
<file path=[Content_Types].xml><?xml version="1.0" encoding="utf-8"?>
<Types xmlns="http://schemas.openxmlformats.org/package/2006/content-types">
  <Override PartName="/xl/worksheets/sheet15.xml" ContentType="application/vnd.openxmlformats-officedocument.spreadsheetml.worksheet+xml"/>
  <Override PartName="/xl/worksheets/sheet24.xml" ContentType="application/vnd.openxmlformats-officedocument.spreadsheetml.worksheet+xml"/>
  <Override PartName="/xl/worksheets/sheet35.xml" ContentType="application/vnd.openxmlformats-officedocument.spreadsheetml.worksheet+xml"/>
  <Override PartName="/xl/worksheets/sheet44.xml" ContentType="application/vnd.openxmlformats-officedocument.spreadsheetml.worksheet+xml"/>
  <Override PartName="/xl/worksheets/sheet53.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22.xml" ContentType="application/vnd.openxmlformats-officedocument.spreadsheetml.worksheet+xml"/>
  <Override PartName="/xl/worksheets/sheet33.xml" ContentType="application/vnd.openxmlformats-officedocument.spreadsheetml.worksheet+xml"/>
  <Override PartName="/xl/worksheets/sheet42.xml" ContentType="application/vnd.openxmlformats-officedocument.spreadsheetml.worksheet+xml"/>
  <Override PartName="/xl/worksheets/sheet5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7.xml" ContentType="application/vnd.openxmlformats-officedocument.spreadsheetml.worksheet+xml"/>
  <Override PartName="/xl/worksheets/sheet11.xml" ContentType="application/vnd.openxmlformats-officedocument.spreadsheetml.worksheet+xml"/>
  <Override PartName="/xl/worksheets/sheet20.xml" ContentType="application/vnd.openxmlformats-officedocument.spreadsheetml.worksheet+xml"/>
  <Override PartName="/xl/worksheets/sheet31.xml" ContentType="application/vnd.openxmlformats-officedocument.spreadsheetml.worksheet+xml"/>
  <Override PartName="/xl/worksheets/sheet40.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sheets/sheet5.xml" ContentType="application/vnd.openxmlformats-officedocument.spreadsheetml.worksheet+xml"/>
  <Override PartName="/xl/drawings/drawing2.xml" ContentType="application/vnd.openxmlformats-officedocument.drawing+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Override PartName="/xl/worksheets/sheet49.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Override PartName="/xl/worksheets/sheet25.xml" ContentType="application/vnd.openxmlformats-officedocument.spreadsheetml.worksheet+xml"/>
  <Override PartName="/xl/worksheets/sheet34.xml" ContentType="application/vnd.openxmlformats-officedocument.spreadsheetml.worksheet+xml"/>
  <Override PartName="/xl/worksheets/sheet43.xml" ContentType="application/vnd.openxmlformats-officedocument.spreadsheetml.worksheet+xml"/>
  <Override PartName="/xl/worksheets/sheet52.xml" ContentType="application/vnd.openxmlformats-officedocument.spreadsheetml.worksheet+xml"/>
  <Default Extension="bin" ContentType="application/vnd.openxmlformats-officedocument.spreadsheetml.printerSettings"/>
  <Default Extension="png" ContentType="image/png"/>
  <Override PartName="/xl/worksheets/sheet14.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worksheets/sheet41.xml" ContentType="application/vnd.openxmlformats-officedocument.spreadsheetml.worksheet+xml"/>
  <Override PartName="/xl/worksheets/sheet50.xml" ContentType="application/vnd.openxmlformats-officedocument.spreadsheetml.worksheet+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Override PartName="/xl/workbook.xml" ContentType="application/vnd.ms-excel.sheet.macroEnabled.main+xml"/>
  <Override PartName="/xl/worksheets/sheet4.xml" ContentType="application/vnd.openxmlformats-officedocument.spreadsheetml.worksheet+xml"/>
  <Override PartName="/xl/worksheets/sheet10.xml" ContentType="application/vnd.openxmlformats-officedocument.spreadsheetml.worksheet+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defaultThemeVersion="124226"/>
  <bookViews>
    <workbookView xWindow="240" yWindow="30" windowWidth="14880" windowHeight="9210" tabRatio="874" activeTab="8"/>
  </bookViews>
  <sheets>
    <sheet name="ThongTinBanDau" sheetId="31" r:id="rId1"/>
    <sheet name="BiaNK01" sheetId="214" state="hidden" r:id="rId2"/>
    <sheet name="BiaNK02" sheetId="213" state="hidden" r:id="rId3"/>
    <sheet name="NhatKy" sheetId="212" state="hidden" r:id="rId4"/>
    <sheet name="Bia-HSCL" sheetId="15" state="hidden" r:id="rId5"/>
    <sheet name="DanhMuc" sheetId="2" r:id="rId6"/>
    <sheet name="Project" sheetId="186" state="hidden" r:id="rId7"/>
    <sheet name="Bia-VLĐV" sheetId="10" state="hidden" r:id="rId8"/>
    <sheet name="AB-BT" sheetId="119" r:id="rId9"/>
    <sheet name="NB-VLĐV" sheetId="127" state="hidden" r:id="rId10"/>
    <sheet name="PYC-VLĐV" sheetId="128" state="hidden" r:id="rId11"/>
    <sheet name="AB-VLĐV" sheetId="129" state="hidden" r:id="rId12"/>
    <sheet name="MauTN" sheetId="208" state="hidden" r:id="rId13"/>
    <sheet name="MauTN (2)" sheetId="209" state="hidden" r:id="rId14"/>
    <sheet name="AB-HienTruong" sheetId="210" state="hidden" r:id="rId15"/>
    <sheet name="AB-PhatSinh" sheetId="211" state="hidden" r:id="rId16"/>
    <sheet name="BiaCVXD" sheetId="9" state="hidden" r:id="rId17"/>
    <sheet name="NB-DDat" sheetId="43" state="hidden" r:id="rId18"/>
    <sheet name="PYC-DDat" sheetId="44" state="hidden" r:id="rId19"/>
    <sheet name="AB-DDat" sheetId="45" state="hidden" r:id="rId20"/>
    <sheet name="NB-VK" sheetId="114" state="hidden" r:id="rId21"/>
    <sheet name="PYC-VK" sheetId="115" state="hidden" r:id="rId22"/>
    <sheet name="AB-VK" sheetId="116" state="hidden" r:id="rId23"/>
    <sheet name="NB-C.Thep" sheetId="120" state="hidden" r:id="rId24"/>
    <sheet name="PYC-C.Thep" sheetId="121" state="hidden" r:id="rId25"/>
    <sheet name="AB-THEP" sheetId="216" r:id="rId26"/>
    <sheet name="AB-C.Thep" sheetId="122" state="hidden" r:id="rId27"/>
    <sheet name="NB-BT" sheetId="117" state="hidden" r:id="rId28"/>
    <sheet name="NB-Xay" sheetId="124" state="hidden" r:id="rId29"/>
    <sheet name="PYC-Xay" sheetId="125" state="hidden" r:id="rId30"/>
    <sheet name="AB-Xay" sheetId="126" state="hidden" r:id="rId31"/>
    <sheet name="NB-Op" sheetId="187" state="hidden" r:id="rId32"/>
    <sheet name="PYC-Op" sheetId="188" state="hidden" r:id="rId33"/>
    <sheet name="AB-Op" sheetId="189" state="hidden" r:id="rId34"/>
    <sheet name="NB-Lat" sheetId="190" state="hidden" r:id="rId35"/>
    <sheet name="PYC-Lat" sheetId="191" state="hidden" r:id="rId36"/>
    <sheet name="AB-Lat" sheetId="192" state="hidden" r:id="rId37"/>
    <sheet name="NB-Son" sheetId="193" state="hidden" r:id="rId38"/>
    <sheet name="PYC-Son" sheetId="194" state="hidden" r:id="rId39"/>
    <sheet name="AB-Son" sheetId="195" state="hidden" r:id="rId40"/>
    <sheet name="PYC-BT" sheetId="118" state="hidden" r:id="rId41"/>
    <sheet name="NB-TBWC" sheetId="196" state="hidden" r:id="rId42"/>
    <sheet name="PYC-TBWC" sheetId="197" state="hidden" r:id="rId43"/>
    <sheet name="AB-TBWC" sheetId="198" state="hidden" r:id="rId44"/>
    <sheet name="NB-Cua" sheetId="199" state="hidden" r:id="rId45"/>
    <sheet name="PYC-Cua" sheetId="200" state="hidden" r:id="rId46"/>
    <sheet name="AB-Cua" sheetId="201" state="hidden" r:id="rId47"/>
    <sheet name="NB-Nuoc" sheetId="202" state="hidden" r:id="rId48"/>
    <sheet name="PYC-Nuoc" sheetId="203" state="hidden" r:id="rId49"/>
    <sheet name="AB-Nuoc" sheetId="204" state="hidden" r:id="rId50"/>
    <sheet name="NB-Dien" sheetId="205" state="hidden" r:id="rId51"/>
    <sheet name="PYC-Dien" sheetId="206" state="hidden" r:id="rId52"/>
    <sheet name="AB-Dien" sheetId="207" state="hidden" r:id="rId53"/>
    <sheet name="Sheet1" sheetId="32" state="hidden" r:id="rId54"/>
    <sheet name="Sheet2" sheetId="215" state="hidden" r:id="rId55"/>
  </sheets>
  <definedNames>
    <definedName name="_dtc1">ThongTinBanDau!$D$20</definedName>
    <definedName name="_dtc11">ThongTinBanDau!$F$20</definedName>
    <definedName name="_dtc2">ThongTinBanDau!$D$21</definedName>
    <definedName name="_dtc22">ThongTinBanDau!$F$21</definedName>
    <definedName name="_xlnm._FilterDatabase" localSheetId="5" hidden="1">DanhMuc!$A$28:$Y$62</definedName>
    <definedName name="_xlnm._FilterDatabase" localSheetId="6" hidden="1">Project!$A$2:$J$95</definedName>
    <definedName name="_pkt1">ThongTinBanDau!$D$17</definedName>
    <definedName name="_pkt11">ThongTinBanDau!$F$17</definedName>
    <definedName name="_pkt2">ThongTinBanDau!$D$18</definedName>
    <definedName name="_pkt22">ThongTinBanDau!$F$18</definedName>
    <definedName name="_tn1">ThongTinBanDau!$D$35</definedName>
    <definedName name="_tn11">ThongTinBanDau!$F$35</definedName>
    <definedName name="_tn2">ThongTinBanDau!$D$36</definedName>
    <definedName name="_tn22">ThongTinBanDau!$F$36</definedName>
    <definedName name="_tn3">ThongTinBanDau!$D$38</definedName>
    <definedName name="_tn33">ThongTinBanDau!$F$38</definedName>
    <definedName name="_tn4">ThongTinBanDau!$D$39</definedName>
    <definedName name="_tn44">ThongTinBanDau!$F$39</definedName>
    <definedName name="cdt">ThongTinBanDau!$D$5</definedName>
    <definedName name="ct">ThongTinBanDau!$D$2</definedName>
    <definedName name="DanhMuc">DanhMuc!$C$1:$M$54</definedName>
    <definedName name="DanhMuc.BangThongtin">DanhMuc!$A$32:$Y$51</definedName>
    <definedName name="dd">ThongTinBanDau!$D$4</definedName>
    <definedName name="dvtc">ThongTinBanDau!$D$7</definedName>
    <definedName name="dvtc1">ThongTinBanDau!$D$31</definedName>
    <definedName name="dvtc11">ThongTinBanDau!$F$31</definedName>
    <definedName name="dvtc2">ThongTinBanDau!$D$32</definedName>
    <definedName name="dvtc22">ThongTinBanDau!$F$32</definedName>
    <definedName name="dvtn">ThongTinBanDau!$D$9</definedName>
    <definedName name="hdxd">ThongTinBanDau!$D$10</definedName>
    <definedName name="hm">ThongTinBanDau!$D$3</definedName>
    <definedName name="ntab1">ThongTinBanDau!$B$27</definedName>
    <definedName name="ntab2">ThongTinBanDau!$B$30</definedName>
    <definedName name="nttn1">ThongTinBanDau!$B$34</definedName>
    <definedName name="nttn2">ThongTinBanDau!$B$37</definedName>
    <definedName name="nttn3" localSheetId="25">ThongTinBanDau!#REF!</definedName>
    <definedName name="nttn3">ThongTinBanDau!#REF!</definedName>
    <definedName name="_xlnm.Print_Area" localSheetId="8">'AB-BT'!$A$1:$Z$65</definedName>
    <definedName name="_xlnm.Print_Area" localSheetId="26">'AB-C.Thep'!$A$2:$Z$67</definedName>
    <definedName name="_xlnm.Print_Area" localSheetId="46">'AB-Cua'!$A$2:$Z$60</definedName>
    <definedName name="_xlnm.Print_Area" localSheetId="19">'AB-DDat'!$A$2:$Z$62</definedName>
    <definedName name="_xlnm.Print_Area" localSheetId="52">'AB-Dien'!$A$2:$Z$60</definedName>
    <definedName name="_xlnm.Print_Area" localSheetId="14">'AB-HienTruong'!$A$2:$Z$46</definedName>
    <definedName name="_xlnm.Print_Area" localSheetId="36">'AB-Lat'!$A$2:$Z$67</definedName>
    <definedName name="_xlnm.Print_Area" localSheetId="49">'AB-Nuoc'!$A$2:$Z$60</definedName>
    <definedName name="_xlnm.Print_Area" localSheetId="33">'AB-Op'!$A$2:$Z$67</definedName>
    <definedName name="_xlnm.Print_Area" localSheetId="15">'AB-PhatSinh'!$A$2:$Z$44</definedName>
    <definedName name="_xlnm.Print_Area" localSheetId="39">'AB-Son'!$A$2:$Z$65</definedName>
    <definedName name="_xlnm.Print_Area" localSheetId="43">'AB-TBWC'!$A$2:$Z$60</definedName>
    <definedName name="_xlnm.Print_Area" localSheetId="25">'AB-THEP'!$A$2:$Z$67</definedName>
    <definedName name="_xlnm.Print_Area" localSheetId="22">'AB-VK'!$A$2:$Z$67</definedName>
    <definedName name="_xlnm.Print_Area" localSheetId="11">'AB-VLĐV'!$A$2:$Z$46</definedName>
    <definedName name="_xlnm.Print_Area" localSheetId="30">'AB-Xay'!$A$2:$Z$70</definedName>
    <definedName name="_xlnm.Print_Area" localSheetId="16">BiaCVXD!$A$2:$Z$47</definedName>
    <definedName name="_xlnm.Print_Area" localSheetId="4">'Bia-HSCL'!$A$2:$Z$45</definedName>
    <definedName name="_xlnm.Print_Area" localSheetId="1">BiaNK01!$A$1:$Z$41</definedName>
    <definedName name="_xlnm.Print_Area" localSheetId="2">BiaNK02!$A$1:$Z$46</definedName>
    <definedName name="_xlnm.Print_Area" localSheetId="7">'Bia-VLĐV'!$A$2:$Z$47</definedName>
    <definedName name="_xlnm.Print_Area" localSheetId="5">DanhMuc!$C$24:$M$52</definedName>
    <definedName name="_xlnm.Print_Area" localSheetId="12">MauTN!$A$2:$Z$38</definedName>
    <definedName name="_xlnm.Print_Area" localSheetId="13">'MauTN (2)'!$A$2:$Z$42</definedName>
    <definedName name="_xlnm.Print_Area" localSheetId="27">'NB-BT'!$A$2:$Z$49</definedName>
    <definedName name="_xlnm.Print_Area" localSheetId="23">'NB-C.Thep'!$A$2:$Z$49</definedName>
    <definedName name="_xlnm.Print_Area" localSheetId="44">'NB-Cua'!$A$2:$Z$50</definedName>
    <definedName name="_xlnm.Print_Area" localSheetId="17">'NB-DDat'!$A$2:$Z$49</definedName>
    <definedName name="_xlnm.Print_Area" localSheetId="50">'NB-Dien'!$A$2:$Z$50</definedName>
    <definedName name="_xlnm.Print_Area" localSheetId="34">'NB-Lat'!$A$2:$Z$50</definedName>
    <definedName name="_xlnm.Print_Area" localSheetId="47">'NB-Nuoc'!$A$2:$Z$50</definedName>
    <definedName name="_xlnm.Print_Area" localSheetId="31">'NB-Op'!$A$2:$Z$50</definedName>
    <definedName name="_xlnm.Print_Area" localSheetId="37">'NB-Son'!$A$2:$Z$50</definedName>
    <definedName name="_xlnm.Print_Area" localSheetId="41">'NB-TBWC'!$A$2:$Z$50</definedName>
    <definedName name="_xlnm.Print_Area" localSheetId="20">'NB-VK'!$A$2:$Z$49</definedName>
    <definedName name="_xlnm.Print_Area" localSheetId="9">'NB-VLĐV'!$A$2:$Z$49</definedName>
    <definedName name="_xlnm.Print_Area" localSheetId="28">'NB-Xay'!$A$2:$Z$50</definedName>
    <definedName name="_xlnm.Print_Area" localSheetId="3">NhatKy!$A$1:$Z$79</definedName>
    <definedName name="_xlnm.Print_Area" localSheetId="40">'PYC-BT'!$A$2:$Z$33</definedName>
    <definedName name="_xlnm.Print_Area" localSheetId="24">'PYC-C.Thep'!$A$2:$Z$33</definedName>
    <definedName name="_xlnm.Print_Area" localSheetId="45">'PYC-Cua'!$A$2:$Z$33</definedName>
    <definedName name="_xlnm.Print_Area" localSheetId="18">'PYC-DDat'!$A$2:$Z$33</definedName>
    <definedName name="_xlnm.Print_Area" localSheetId="51">'PYC-Dien'!$A$2:$Z$33</definedName>
    <definedName name="_xlnm.Print_Area" localSheetId="35">'PYC-Lat'!$A$2:$Z$33</definedName>
    <definedName name="_xlnm.Print_Area" localSheetId="48">'PYC-Nuoc'!$A$2:$Z$33</definedName>
    <definedName name="_xlnm.Print_Area" localSheetId="32">'PYC-Op'!$A$2:$Z$33</definedName>
    <definedName name="_xlnm.Print_Area" localSheetId="38">'PYC-Son'!$A$2:$Z$33</definedName>
    <definedName name="_xlnm.Print_Area" localSheetId="42">'PYC-TBWC'!$A$2:$Z$33</definedName>
    <definedName name="_xlnm.Print_Area" localSheetId="21">'PYC-VK'!$A$2:$Z$33</definedName>
    <definedName name="_xlnm.Print_Area" localSheetId="10">'PYC-VLĐV'!$A$2:$Z$33</definedName>
    <definedName name="_xlnm.Print_Area" localSheetId="29">'PYC-Xay'!$A$2:$Z$33</definedName>
    <definedName name="_xlnm.Print_Area" localSheetId="0">ThongTinBanDau!$A$1:$G$61</definedName>
    <definedName name="_xlnm.Print_Titles" localSheetId="5">DanhMuc!$26:$28</definedName>
    <definedName name="_xlnm.Print_Titles" localSheetId="6">Project!$1:$1</definedName>
    <definedName name="tinh">ThongTinBanDau!$D$13</definedName>
    <definedName name="tinh2">ThongTinBanDau!$F$13</definedName>
    <definedName name="tvgs">ThongTinBanDau!$D$6</definedName>
    <definedName name="tvgs1">ThongTinBanDau!$D$28</definedName>
    <definedName name="tvgs11">ThongTinBanDau!$F$28</definedName>
    <definedName name="tvgs2">ThongTinBanDau!$D$29</definedName>
    <definedName name="tvgs22">ThongTinBanDau!$F$29</definedName>
    <definedName name="tvtk">ThongTinBanDau!$D$8</definedName>
    <definedName name="ycnt">ThongTinBanDau!$D$24</definedName>
    <definedName name="ycnt1">ThongTinBanDau!$F$24</definedName>
  </definedNames>
  <calcPr calcId="124519"/>
</workbook>
</file>

<file path=xl/calcChain.xml><?xml version="1.0" encoding="utf-8"?>
<calcChain xmlns="http://schemas.openxmlformats.org/spreadsheetml/2006/main">
  <c r="N67" i="216"/>
  <c r="A67"/>
  <c r="A37"/>
  <c r="AD31"/>
  <c r="AC31"/>
  <c r="AB31"/>
  <c r="AC30"/>
  <c r="AB30"/>
  <c r="A27"/>
  <c r="AB26"/>
  <c r="AD26"/>
  <c r="AD25"/>
  <c r="N23"/>
  <c r="B23"/>
  <c r="N22"/>
  <c r="B22"/>
  <c r="N20"/>
  <c r="B20"/>
  <c r="N19"/>
  <c r="B19"/>
  <c r="E12"/>
  <c r="E11"/>
  <c r="E10"/>
  <c r="Q5"/>
  <c r="AA3"/>
  <c r="E26" s="1"/>
  <c r="Q5" i="119"/>
  <c r="AA3"/>
  <c r="AB7" s="1"/>
  <c r="Y34" i="2"/>
  <c r="C34" s="1"/>
  <c r="Y35"/>
  <c r="C35" s="1"/>
  <c r="Y36"/>
  <c r="C36" s="1"/>
  <c r="Y37"/>
  <c r="C37" s="1"/>
  <c r="Y40"/>
  <c r="C40" s="1"/>
  <c r="Y41"/>
  <c r="C41" s="1"/>
  <c r="Y42"/>
  <c r="C42" s="1"/>
  <c r="Y44"/>
  <c r="C44" s="1"/>
  <c r="Y45"/>
  <c r="C45" s="1"/>
  <c r="Y46"/>
  <c r="C46" s="1"/>
  <c r="Y47"/>
  <c r="C47" s="1"/>
  <c r="Y49"/>
  <c r="C49" s="1"/>
  <c r="Y50"/>
  <c r="C50" s="1"/>
  <c r="Y32"/>
  <c r="C32" s="1"/>
  <c r="B28"/>
  <c r="A28"/>
  <c r="C28"/>
  <c r="E10" i="207"/>
  <c r="E11"/>
  <c r="E12"/>
  <c r="B19"/>
  <c r="N19"/>
  <c r="B20"/>
  <c r="N20"/>
  <c r="B22"/>
  <c r="N22"/>
  <c r="B23"/>
  <c r="N23"/>
  <c r="A27"/>
  <c r="A38"/>
  <c r="A60"/>
  <c r="N60"/>
  <c r="F10" i="206"/>
  <c r="F11"/>
  <c r="F12"/>
  <c r="F14"/>
  <c r="A21"/>
  <c r="K27"/>
  <c r="K33"/>
  <c r="E10" i="205"/>
  <c r="E11"/>
  <c r="E12"/>
  <c r="B19"/>
  <c r="N19"/>
  <c r="B20"/>
  <c r="N20"/>
  <c r="A21"/>
  <c r="B22"/>
  <c r="N50" s="1"/>
  <c r="N22"/>
  <c r="B23"/>
  <c r="N23"/>
  <c r="A27"/>
  <c r="A50"/>
  <c r="E10" i="204"/>
  <c r="E11"/>
  <c r="E12"/>
  <c r="B19"/>
  <c r="N19"/>
  <c r="B20"/>
  <c r="N20"/>
  <c r="B22"/>
  <c r="N22"/>
  <c r="B23"/>
  <c r="N23"/>
  <c r="A27"/>
  <c r="A38"/>
  <c r="A60"/>
  <c r="N60"/>
  <c r="F10" i="203"/>
  <c r="F11"/>
  <c r="F12"/>
  <c r="F14"/>
  <c r="A21"/>
  <c r="K27"/>
  <c r="K33"/>
  <c r="E10" i="202"/>
  <c r="E11"/>
  <c r="E12"/>
  <c r="B19"/>
  <c r="N19"/>
  <c r="B20"/>
  <c r="N20"/>
  <c r="A21"/>
  <c r="B22"/>
  <c r="N22"/>
  <c r="B23"/>
  <c r="N23"/>
  <c r="A27"/>
  <c r="A50"/>
  <c r="N50"/>
  <c r="E10" i="201"/>
  <c r="E11"/>
  <c r="E12"/>
  <c r="B19"/>
  <c r="N19"/>
  <c r="B20"/>
  <c r="N20"/>
  <c r="B22"/>
  <c r="N22"/>
  <c r="B23"/>
  <c r="N23"/>
  <c r="A27"/>
  <c r="A38"/>
  <c r="A60"/>
  <c r="N60"/>
  <c r="F10" i="200"/>
  <c r="F11"/>
  <c r="F12"/>
  <c r="F14"/>
  <c r="A21"/>
  <c r="K27"/>
  <c r="K33"/>
  <c r="E10" i="199"/>
  <c r="E11"/>
  <c r="E12"/>
  <c r="B19"/>
  <c r="N19"/>
  <c r="B20"/>
  <c r="A50" s="1"/>
  <c r="N20"/>
  <c r="A21"/>
  <c r="B22"/>
  <c r="N50"/>
  <c r="N22"/>
  <c r="B23"/>
  <c r="N23"/>
  <c r="A27"/>
  <c r="E10" i="198"/>
  <c r="E11"/>
  <c r="E12"/>
  <c r="B19"/>
  <c r="N19"/>
  <c r="B20"/>
  <c r="N20"/>
  <c r="B22"/>
  <c r="N22"/>
  <c r="B23"/>
  <c r="N23"/>
  <c r="A27"/>
  <c r="A38"/>
  <c r="A60"/>
  <c r="N60"/>
  <c r="F10" i="197"/>
  <c r="F11"/>
  <c r="F12"/>
  <c r="F14"/>
  <c r="A21"/>
  <c r="K27"/>
  <c r="K33"/>
  <c r="E10" i="196"/>
  <c r="E11"/>
  <c r="E12"/>
  <c r="B19"/>
  <c r="N19"/>
  <c r="B20"/>
  <c r="A50" s="1"/>
  <c r="N20"/>
  <c r="A21"/>
  <c r="B22"/>
  <c r="N50" s="1"/>
  <c r="N22"/>
  <c r="B23"/>
  <c r="N23"/>
  <c r="A27"/>
  <c r="E10" i="195"/>
  <c r="E11"/>
  <c r="E12"/>
  <c r="B19"/>
  <c r="N19"/>
  <c r="B20"/>
  <c r="N20"/>
  <c r="B22"/>
  <c r="N22"/>
  <c r="B23"/>
  <c r="N23"/>
  <c r="A27"/>
  <c r="A38"/>
  <c r="A65"/>
  <c r="N65"/>
  <c r="F10" i="194"/>
  <c r="F11"/>
  <c r="F12"/>
  <c r="F14"/>
  <c r="A21"/>
  <c r="K27"/>
  <c r="K33"/>
  <c r="E10" i="193"/>
  <c r="E11"/>
  <c r="E12"/>
  <c r="B19"/>
  <c r="N19"/>
  <c r="B20"/>
  <c r="N20"/>
  <c r="A21"/>
  <c r="B22"/>
  <c r="N50" s="1"/>
  <c r="N22"/>
  <c r="B23"/>
  <c r="N23"/>
  <c r="A27"/>
  <c r="A50"/>
  <c r="E10" i="192"/>
  <c r="E11"/>
  <c r="E12"/>
  <c r="B19"/>
  <c r="N19"/>
  <c r="B20"/>
  <c r="N20"/>
  <c r="B22"/>
  <c r="N22"/>
  <c r="B23"/>
  <c r="N23"/>
  <c r="A27"/>
  <c r="A38"/>
  <c r="A67"/>
  <c r="N67"/>
  <c r="F10" i="191"/>
  <c r="F11"/>
  <c r="F12"/>
  <c r="F14"/>
  <c r="A21"/>
  <c r="K27"/>
  <c r="K33"/>
  <c r="E10" i="190"/>
  <c r="E11"/>
  <c r="E12"/>
  <c r="B19"/>
  <c r="N19"/>
  <c r="B20"/>
  <c r="N20"/>
  <c r="A21"/>
  <c r="B22"/>
  <c r="N50" s="1"/>
  <c r="N22"/>
  <c r="B23"/>
  <c r="N23"/>
  <c r="A27"/>
  <c r="A50"/>
  <c r="E10" i="189"/>
  <c r="E11"/>
  <c r="E12"/>
  <c r="B19"/>
  <c r="N19"/>
  <c r="B20"/>
  <c r="N20"/>
  <c r="B22"/>
  <c r="N22"/>
  <c r="B23"/>
  <c r="N23"/>
  <c r="A27"/>
  <c r="A38"/>
  <c r="A67"/>
  <c r="N67"/>
  <c r="F10" i="188"/>
  <c r="F11"/>
  <c r="F12"/>
  <c r="F14"/>
  <c r="A21"/>
  <c r="K27"/>
  <c r="K33"/>
  <c r="E10" i="187"/>
  <c r="E11"/>
  <c r="E12"/>
  <c r="B19"/>
  <c r="N19"/>
  <c r="B20"/>
  <c r="A50" s="1"/>
  <c r="N20"/>
  <c r="A21"/>
  <c r="B22"/>
  <c r="N50" s="1"/>
  <c r="N22"/>
  <c r="B23"/>
  <c r="N23"/>
  <c r="A27"/>
  <c r="E10" i="126"/>
  <c r="E11"/>
  <c r="E12"/>
  <c r="B19"/>
  <c r="N19"/>
  <c r="B20"/>
  <c r="N20"/>
  <c r="B22"/>
  <c r="N22"/>
  <c r="B23"/>
  <c r="N23"/>
  <c r="A27"/>
  <c r="A39"/>
  <c r="A70"/>
  <c r="N70"/>
  <c r="F10" i="125"/>
  <c r="F11"/>
  <c r="F12"/>
  <c r="F14"/>
  <c r="A21"/>
  <c r="K27"/>
  <c r="K33"/>
  <c r="E10" i="124"/>
  <c r="E11"/>
  <c r="E12"/>
  <c r="B19"/>
  <c r="N19"/>
  <c r="B20"/>
  <c r="A50" s="1"/>
  <c r="N20"/>
  <c r="A21"/>
  <c r="B22"/>
  <c r="N50" s="1"/>
  <c r="N22"/>
  <c r="B23"/>
  <c r="N23"/>
  <c r="A27"/>
  <c r="E10" i="119"/>
  <c r="E11"/>
  <c r="E12"/>
  <c r="B19"/>
  <c r="N19"/>
  <c r="B20"/>
  <c r="N20"/>
  <c r="B22"/>
  <c r="N22"/>
  <c r="B23"/>
  <c r="N23"/>
  <c r="A27"/>
  <c r="A37"/>
  <c r="A65"/>
  <c r="N65"/>
  <c r="F10" i="118"/>
  <c r="F11"/>
  <c r="F12"/>
  <c r="F14"/>
  <c r="A21"/>
  <c r="K27"/>
  <c r="K33"/>
  <c r="E10" i="117"/>
  <c r="E11"/>
  <c r="E12"/>
  <c r="B19"/>
  <c r="N19"/>
  <c r="B20"/>
  <c r="N20"/>
  <c r="A21"/>
  <c r="B22"/>
  <c r="N49" s="1"/>
  <c r="N22"/>
  <c r="B23"/>
  <c r="N23"/>
  <c r="A27"/>
  <c r="A49"/>
  <c r="E10" i="122"/>
  <c r="E11"/>
  <c r="E12"/>
  <c r="B19"/>
  <c r="N19"/>
  <c r="B20"/>
  <c r="N20"/>
  <c r="B22"/>
  <c r="N22"/>
  <c r="B23"/>
  <c r="N23"/>
  <c r="A27"/>
  <c r="A37"/>
  <c r="A67"/>
  <c r="N67"/>
  <c r="F10" i="121"/>
  <c r="F11"/>
  <c r="F12"/>
  <c r="F14"/>
  <c r="A21"/>
  <c r="K27"/>
  <c r="K33"/>
  <c r="E10" i="120"/>
  <c r="E11"/>
  <c r="E12"/>
  <c r="B19"/>
  <c r="N19"/>
  <c r="B20"/>
  <c r="N20"/>
  <c r="A21"/>
  <c r="B22"/>
  <c r="N49" s="1"/>
  <c r="N22"/>
  <c r="B23"/>
  <c r="N23"/>
  <c r="A27"/>
  <c r="A49"/>
  <c r="E10" i="116"/>
  <c r="E11"/>
  <c r="E12"/>
  <c r="B19"/>
  <c r="N19"/>
  <c r="B20"/>
  <c r="N20"/>
  <c r="B22"/>
  <c r="N22"/>
  <c r="B23"/>
  <c r="N23"/>
  <c r="A27"/>
  <c r="A37"/>
  <c r="A67"/>
  <c r="N67"/>
  <c r="F10" i="115"/>
  <c r="F11"/>
  <c r="F12"/>
  <c r="F14"/>
  <c r="A21"/>
  <c r="K27"/>
  <c r="K33"/>
  <c r="E10" i="114"/>
  <c r="E11"/>
  <c r="E12"/>
  <c r="B19"/>
  <c r="N19"/>
  <c r="B20"/>
  <c r="N20"/>
  <c r="A21"/>
  <c r="B22"/>
  <c r="N49" s="1"/>
  <c r="N22"/>
  <c r="B23"/>
  <c r="N23"/>
  <c r="A27"/>
  <c r="A49"/>
  <c r="E10" i="45"/>
  <c r="E11"/>
  <c r="E12"/>
  <c r="B19"/>
  <c r="N19"/>
  <c r="B20"/>
  <c r="N20"/>
  <c r="B22"/>
  <c r="N22"/>
  <c r="B23"/>
  <c r="N23"/>
  <c r="A27"/>
  <c r="A37"/>
  <c r="A62"/>
  <c r="N62"/>
  <c r="F10" i="44"/>
  <c r="F11"/>
  <c r="F12"/>
  <c r="F14"/>
  <c r="A21"/>
  <c r="K27"/>
  <c r="K33"/>
  <c r="E10" i="43"/>
  <c r="E11"/>
  <c r="E12"/>
  <c r="B19"/>
  <c r="N19"/>
  <c r="B20"/>
  <c r="A49" s="1"/>
  <c r="N20"/>
  <c r="A21"/>
  <c r="B22"/>
  <c r="N49" s="1"/>
  <c r="N22"/>
  <c r="B23"/>
  <c r="N23"/>
  <c r="A27"/>
  <c r="F24" i="9"/>
  <c r="F25"/>
  <c r="F26"/>
  <c r="E11" i="211"/>
  <c r="E12"/>
  <c r="E13"/>
  <c r="A15"/>
  <c r="B16"/>
  <c r="N16"/>
  <c r="A17"/>
  <c r="B18"/>
  <c r="N18"/>
  <c r="A19"/>
  <c r="B20"/>
  <c r="N20"/>
  <c r="E36"/>
  <c r="E12" i="210"/>
  <c r="E13"/>
  <c r="E14"/>
  <c r="A16"/>
  <c r="B17"/>
  <c r="N17"/>
  <c r="B18"/>
  <c r="N18"/>
  <c r="A19"/>
  <c r="B20"/>
  <c r="N20"/>
  <c r="B21"/>
  <c r="N21"/>
  <c r="A22"/>
  <c r="B23"/>
  <c r="N23"/>
  <c r="B24"/>
  <c r="N24"/>
  <c r="F10" i="209"/>
  <c r="F11"/>
  <c r="F12"/>
  <c r="B16"/>
  <c r="A42" s="1"/>
  <c r="N16"/>
  <c r="B17"/>
  <c r="N17"/>
  <c r="B19"/>
  <c r="N19"/>
  <c r="B20"/>
  <c r="N42"/>
  <c r="N20"/>
  <c r="F10" i="208"/>
  <c r="F11"/>
  <c r="F12"/>
  <c r="B16"/>
  <c r="A38" s="1"/>
  <c r="N16"/>
  <c r="B17"/>
  <c r="N17"/>
  <c r="B19"/>
  <c r="N19"/>
  <c r="B20"/>
  <c r="N38"/>
  <c r="N20"/>
  <c r="AB23"/>
  <c r="AC23"/>
  <c r="E9" i="129"/>
  <c r="E10"/>
  <c r="E11"/>
  <c r="A13"/>
  <c r="B14"/>
  <c r="N14"/>
  <c r="B15"/>
  <c r="N15"/>
  <c r="A16"/>
  <c r="B17"/>
  <c r="N17"/>
  <c r="B18"/>
  <c r="N18"/>
  <c r="A46"/>
  <c r="N46"/>
  <c r="F10" i="128"/>
  <c r="F11"/>
  <c r="F12"/>
  <c r="F14"/>
  <c r="A21"/>
  <c r="K27"/>
  <c r="K33"/>
  <c r="E10" i="127"/>
  <c r="E11"/>
  <c r="E12"/>
  <c r="B19"/>
  <c r="N19"/>
  <c r="B20"/>
  <c r="N20"/>
  <c r="A21"/>
  <c r="B22"/>
  <c r="N49" s="1"/>
  <c r="N22"/>
  <c r="B23"/>
  <c r="N23"/>
  <c r="A27"/>
  <c r="A49"/>
  <c r="F24" i="10"/>
  <c r="F25"/>
  <c r="F26"/>
  <c r="F3" i="186"/>
  <c r="G3"/>
  <c r="H3"/>
  <c r="I3"/>
  <c r="J3"/>
  <c r="G4"/>
  <c r="F4" s="1"/>
  <c r="H4"/>
  <c r="I4"/>
  <c r="J4"/>
  <c r="G5"/>
  <c r="F5" s="1"/>
  <c r="H5"/>
  <c r="I5"/>
  <c r="J5"/>
  <c r="G6"/>
  <c r="F6" s="1"/>
  <c r="G32" i="2" s="1"/>
  <c r="H6" i="186"/>
  <c r="I6"/>
  <c r="J6"/>
  <c r="F7"/>
  <c r="G7"/>
  <c r="H7"/>
  <c r="I7"/>
  <c r="J7"/>
  <c r="G8"/>
  <c r="F8" s="1"/>
  <c r="G34" i="2" s="1"/>
  <c r="I34" s="1"/>
  <c r="H8" i="186"/>
  <c r="I8"/>
  <c r="J8"/>
  <c r="G9"/>
  <c r="L35" i="2" s="1"/>
  <c r="H9" i="186"/>
  <c r="I9"/>
  <c r="J9"/>
  <c r="G10"/>
  <c r="F10" s="1"/>
  <c r="G36" i="2" s="1"/>
  <c r="I36" s="1"/>
  <c r="H10" i="186"/>
  <c r="I10"/>
  <c r="J10"/>
  <c r="G11"/>
  <c r="F11" s="1"/>
  <c r="H11"/>
  <c r="I11"/>
  <c r="J11"/>
  <c r="F12"/>
  <c r="G12"/>
  <c r="H12"/>
  <c r="I12"/>
  <c r="J12"/>
  <c r="G13"/>
  <c r="L39" i="2"/>
  <c r="H13" i="186"/>
  <c r="I13"/>
  <c r="J13"/>
  <c r="F14"/>
  <c r="G40" i="2" s="1"/>
  <c r="I40" s="1"/>
  <c r="G14" i="186"/>
  <c r="H14"/>
  <c r="I14"/>
  <c r="J14"/>
  <c r="G15"/>
  <c r="F15" s="1"/>
  <c r="H15"/>
  <c r="I15"/>
  <c r="J15"/>
  <c r="G16"/>
  <c r="F16" s="1"/>
  <c r="H16"/>
  <c r="I16"/>
  <c r="J16"/>
  <c r="G17"/>
  <c r="F17"/>
  <c r="G43" i="2" s="1"/>
  <c r="H17" i="186"/>
  <c r="I17"/>
  <c r="J17"/>
  <c r="G18"/>
  <c r="L44" i="2" s="1"/>
  <c r="H18" i="186"/>
  <c r="I18"/>
  <c r="J18"/>
  <c r="G19"/>
  <c r="F19" s="1"/>
  <c r="H19"/>
  <c r="I19"/>
  <c r="J19"/>
  <c r="G20"/>
  <c r="L46" i="2" s="1"/>
  <c r="H20" i="186"/>
  <c r="I20"/>
  <c r="J20"/>
  <c r="F21"/>
  <c r="G47" i="2" s="1"/>
  <c r="I47" s="1"/>
  <c r="G21" i="186"/>
  <c r="H21"/>
  <c r="I21"/>
  <c r="J21"/>
  <c r="G22"/>
  <c r="F22"/>
  <c r="G48" i="2" s="1"/>
  <c r="I48" s="1"/>
  <c r="H22" i="186"/>
  <c r="I22"/>
  <c r="J22"/>
  <c r="F23"/>
  <c r="G23"/>
  <c r="H23"/>
  <c r="I23"/>
  <c r="J23"/>
  <c r="G24"/>
  <c r="F24"/>
  <c r="H24"/>
  <c r="I24"/>
  <c r="J24"/>
  <c r="F25"/>
  <c r="G51" i="2" s="1"/>
  <c r="I51" s="1"/>
  <c r="G25" i="186"/>
  <c r="L51" i="2"/>
  <c r="H25" i="186"/>
  <c r="I25"/>
  <c r="J25"/>
  <c r="F26"/>
  <c r="G26"/>
  <c r="H26"/>
  <c r="I26"/>
  <c r="J26"/>
  <c r="G27"/>
  <c r="F27" s="1"/>
  <c r="H27"/>
  <c r="I27"/>
  <c r="J27"/>
  <c r="G28"/>
  <c r="F28" s="1"/>
  <c r="H28"/>
  <c r="I28"/>
  <c r="J28"/>
  <c r="G29"/>
  <c r="F29" s="1"/>
  <c r="H29"/>
  <c r="I29"/>
  <c r="J29"/>
  <c r="F30"/>
  <c r="G30"/>
  <c r="H30"/>
  <c r="I30"/>
  <c r="J30"/>
  <c r="G31"/>
  <c r="F31" s="1"/>
  <c r="H31"/>
  <c r="I31"/>
  <c r="J31"/>
  <c r="G32"/>
  <c r="F32" s="1"/>
  <c r="H32"/>
  <c r="I32"/>
  <c r="J32"/>
  <c r="G33"/>
  <c r="F33" s="1"/>
  <c r="H33"/>
  <c r="I33"/>
  <c r="J33"/>
  <c r="F34"/>
  <c r="G34"/>
  <c r="H34"/>
  <c r="I34"/>
  <c r="J34"/>
  <c r="G35"/>
  <c r="F35" s="1"/>
  <c r="H35"/>
  <c r="I35"/>
  <c r="J35"/>
  <c r="G36"/>
  <c r="F36" s="1"/>
  <c r="H36"/>
  <c r="I36"/>
  <c r="J36"/>
  <c r="G37"/>
  <c r="F37" s="1"/>
  <c r="H37"/>
  <c r="I37"/>
  <c r="J37"/>
  <c r="F38"/>
  <c r="G38"/>
  <c r="H38"/>
  <c r="I38"/>
  <c r="J38"/>
  <c r="G39"/>
  <c r="F39" s="1"/>
  <c r="H39"/>
  <c r="I39"/>
  <c r="J39"/>
  <c r="G40"/>
  <c r="F40" s="1"/>
  <c r="H40"/>
  <c r="I40"/>
  <c r="J40"/>
  <c r="G41"/>
  <c r="F41" s="1"/>
  <c r="H41"/>
  <c r="I41"/>
  <c r="J41"/>
  <c r="F42"/>
  <c r="G42"/>
  <c r="H42"/>
  <c r="I42"/>
  <c r="J42"/>
  <c r="G43"/>
  <c r="F43" s="1"/>
  <c r="H43"/>
  <c r="I43"/>
  <c r="J43"/>
  <c r="G44"/>
  <c r="F44" s="1"/>
  <c r="H44"/>
  <c r="I44"/>
  <c r="J44"/>
  <c r="G45"/>
  <c r="F45" s="1"/>
  <c r="H45"/>
  <c r="I45"/>
  <c r="J45"/>
  <c r="F46"/>
  <c r="G46"/>
  <c r="H46"/>
  <c r="I46"/>
  <c r="J46"/>
  <c r="G47"/>
  <c r="F47" s="1"/>
  <c r="H47"/>
  <c r="I47"/>
  <c r="J47"/>
  <c r="G48"/>
  <c r="F48" s="1"/>
  <c r="H48"/>
  <c r="I48"/>
  <c r="J48"/>
  <c r="G49"/>
  <c r="F49" s="1"/>
  <c r="H49"/>
  <c r="I49"/>
  <c r="J49"/>
  <c r="F50"/>
  <c r="G50"/>
  <c r="H50"/>
  <c r="I50"/>
  <c r="J50"/>
  <c r="G51"/>
  <c r="F51" s="1"/>
  <c r="H51"/>
  <c r="I51"/>
  <c r="J51"/>
  <c r="G52"/>
  <c r="F52" s="1"/>
  <c r="H52"/>
  <c r="I52"/>
  <c r="J52"/>
  <c r="G53"/>
  <c r="F53" s="1"/>
  <c r="H53"/>
  <c r="I53"/>
  <c r="J53"/>
  <c r="F54"/>
  <c r="G54"/>
  <c r="H54"/>
  <c r="I54"/>
  <c r="J54"/>
  <c r="G55"/>
  <c r="F55" s="1"/>
  <c r="H55"/>
  <c r="I55"/>
  <c r="J55"/>
  <c r="G56"/>
  <c r="F56" s="1"/>
  <c r="H56"/>
  <c r="I56"/>
  <c r="J56"/>
  <c r="G57"/>
  <c r="F57" s="1"/>
  <c r="H57"/>
  <c r="I57"/>
  <c r="J57"/>
  <c r="F58"/>
  <c r="G58"/>
  <c r="H58"/>
  <c r="I58"/>
  <c r="J58"/>
  <c r="G59"/>
  <c r="F59" s="1"/>
  <c r="H59"/>
  <c r="I59"/>
  <c r="J59"/>
  <c r="G60"/>
  <c r="F60" s="1"/>
  <c r="H60"/>
  <c r="I60"/>
  <c r="J60"/>
  <c r="G61"/>
  <c r="F61" s="1"/>
  <c r="H61"/>
  <c r="I61"/>
  <c r="J61"/>
  <c r="F62"/>
  <c r="G62"/>
  <c r="H62"/>
  <c r="I62"/>
  <c r="J62"/>
  <c r="G63"/>
  <c r="F63" s="1"/>
  <c r="H63"/>
  <c r="I63"/>
  <c r="J63"/>
  <c r="G64"/>
  <c r="F64" s="1"/>
  <c r="H64"/>
  <c r="I64"/>
  <c r="J64"/>
  <c r="G65"/>
  <c r="F65" s="1"/>
  <c r="H65"/>
  <c r="I65"/>
  <c r="J65"/>
  <c r="F66"/>
  <c r="G66"/>
  <c r="H66"/>
  <c r="I66"/>
  <c r="J66"/>
  <c r="G67"/>
  <c r="F67" s="1"/>
  <c r="H67"/>
  <c r="I67"/>
  <c r="J67"/>
  <c r="G68"/>
  <c r="F68" s="1"/>
  <c r="H68"/>
  <c r="I68"/>
  <c r="J68"/>
  <c r="G69"/>
  <c r="F69" s="1"/>
  <c r="H69"/>
  <c r="I69"/>
  <c r="J69"/>
  <c r="F70"/>
  <c r="G70"/>
  <c r="H70"/>
  <c r="I70"/>
  <c r="J70"/>
  <c r="G71"/>
  <c r="F71" s="1"/>
  <c r="H71"/>
  <c r="I71"/>
  <c r="J71"/>
  <c r="G72"/>
  <c r="F72" s="1"/>
  <c r="H72"/>
  <c r="I72"/>
  <c r="J72"/>
  <c r="G73"/>
  <c r="F73" s="1"/>
  <c r="H73"/>
  <c r="I73"/>
  <c r="J73"/>
  <c r="F74"/>
  <c r="G74"/>
  <c r="H74"/>
  <c r="I74"/>
  <c r="J74"/>
  <c r="G75"/>
  <c r="F75" s="1"/>
  <c r="H75"/>
  <c r="I75"/>
  <c r="J75"/>
  <c r="G76"/>
  <c r="F76" s="1"/>
  <c r="H76"/>
  <c r="I76"/>
  <c r="J76"/>
  <c r="G77"/>
  <c r="F77" s="1"/>
  <c r="H77"/>
  <c r="I77"/>
  <c r="J77"/>
  <c r="F78"/>
  <c r="G78"/>
  <c r="H78"/>
  <c r="I78"/>
  <c r="J78"/>
  <c r="G79"/>
  <c r="F79" s="1"/>
  <c r="H79"/>
  <c r="I79"/>
  <c r="J79"/>
  <c r="G80"/>
  <c r="F80" s="1"/>
  <c r="H80"/>
  <c r="I80"/>
  <c r="J80"/>
  <c r="G81"/>
  <c r="F81" s="1"/>
  <c r="H81"/>
  <c r="I81"/>
  <c r="J81"/>
  <c r="F82"/>
  <c r="G82"/>
  <c r="H82"/>
  <c r="I82"/>
  <c r="J82"/>
  <c r="G83"/>
  <c r="F83" s="1"/>
  <c r="H83"/>
  <c r="I83"/>
  <c r="J83"/>
  <c r="G84"/>
  <c r="F84" s="1"/>
  <c r="H84"/>
  <c r="I84"/>
  <c r="J84"/>
  <c r="G85"/>
  <c r="F85" s="1"/>
  <c r="H85"/>
  <c r="I85"/>
  <c r="J85"/>
  <c r="F86"/>
  <c r="G86"/>
  <c r="H86"/>
  <c r="I86"/>
  <c r="J86"/>
  <c r="G87"/>
  <c r="F87" s="1"/>
  <c r="H87"/>
  <c r="I87"/>
  <c r="J87"/>
  <c r="G88"/>
  <c r="F88" s="1"/>
  <c r="H88"/>
  <c r="I88"/>
  <c r="J88"/>
  <c r="G89"/>
  <c r="F89" s="1"/>
  <c r="H89"/>
  <c r="I89"/>
  <c r="J89"/>
  <c r="F90"/>
  <c r="G90"/>
  <c r="H90"/>
  <c r="I90"/>
  <c r="J90"/>
  <c r="G91"/>
  <c r="F91" s="1"/>
  <c r="H91"/>
  <c r="I91"/>
  <c r="J91"/>
  <c r="G92"/>
  <c r="F92" s="1"/>
  <c r="H92"/>
  <c r="I92"/>
  <c r="J92"/>
  <c r="G93"/>
  <c r="F93" s="1"/>
  <c r="H93"/>
  <c r="I93"/>
  <c r="J93"/>
  <c r="F94"/>
  <c r="G94"/>
  <c r="H94"/>
  <c r="I94"/>
  <c r="J94"/>
  <c r="G95"/>
  <c r="F95" s="1"/>
  <c r="H95"/>
  <c r="I95"/>
  <c r="J95"/>
  <c r="C4" i="2"/>
  <c r="D4"/>
  <c r="E4"/>
  <c r="F4"/>
  <c r="G4"/>
  <c r="H4"/>
  <c r="I4"/>
  <c r="J4"/>
  <c r="K4"/>
  <c r="L4"/>
  <c r="M4"/>
  <c r="S4"/>
  <c r="AA1" i="129"/>
  <c r="AB5" s="1"/>
  <c r="C5" i="2"/>
  <c r="D5"/>
  <c r="E5"/>
  <c r="F5"/>
  <c r="G5"/>
  <c r="H5"/>
  <c r="I5"/>
  <c r="J5"/>
  <c r="K5"/>
  <c r="L5"/>
  <c r="M5"/>
  <c r="S5"/>
  <c r="AA1" i="208" s="1"/>
  <c r="C6" i="2"/>
  <c r="D6"/>
  <c r="E6"/>
  <c r="F6"/>
  <c r="G6"/>
  <c r="H6"/>
  <c r="I6"/>
  <c r="J6"/>
  <c r="K6"/>
  <c r="L6"/>
  <c r="M6"/>
  <c r="S6"/>
  <c r="AA1" i="209"/>
  <c r="AC5" s="1"/>
  <c r="C7" i="2"/>
  <c r="D7"/>
  <c r="E7"/>
  <c r="F7"/>
  <c r="G7"/>
  <c r="H7"/>
  <c r="I7"/>
  <c r="J7"/>
  <c r="K7"/>
  <c r="L7"/>
  <c r="M7"/>
  <c r="S7"/>
  <c r="AA1" i="210"/>
  <c r="AC8" s="1"/>
  <c r="C8" i="2"/>
  <c r="D8"/>
  <c r="E8"/>
  <c r="F8"/>
  <c r="G8"/>
  <c r="H8"/>
  <c r="I8"/>
  <c r="J8"/>
  <c r="K8"/>
  <c r="L8"/>
  <c r="M8"/>
  <c r="S8"/>
  <c r="AA1" i="211" s="1"/>
  <c r="AB22" s="1"/>
  <c r="S10" i="2"/>
  <c r="L11"/>
  <c r="S11"/>
  <c r="AA1" i="114"/>
  <c r="AB14" s="1"/>
  <c r="A14" s="1"/>
  <c r="C12" i="2"/>
  <c r="D12"/>
  <c r="E12"/>
  <c r="F12"/>
  <c r="G12"/>
  <c r="H12"/>
  <c r="I12"/>
  <c r="J12"/>
  <c r="K12"/>
  <c r="L12"/>
  <c r="M12"/>
  <c r="S12"/>
  <c r="AA1" i="118"/>
  <c r="AB5" s="1"/>
  <c r="C13" i="2"/>
  <c r="D13"/>
  <c r="E13"/>
  <c r="F13"/>
  <c r="G13"/>
  <c r="H13"/>
  <c r="I13"/>
  <c r="J13"/>
  <c r="K13"/>
  <c r="L13"/>
  <c r="M13"/>
  <c r="S13"/>
  <c r="AA1" i="120" s="1"/>
  <c r="S15" i="2"/>
  <c r="AA1" i="126" s="1"/>
  <c r="C16" i="2"/>
  <c r="D16"/>
  <c r="E16"/>
  <c r="F16"/>
  <c r="G16"/>
  <c r="H16"/>
  <c r="I16"/>
  <c r="J16"/>
  <c r="K16"/>
  <c r="L16"/>
  <c r="M16"/>
  <c r="S16"/>
  <c r="AA1" i="189"/>
  <c r="AD31" s="1"/>
  <c r="C17" i="2"/>
  <c r="D17"/>
  <c r="E17"/>
  <c r="F17"/>
  <c r="G17"/>
  <c r="H17"/>
  <c r="I17"/>
  <c r="J17"/>
  <c r="K17"/>
  <c r="L17"/>
  <c r="M17"/>
  <c r="S17"/>
  <c r="C18"/>
  <c r="D18"/>
  <c r="E18"/>
  <c r="F18"/>
  <c r="G18"/>
  <c r="H18"/>
  <c r="I18"/>
  <c r="J18"/>
  <c r="K18"/>
  <c r="L18"/>
  <c r="M18"/>
  <c r="S18"/>
  <c r="AA1" i="194"/>
  <c r="AB20" s="1"/>
  <c r="C20" i="2"/>
  <c r="D20"/>
  <c r="E20"/>
  <c r="F20"/>
  <c r="G20"/>
  <c r="H20"/>
  <c r="I20"/>
  <c r="J20"/>
  <c r="K20"/>
  <c r="L20"/>
  <c r="M20"/>
  <c r="S20"/>
  <c r="AA1" i="198" s="1"/>
  <c r="AB25" s="1"/>
  <c r="AD25" s="1"/>
  <c r="C21" i="2"/>
  <c r="D21"/>
  <c r="E21"/>
  <c r="F21"/>
  <c r="G21"/>
  <c r="H21"/>
  <c r="I21"/>
  <c r="J21"/>
  <c r="K21"/>
  <c r="L21"/>
  <c r="M21"/>
  <c r="S21"/>
  <c r="AA1" i="199"/>
  <c r="AB14" s="1"/>
  <c r="A14" s="1"/>
  <c r="C22" i="2"/>
  <c r="D22"/>
  <c r="E22"/>
  <c r="F22"/>
  <c r="G22"/>
  <c r="H22"/>
  <c r="I22"/>
  <c r="J22"/>
  <c r="K22"/>
  <c r="L22"/>
  <c r="M22"/>
  <c r="S22"/>
  <c r="AA1" i="202" s="1"/>
  <c r="C23" i="2"/>
  <c r="D23"/>
  <c r="E23"/>
  <c r="F23"/>
  <c r="G23"/>
  <c r="H23"/>
  <c r="I23"/>
  <c r="J23"/>
  <c r="K23"/>
  <c r="L23"/>
  <c r="M23"/>
  <c r="S23"/>
  <c r="AA1" i="207" s="1"/>
  <c r="C25" i="2"/>
  <c r="D28"/>
  <c r="E28"/>
  <c r="E10" s="1"/>
  <c r="F28"/>
  <c r="F11" s="1"/>
  <c r="G28"/>
  <c r="H28"/>
  <c r="H11" s="1"/>
  <c r="I28"/>
  <c r="I15" s="1"/>
  <c r="J28"/>
  <c r="K28"/>
  <c r="K10"/>
  <c r="L28"/>
  <c r="L10"/>
  <c r="M28"/>
  <c r="M15"/>
  <c r="N29"/>
  <c r="O29"/>
  <c r="R29"/>
  <c r="S29"/>
  <c r="T29"/>
  <c r="N30"/>
  <c r="O30"/>
  <c r="R30"/>
  <c r="S30"/>
  <c r="T30"/>
  <c r="N31"/>
  <c r="O31"/>
  <c r="R31"/>
  <c r="S31"/>
  <c r="T31"/>
  <c r="F32"/>
  <c r="N32"/>
  <c r="O32"/>
  <c r="R32"/>
  <c r="S32"/>
  <c r="T32"/>
  <c r="F33"/>
  <c r="D11"/>
  <c r="G33"/>
  <c r="I33" s="1"/>
  <c r="AD5" i="115" s="1"/>
  <c r="K33" i="2"/>
  <c r="L33"/>
  <c r="N33"/>
  <c r="O33"/>
  <c r="R33"/>
  <c r="S33"/>
  <c r="T33"/>
  <c r="Y33"/>
  <c r="C33" s="1"/>
  <c r="F34"/>
  <c r="K34"/>
  <c r="L34"/>
  <c r="N34"/>
  <c r="O34"/>
  <c r="R34"/>
  <c r="S34"/>
  <c r="T34"/>
  <c r="F35"/>
  <c r="K35"/>
  <c r="N35"/>
  <c r="O35"/>
  <c r="R35"/>
  <c r="S35"/>
  <c r="T35"/>
  <c r="F36"/>
  <c r="K36"/>
  <c r="L36"/>
  <c r="N36"/>
  <c r="O36"/>
  <c r="R36"/>
  <c r="S36"/>
  <c r="T36"/>
  <c r="N37"/>
  <c r="O37"/>
  <c r="R37"/>
  <c r="S37"/>
  <c r="T37"/>
  <c r="L38"/>
  <c r="N38"/>
  <c r="O38"/>
  <c r="R38"/>
  <c r="S38"/>
  <c r="T38"/>
  <c r="Y38"/>
  <c r="C38"/>
  <c r="F39"/>
  <c r="K39"/>
  <c r="N39"/>
  <c r="O39"/>
  <c r="R39"/>
  <c r="S39"/>
  <c r="T39"/>
  <c r="Y39"/>
  <c r="C39" s="1"/>
  <c r="F40"/>
  <c r="K40"/>
  <c r="L40"/>
  <c r="N40"/>
  <c r="O40"/>
  <c r="R40"/>
  <c r="S40"/>
  <c r="T40"/>
  <c r="L41"/>
  <c r="N41"/>
  <c r="O41"/>
  <c r="R41"/>
  <c r="S41"/>
  <c r="T41"/>
  <c r="L42"/>
  <c r="N42"/>
  <c r="O42"/>
  <c r="R42"/>
  <c r="S42"/>
  <c r="T42"/>
  <c r="F43"/>
  <c r="K43"/>
  <c r="L43"/>
  <c r="N43"/>
  <c r="O43"/>
  <c r="R43"/>
  <c r="S43"/>
  <c r="T43"/>
  <c r="Y43"/>
  <c r="C43" s="1"/>
  <c r="N44"/>
  <c r="O44"/>
  <c r="R44"/>
  <c r="S44"/>
  <c r="T44"/>
  <c r="N45"/>
  <c r="O45"/>
  <c r="R45"/>
  <c r="S45"/>
  <c r="T45"/>
  <c r="F46"/>
  <c r="K46"/>
  <c r="N46"/>
  <c r="O46"/>
  <c r="R46"/>
  <c r="S46"/>
  <c r="T46"/>
  <c r="F47"/>
  <c r="K47"/>
  <c r="L47"/>
  <c r="N47"/>
  <c r="O47"/>
  <c r="R47"/>
  <c r="S47"/>
  <c r="T47"/>
  <c r="F48"/>
  <c r="K48"/>
  <c r="L48"/>
  <c r="N48"/>
  <c r="O48"/>
  <c r="R48"/>
  <c r="S48"/>
  <c r="T48"/>
  <c r="Y48"/>
  <c r="C48" s="1"/>
  <c r="L49"/>
  <c r="N49"/>
  <c r="O49"/>
  <c r="R49"/>
  <c r="S49"/>
  <c r="T49"/>
  <c r="N50"/>
  <c r="O50"/>
  <c r="R50"/>
  <c r="S50"/>
  <c r="T50"/>
  <c r="F51"/>
  <c r="K51"/>
  <c r="E26" i="119" s="1"/>
  <c r="N51" i="2"/>
  <c r="O51"/>
  <c r="R51"/>
  <c r="S51"/>
  <c r="T51"/>
  <c r="Y51"/>
  <c r="C51" s="1"/>
  <c r="AC7" i="119" s="1"/>
  <c r="D10" i="2"/>
  <c r="D15"/>
  <c r="L15"/>
  <c r="G20" i="15"/>
  <c r="G21"/>
  <c r="G22"/>
  <c r="G23"/>
  <c r="G24"/>
  <c r="G25"/>
  <c r="B16" i="31"/>
  <c r="A18" i="124" s="1"/>
  <c r="B27" i="31"/>
  <c r="A18" i="207" s="1"/>
  <c r="B30" i="31"/>
  <c r="B34"/>
  <c r="A15" i="209" s="1"/>
  <c r="B37" i="31"/>
  <c r="A18" i="208" s="1"/>
  <c r="B41" i="31"/>
  <c r="B48"/>
  <c r="B51"/>
  <c r="B54"/>
  <c r="B57"/>
  <c r="M11" i="2"/>
  <c r="M10"/>
  <c r="J15"/>
  <c r="F10"/>
  <c r="AC31" i="119"/>
  <c r="AB26"/>
  <c r="C10" i="2"/>
  <c r="K15"/>
  <c r="G15"/>
  <c r="C15"/>
  <c r="K11"/>
  <c r="C11"/>
  <c r="F13" i="186"/>
  <c r="G39" i="2" s="1"/>
  <c r="I39" s="1"/>
  <c r="A18" i="201"/>
  <c r="A18" i="116"/>
  <c r="A18" i="126"/>
  <c r="A18" i="192"/>
  <c r="A18" i="204"/>
  <c r="L50" i="2"/>
  <c r="AD31" i="119"/>
  <c r="A18" i="195"/>
  <c r="H10" i="2"/>
  <c r="AC30" i="119"/>
  <c r="AB31"/>
  <c r="AB30"/>
  <c r="AD25"/>
  <c r="H15" i="2"/>
  <c r="AC43" i="119"/>
  <c r="G10" i="2"/>
  <c r="AC26" i="216"/>
  <c r="A18" i="187"/>
  <c r="AC4" i="211"/>
  <c r="AA1" i="188"/>
  <c r="AB17" s="1"/>
  <c r="A17" s="1"/>
  <c r="AC5" i="199"/>
  <c r="AB26"/>
  <c r="AD26" s="1"/>
  <c r="AB30" i="198"/>
  <c r="AD45" i="126"/>
  <c r="AB5"/>
  <c r="AB44"/>
  <c r="AA1" i="116"/>
  <c r="AA1" i="200"/>
  <c r="AC26" s="1"/>
  <c r="AA1" i="115"/>
  <c r="AA1" i="127"/>
  <c r="AB26" s="1"/>
  <c r="AA1" i="122"/>
  <c r="AC5" s="1"/>
  <c r="AB4" i="211"/>
  <c r="AA1" i="128"/>
  <c r="AD5" s="1"/>
  <c r="AA1" i="195"/>
  <c r="AB7" s="1"/>
  <c r="AB14" i="120"/>
  <c r="A14" s="1"/>
  <c r="AA1" i="201"/>
  <c r="AB26" s="1"/>
  <c r="AD26" s="1"/>
  <c r="AA1" i="196"/>
  <c r="AA1" i="205"/>
  <c r="AC7" s="1"/>
  <c r="AA1" i="193"/>
  <c r="AC7" s="1"/>
  <c r="AB25"/>
  <c r="AC25" s="1"/>
  <c r="AB8" i="210"/>
  <c r="A8" s="1"/>
  <c r="AB7" i="194"/>
  <c r="A7" s="1"/>
  <c r="AA1" i="191"/>
  <c r="AB17" s="1"/>
  <c r="A17" s="1"/>
  <c r="AA1" i="192"/>
  <c r="AC31" s="1"/>
  <c r="AA1" i="190"/>
  <c r="AC5" i="189"/>
  <c r="AA1" i="43"/>
  <c r="AB5" s="1"/>
  <c r="AA1" i="45"/>
  <c r="AC42" i="122"/>
  <c r="AC43" i="201"/>
  <c r="AC30" i="126"/>
  <c r="AD5" i="118"/>
  <c r="AA1" i="187"/>
  <c r="AC5" s="1"/>
  <c r="AD31" i="122"/>
  <c r="AB21" i="188"/>
  <c r="AC22" i="118"/>
  <c r="AD26" i="194"/>
  <c r="AD31" i="195"/>
  <c r="A5" i="129"/>
  <c r="AC4"/>
  <c r="AB17" i="118"/>
  <c r="A17" s="1"/>
  <c r="AB26"/>
  <c r="AD26"/>
  <c r="AB22"/>
  <c r="AB26" i="128"/>
  <c r="AB21"/>
  <c r="AC7"/>
  <c r="AA1" i="203"/>
  <c r="AC7" s="1"/>
  <c r="AB7" i="120"/>
  <c r="A7" s="1"/>
  <c r="AB5" i="198"/>
  <c r="I11" i="2"/>
  <c r="AA1" i="117"/>
  <c r="AB26" s="1"/>
  <c r="AA1" i="44"/>
  <c r="AC21" s="1"/>
  <c r="AB26" i="189"/>
  <c r="AC26" s="1"/>
  <c r="AB20" i="118"/>
  <c r="AD20" s="1"/>
  <c r="AB8" i="209"/>
  <c r="A8" s="1"/>
  <c r="AA1" i="204"/>
  <c r="R5" i="119"/>
  <c r="A14"/>
  <c r="E25"/>
  <c r="AB7" i="188"/>
  <c r="A7" s="1"/>
  <c r="AC31" i="195"/>
  <c r="AD5" i="188"/>
  <c r="AC26"/>
  <c r="AD26"/>
  <c r="AB26" i="207"/>
  <c r="AD26" s="1"/>
  <c r="AD5"/>
  <c r="AB14" i="205"/>
  <c r="A14" s="1"/>
  <c r="AC5" i="207"/>
  <c r="AB25" i="196"/>
  <c r="AD5"/>
  <c r="AD44" i="195"/>
  <c r="AC7"/>
  <c r="AD21" i="115"/>
  <c r="AB5" i="205"/>
  <c r="AB22" i="128"/>
  <c r="AB20"/>
  <c r="AD20" s="1"/>
  <c r="AB7"/>
  <c r="A7" s="1"/>
  <c r="AC26"/>
  <c r="AD21"/>
  <c r="AD5" i="122"/>
  <c r="AB7" i="196"/>
  <c r="A7" s="1"/>
  <c r="AB31" i="201"/>
  <c r="AD5" i="195"/>
  <c r="AD26" i="200"/>
  <c r="AC21" i="128"/>
  <c r="AB5" i="193"/>
  <c r="AB5" i="128"/>
  <c r="Z5" s="1"/>
  <c r="AC5"/>
  <c r="AC5" i="193"/>
  <c r="AD5" i="205"/>
  <c r="AB7" i="193"/>
  <c r="A7" s="1"/>
  <c r="AB30" i="122"/>
  <c r="AB26" i="205"/>
  <c r="AD26" s="1"/>
  <c r="AC22" i="128"/>
  <c r="AB17"/>
  <c r="A17" s="1"/>
  <c r="AB25" i="205"/>
  <c r="AC25" s="1"/>
  <c r="AB25" i="122"/>
  <c r="AD25" s="1"/>
  <c r="AC30"/>
  <c r="AB44" i="204"/>
  <c r="AB26"/>
  <c r="AB25"/>
  <c r="AC25" s="1"/>
  <c r="AB5"/>
  <c r="AC31"/>
  <c r="AC5"/>
  <c r="AB7" i="203"/>
  <c r="A7" s="1"/>
  <c r="AD5"/>
  <c r="AB22"/>
  <c r="AC26"/>
  <c r="AD26"/>
  <c r="AB20"/>
  <c r="AD20" s="1"/>
  <c r="AC21"/>
  <c r="AB21"/>
  <c r="AC5" i="43"/>
  <c r="AB26"/>
  <c r="AD26" s="1"/>
  <c r="AB25"/>
  <c r="AD25" s="1"/>
  <c r="AD5"/>
  <c r="AB7"/>
  <c r="A7" s="1"/>
  <c r="AB14"/>
  <c r="A14" s="1"/>
  <c r="AD5" i="117"/>
  <c r="AC5" i="45"/>
  <c r="AB25" i="192"/>
  <c r="AC25" s="1"/>
  <c r="AB43"/>
  <c r="AB5"/>
  <c r="AB31"/>
  <c r="AB26" i="44"/>
  <c r="AB17"/>
  <c r="A17" s="1"/>
  <c r="AB22"/>
  <c r="AC7"/>
  <c r="AD26"/>
  <c r="AD21"/>
  <c r="AB5"/>
  <c r="AB21"/>
  <c r="AC26"/>
  <c r="AD5"/>
  <c r="AC22"/>
  <c r="AB25" i="190"/>
  <c r="AD25" s="1"/>
  <c r="AD5" i="187"/>
  <c r="AB26"/>
  <c r="AD26" s="1"/>
  <c r="AD21" i="191"/>
  <c r="AB21"/>
  <c r="AC21"/>
  <c r="AB20"/>
  <c r="AD20" s="1"/>
  <c r="AC7"/>
  <c r="AD26"/>
  <c r="AB5" i="202"/>
  <c r="AB14"/>
  <c r="A14" s="1"/>
  <c r="AD5"/>
  <c r="AB25"/>
  <c r="AD25" s="1"/>
  <c r="A7" i="195"/>
  <c r="AC26" i="205"/>
  <c r="AC25" i="202"/>
  <c r="E25" i="216" l="1"/>
  <c r="AC7"/>
  <c r="A14"/>
  <c r="Z5" i="192"/>
  <c r="AC25" i="43"/>
  <c r="AD5" i="191"/>
  <c r="AC5" i="44"/>
  <c r="AB7"/>
  <c r="A7" s="1"/>
  <c r="AB20"/>
  <c r="AD20" s="1"/>
  <c r="AC5" i="192"/>
  <c r="AB26"/>
  <c r="AD31"/>
  <c r="A30" s="1"/>
  <c r="AC7"/>
  <c r="AC30"/>
  <c r="AC7" i="43"/>
  <c r="AB5" i="122"/>
  <c r="AC5" i="127"/>
  <c r="AD31" i="201"/>
  <c r="AC7" i="122"/>
  <c r="AB14" i="193"/>
  <c r="A14" s="1"/>
  <c r="AC44" i="201"/>
  <c r="AB26" i="195"/>
  <c r="AD26" s="1"/>
  <c r="AC31" i="201"/>
  <c r="AC30" i="195"/>
  <c r="AC22" i="188"/>
  <c r="AB5"/>
  <c r="AB26" i="122"/>
  <c r="AC43"/>
  <c r="AC43" i="189"/>
  <c r="AD5" i="199"/>
  <c r="AC7" i="189"/>
  <c r="AB7" i="192"/>
  <c r="AD44"/>
  <c r="AD5"/>
  <c r="AC44"/>
  <c r="A43" s="1"/>
  <c r="AB44"/>
  <c r="AB43" i="201"/>
  <c r="AB20" i="200"/>
  <c r="AD20" s="1"/>
  <c r="AB5" i="114"/>
  <c r="AC44" i="189"/>
  <c r="AD44"/>
  <c r="AC5" i="114"/>
  <c r="AB43" i="189"/>
  <c r="J11" i="2"/>
  <c r="AC20" i="128"/>
  <c r="AC43" i="192"/>
  <c r="AB14"/>
  <c r="A14" s="1"/>
  <c r="AB30"/>
  <c r="AB21" i="200"/>
  <c r="AD44" i="201"/>
  <c r="AB5" i="115"/>
  <c r="AC5" i="201"/>
  <c r="AC7" i="200"/>
  <c r="AC8" i="209"/>
  <c r="AB7" i="189"/>
  <c r="A7" s="1"/>
  <c r="AD5" i="114"/>
  <c r="AB31" i="189"/>
  <c r="AD22" i="211"/>
  <c r="AC22"/>
  <c r="B22" s="1"/>
  <c r="AC43" i="116"/>
  <c r="AD43"/>
  <c r="AB30"/>
  <c r="AC42"/>
  <c r="AD26" i="204"/>
  <c r="AC26"/>
  <c r="AD25" i="196"/>
  <c r="AC25"/>
  <c r="A7" i="192"/>
  <c r="AC7" i="196"/>
  <c r="AB5"/>
  <c r="AC5"/>
  <c r="AB14"/>
  <c r="A14" s="1"/>
  <c r="AB26"/>
  <c r="AB7" i="115"/>
  <c r="AC26"/>
  <c r="AD26"/>
  <c r="AB21"/>
  <c r="AB20"/>
  <c r="AB22"/>
  <c r="AB17"/>
  <c r="A17" s="1"/>
  <c r="AB26"/>
  <c r="AC7"/>
  <c r="AC21"/>
  <c r="A21" i="189"/>
  <c r="A21" i="122"/>
  <c r="A21" i="195"/>
  <c r="A21" i="207"/>
  <c r="AB31"/>
  <c r="AD44"/>
  <c r="AC30"/>
  <c r="AC7"/>
  <c r="AB43"/>
  <c r="AB30"/>
  <c r="AB25"/>
  <c r="AC25" s="1"/>
  <c r="AC43"/>
  <c r="AB14"/>
  <c r="A14" s="1"/>
  <c r="AC31"/>
  <c r="AC44"/>
  <c r="AD31"/>
  <c r="AB7"/>
  <c r="A7" s="1"/>
  <c r="AB44"/>
  <c r="AB5"/>
  <c r="Z5" s="1"/>
  <c r="AC5" i="202"/>
  <c r="Z5" s="1"/>
  <c r="B25" s="1"/>
  <c r="AB7"/>
  <c r="A7" s="1"/>
  <c r="AB26"/>
  <c r="AC7"/>
  <c r="AD5" i="120"/>
  <c r="AB26"/>
  <c r="AD26" s="1"/>
  <c r="AC7"/>
  <c r="AB5"/>
  <c r="AC5"/>
  <c r="AB25"/>
  <c r="I32" i="2"/>
  <c r="AC5" i="116"/>
  <c r="AC26" i="43"/>
  <c r="A22" i="44"/>
  <c r="AC5" i="115"/>
  <c r="Z5" s="1"/>
  <c r="AB23" i="211"/>
  <c r="A30" i="119"/>
  <c r="AD43" i="45"/>
  <c r="AB42"/>
  <c r="AB5"/>
  <c r="AD5" i="198"/>
  <c r="AC30"/>
  <c r="AB7"/>
  <c r="AC44"/>
  <c r="AD31"/>
  <c r="AC7"/>
  <c r="AC5"/>
  <c r="Z5" s="1"/>
  <c r="AD44"/>
  <c r="AC43"/>
  <c r="AB26"/>
  <c r="AB43"/>
  <c r="AB31"/>
  <c r="AB44"/>
  <c r="AC7" i="211"/>
  <c r="AB7"/>
  <c r="A7" s="1"/>
  <c r="AD4"/>
  <c r="Z4" s="1"/>
  <c r="AB9"/>
  <c r="A9" s="1"/>
  <c r="AC42" i="119"/>
  <c r="AB42" i="216"/>
  <c r="AB42" i="119"/>
  <c r="AC42" i="216"/>
  <c r="AC30" i="204"/>
  <c r="AB31"/>
  <c r="AB43"/>
  <c r="AD31"/>
  <c r="AD44"/>
  <c r="AC43"/>
  <c r="AB7"/>
  <c r="AC7"/>
  <c r="AB30"/>
  <c r="AB14"/>
  <c r="A14" s="1"/>
  <c r="AC44"/>
  <c r="AD5"/>
  <c r="Z5" s="1"/>
  <c r="B26" s="1"/>
  <c r="AB26" i="190"/>
  <c r="AC26" s="1"/>
  <c r="AB7"/>
  <c r="A7" s="1"/>
  <c r="AD26" i="119"/>
  <c r="AC26"/>
  <c r="AD5" i="126"/>
  <c r="AC31"/>
  <c r="AC45"/>
  <c r="AB26"/>
  <c r="AB45"/>
  <c r="A44" s="1"/>
  <c r="AC5"/>
  <c r="AB31"/>
  <c r="AB14"/>
  <c r="A14" s="1"/>
  <c r="AD31"/>
  <c r="AB30"/>
  <c r="AB7"/>
  <c r="AC7"/>
  <c r="AC44"/>
  <c r="AB25"/>
  <c r="AD25" s="1"/>
  <c r="AB8" i="208"/>
  <c r="A8" s="1"/>
  <c r="AC22"/>
  <c r="AB43" i="216"/>
  <c r="AB43" i="119"/>
  <c r="AD43"/>
  <c r="AC43" i="216"/>
  <c r="AD43"/>
  <c r="I43" i="2"/>
  <c r="I25" i="216"/>
  <c r="R5"/>
  <c r="AC20" i="44"/>
  <c r="I20" s="1"/>
  <c r="AC20" i="118"/>
  <c r="AD26" i="189"/>
  <c r="AC20" i="191"/>
  <c r="I20" s="1"/>
  <c r="AC26" i="207"/>
  <c r="B26" s="1"/>
  <c r="AC42" i="45"/>
  <c r="AB14" i="198"/>
  <c r="A14" s="1"/>
  <c r="AC22" i="115"/>
  <c r="AC31" i="198"/>
  <c r="AC25" i="122"/>
  <c r="AC5" i="191"/>
  <c r="AB22"/>
  <c r="AB5"/>
  <c r="AC22"/>
  <c r="AC5" i="117"/>
  <c r="AC5" i="203"/>
  <c r="AD21"/>
  <c r="AB5"/>
  <c r="Z5" s="1"/>
  <c r="AB26"/>
  <c r="A22" s="1"/>
  <c r="AB7" i="205"/>
  <c r="A7" s="1"/>
  <c r="AB7" i="122"/>
  <c r="A7" s="1"/>
  <c r="AC44" i="195"/>
  <c r="AB5"/>
  <c r="AC7" i="201"/>
  <c r="AB31" i="122"/>
  <c r="I20" i="128"/>
  <c r="AB14" i="201"/>
  <c r="A14" s="1"/>
  <c r="AB25" i="195"/>
  <c r="AB30" i="201"/>
  <c r="AB31" i="195"/>
  <c r="A30" s="1"/>
  <c r="AB25" i="201"/>
  <c r="AB43" i="195"/>
  <c r="AC5" i="188"/>
  <c r="Z5" s="1"/>
  <c r="I26" i="216"/>
  <c r="AB7"/>
  <c r="AB5" i="209"/>
  <c r="AB25" i="114"/>
  <c r="AA1" i="121"/>
  <c r="AB22" s="1"/>
  <c r="AD21" i="118"/>
  <c r="AB44" i="189"/>
  <c r="AB4" i="129"/>
  <c r="AB21" i="118"/>
  <c r="AC5"/>
  <c r="Z5" s="1"/>
  <c r="AD4" i="129"/>
  <c r="AC7" i="114"/>
  <c r="AC7" i="118"/>
  <c r="AC21"/>
  <c r="AC30" i="189"/>
  <c r="AB26" i="114"/>
  <c r="AB43" i="122"/>
  <c r="AD5" i="189"/>
  <c r="AB25"/>
  <c r="AB14"/>
  <c r="A14" s="1"/>
  <c r="AC22" i="194"/>
  <c r="AC7" i="188"/>
  <c r="AA1" i="197"/>
  <c r="AB5" i="199"/>
  <c r="Z5" s="1"/>
  <c r="AC7"/>
  <c r="AA1" i="125"/>
  <c r="A18" i="199"/>
  <c r="AA1" i="124"/>
  <c r="F9" i="186"/>
  <c r="G35" i="2" s="1"/>
  <c r="I35" s="1"/>
  <c r="F18" i="186"/>
  <c r="F15" i="2"/>
  <c r="J10"/>
  <c r="I10"/>
  <c r="L45"/>
  <c r="L32"/>
  <c r="E11"/>
  <c r="AA1" i="206"/>
  <c r="AC5" s="1"/>
  <c r="AB5" i="189"/>
  <c r="Z5" s="1"/>
  <c r="AB7" i="118"/>
  <c r="A7" s="1"/>
  <c r="F20" i="186"/>
  <c r="G46" i="2" s="1"/>
  <c r="I46" s="1"/>
  <c r="Z5" i="114"/>
  <c r="Z5" i="122"/>
  <c r="AB7" i="191"/>
  <c r="A7" s="1"/>
  <c r="AB26"/>
  <c r="AC26"/>
  <c r="AB7" i="187"/>
  <c r="A7" s="1"/>
  <c r="Z5" i="44"/>
  <c r="AB7" i="117"/>
  <c r="A7" s="1"/>
  <c r="Z5" i="43"/>
  <c r="B25" s="1"/>
  <c r="AB17" i="203"/>
  <c r="A17" s="1"/>
  <c r="AC22"/>
  <c r="AB26" i="193"/>
  <c r="AC5" i="205"/>
  <c r="Z5" s="1"/>
  <c r="B26" s="1"/>
  <c r="AD43" i="122"/>
  <c r="AB14"/>
  <c r="A14" s="1"/>
  <c r="AB14" i="127"/>
  <c r="A14" s="1"/>
  <c r="AB14" i="195"/>
  <c r="A14" s="1"/>
  <c r="AC30" i="201"/>
  <c r="AD5"/>
  <c r="AB42" i="122"/>
  <c r="A42" s="1"/>
  <c r="AD26" i="128"/>
  <c r="A22" s="1"/>
  <c r="AD5" i="193"/>
  <c r="Z5" s="1"/>
  <c r="AC43" i="195"/>
  <c r="AB30"/>
  <c r="AB44"/>
  <c r="AB7" i="201"/>
  <c r="A7" s="1"/>
  <c r="AC5" i="195"/>
  <c r="AB5" i="201"/>
  <c r="AC21" i="188"/>
  <c r="AD21"/>
  <c r="AB26"/>
  <c r="A7" i="119"/>
  <c r="I25"/>
  <c r="I26"/>
  <c r="A7" i="216"/>
  <c r="AB7" i="114"/>
  <c r="AC5" i="129"/>
  <c r="AD5" i="209"/>
  <c r="AC26" i="118"/>
  <c r="A22" s="1"/>
  <c r="AC31" i="122"/>
  <c r="AB30" i="189"/>
  <c r="AB22" i="188"/>
  <c r="AB44" i="201"/>
  <c r="A43" s="1"/>
  <c r="AC31" i="189"/>
  <c r="AB10" i="210"/>
  <c r="A10" s="1"/>
  <c r="AB25" i="199"/>
  <c r="AB7"/>
  <c r="A7" s="1"/>
  <c r="E15" i="2"/>
  <c r="A15" i="208"/>
  <c r="A18" i="193"/>
  <c r="L37" i="2"/>
  <c r="AD26" i="190"/>
  <c r="AD26" i="127"/>
  <c r="AC26"/>
  <c r="AC26" i="117"/>
  <c r="AD26"/>
  <c r="AD20" i="194"/>
  <c r="AC20"/>
  <c r="AB7" i="127"/>
  <c r="A7" s="1"/>
  <c r="AB5" i="194"/>
  <c r="Z5" s="1"/>
  <c r="AB27" i="210"/>
  <c r="AD21" i="206"/>
  <c r="AD5" i="127"/>
  <c r="AC5" i="200"/>
  <c r="AC7" i="116"/>
  <c r="AC26" i="199"/>
  <c r="AB20" i="188"/>
  <c r="AC26" i="206"/>
  <c r="A18" i="127"/>
  <c r="A21" i="201"/>
  <c r="A18" i="205"/>
  <c r="A21" i="116"/>
  <c r="A18" i="209"/>
  <c r="AB5" i="208"/>
  <c r="A18" i="119"/>
  <c r="A18" i="45"/>
  <c r="A18" i="189"/>
  <c r="A18" i="117"/>
  <c r="A21" i="198"/>
  <c r="A18" i="43"/>
  <c r="G11" i="2"/>
  <c r="AC7" i="194"/>
  <c r="AB22" i="208"/>
  <c r="A18" i="216"/>
  <c r="AB25" i="187"/>
  <c r="AB5" i="190"/>
  <c r="AC7" i="45"/>
  <c r="AB31"/>
  <c r="AB5" i="127"/>
  <c r="Z5" s="1"/>
  <c r="AC7"/>
  <c r="AB31" i="116"/>
  <c r="AB5"/>
  <c r="AB25"/>
  <c r="AB5" i="200"/>
  <c r="AB22"/>
  <c r="A22" s="1"/>
  <c r="AC20"/>
  <c r="AB17"/>
  <c r="A17" s="1"/>
  <c r="AC25" i="190"/>
  <c r="AD25" i="204"/>
  <c r="AC26" i="187"/>
  <c r="AC20" i="203"/>
  <c r="I20" s="1"/>
  <c r="AD25" i="192"/>
  <c r="B25" s="1"/>
  <c r="AD25" i="193"/>
  <c r="AC25" i="198"/>
  <c r="AC26" i="120"/>
  <c r="AB14" i="187"/>
  <c r="A14" s="1"/>
  <c r="AB5"/>
  <c r="Z5" s="1"/>
  <c r="AC7" i="190"/>
  <c r="AD5"/>
  <c r="AC21" i="121"/>
  <c r="AC22"/>
  <c r="AC30" i="45"/>
  <c r="AC43"/>
  <c r="AB30"/>
  <c r="AB43"/>
  <c r="A42" s="1"/>
  <c r="AC7" i="117"/>
  <c r="AB5"/>
  <c r="AD25" i="207"/>
  <c r="B25" s="1"/>
  <c r="AC26" i="201"/>
  <c r="AC30" i="116"/>
  <c r="AB42"/>
  <c r="AC31"/>
  <c r="AB14"/>
  <c r="A14" s="1"/>
  <c r="AC21" i="200"/>
  <c r="AD21"/>
  <c r="AC26" i="195"/>
  <c r="AD5" i="200"/>
  <c r="AB26" i="116"/>
  <c r="AB7"/>
  <c r="AB7" i="200"/>
  <c r="A7" s="1"/>
  <c r="AC8" i="208"/>
  <c r="AD5" i="194"/>
  <c r="AD21"/>
  <c r="AC5" i="210"/>
  <c r="AB5"/>
  <c r="AD5"/>
  <c r="AB26" i="194"/>
  <c r="A18" i="202"/>
  <c r="A18" i="120"/>
  <c r="A21" i="119"/>
  <c r="A18" i="114"/>
  <c r="A18" i="190"/>
  <c r="A21" i="45"/>
  <c r="A18" i="196"/>
  <c r="AC5" i="121"/>
  <c r="AC31" i="45"/>
  <c r="AB7"/>
  <c r="AD31"/>
  <c r="AD25" i="205"/>
  <c r="B25" s="1"/>
  <c r="AD31" i="116"/>
  <c r="AB17" i="194"/>
  <c r="A17" s="1"/>
  <c r="AC21" i="206"/>
  <c r="AC7" i="187"/>
  <c r="AB14" i="190"/>
  <c r="A14" s="1"/>
  <c r="AC5"/>
  <c r="AD21" i="121"/>
  <c r="AC7"/>
  <c r="AB14" i="45"/>
  <c r="A14" s="1"/>
  <c r="AB25"/>
  <c r="AD5"/>
  <c r="AB26"/>
  <c r="AB14" i="117"/>
  <c r="A14" s="1"/>
  <c r="AB25"/>
  <c r="AB25" i="127"/>
  <c r="AB43" i="116"/>
  <c r="AD5"/>
  <c r="AB26" i="200"/>
  <c r="AC22"/>
  <c r="AC21" i="194"/>
  <c r="AC5" i="208"/>
  <c r="AB22" i="194"/>
  <c r="AC26"/>
  <c r="AC5"/>
  <c r="AB21"/>
  <c r="AB26" i="210"/>
  <c r="AB17" i="206"/>
  <c r="A17" s="1"/>
  <c r="AD5" i="208"/>
  <c r="A21" i="192"/>
  <c r="A21" i="216"/>
  <c r="A21" i="126"/>
  <c r="A21" i="204"/>
  <c r="A18" i="198"/>
  <c r="A18" i="122"/>
  <c r="A30" i="216" l="1"/>
  <c r="B26" i="192"/>
  <c r="AD26" i="206"/>
  <c r="AB21"/>
  <c r="AC25" i="126"/>
  <c r="B25" i="198"/>
  <c r="AB5" i="206"/>
  <c r="A30" i="189"/>
  <c r="A7" i="114"/>
  <c r="A43" i="189"/>
  <c r="Z5" i="209"/>
  <c r="Z5" i="45"/>
  <c r="B26" i="199"/>
  <c r="AD26" i="122"/>
  <c r="AC26"/>
  <c r="AD26" i="192"/>
  <c r="AC26"/>
  <c r="A42" i="116"/>
  <c r="Z5" i="117"/>
  <c r="Z5" i="190"/>
  <c r="A30" i="201"/>
  <c r="I20" i="118"/>
  <c r="B25" i="122"/>
  <c r="Z5" i="126"/>
  <c r="B26" i="190"/>
  <c r="B25" i="189"/>
  <c r="B26"/>
  <c r="AC5" i="197"/>
  <c r="AC26"/>
  <c r="AB7"/>
  <c r="A7" s="1"/>
  <c r="AD26"/>
  <c r="AB21"/>
  <c r="AB22"/>
  <c r="AB17"/>
  <c r="A17" s="1"/>
  <c r="AD5"/>
  <c r="AC22"/>
  <c r="AB5"/>
  <c r="AC21"/>
  <c r="AB20"/>
  <c r="AC7"/>
  <c r="AB26"/>
  <c r="AD21"/>
  <c r="AD25" i="189"/>
  <c r="AC25"/>
  <c r="AD25" i="195"/>
  <c r="AC25"/>
  <c r="AD26" i="198"/>
  <c r="AC26"/>
  <c r="AC23" i="211"/>
  <c r="AD23"/>
  <c r="AC26" i="193"/>
  <c r="AD26"/>
  <c r="AC5" i="124"/>
  <c r="AB5"/>
  <c r="AB25"/>
  <c r="AB7"/>
  <c r="A7" s="1"/>
  <c r="AD5"/>
  <c r="AB26"/>
  <c r="AB14"/>
  <c r="A14" s="1"/>
  <c r="AC7"/>
  <c r="AC26" i="114"/>
  <c r="AD26"/>
  <c r="AC25"/>
  <c r="AD25"/>
  <c r="A7" i="198"/>
  <c r="A30"/>
  <c r="AC25" i="120"/>
  <c r="AD25"/>
  <c r="L53" i="2"/>
  <c r="A43" i="195"/>
  <c r="A22" i="191"/>
  <c r="A42" i="216"/>
  <c r="B26" i="43"/>
  <c r="A22" i="115"/>
  <c r="AB5" i="121"/>
  <c r="AC26"/>
  <c r="B26" i="117"/>
  <c r="Z5" i="201"/>
  <c r="Z4" i="129"/>
  <c r="A30" i="122"/>
  <c r="Z5" i="191"/>
  <c r="A43" i="198"/>
  <c r="A43" i="207"/>
  <c r="AB7" i="206"/>
  <c r="A7" s="1"/>
  <c r="AB20"/>
  <c r="AB22"/>
  <c r="AB26"/>
  <c r="AD5" i="121"/>
  <c r="AB17"/>
  <c r="A17" s="1"/>
  <c r="AB20"/>
  <c r="AB21"/>
  <c r="AB7"/>
  <c r="A7" s="1"/>
  <c r="A30" i="126"/>
  <c r="A7"/>
  <c r="A7" i="204"/>
  <c r="A30"/>
  <c r="AC26" i="202"/>
  <c r="B26" s="1"/>
  <c r="AD26"/>
  <c r="AC26" i="196"/>
  <c r="AD26"/>
  <c r="AD25" i="199"/>
  <c r="B25" s="1"/>
  <c r="AC25"/>
  <c r="AB7" i="125"/>
  <c r="A7" s="1"/>
  <c r="AD21"/>
  <c r="AB21"/>
  <c r="AB22"/>
  <c r="AC21"/>
  <c r="AB17"/>
  <c r="A17" s="1"/>
  <c r="AC26"/>
  <c r="AB20"/>
  <c r="AC5"/>
  <c r="AD26"/>
  <c r="AB5"/>
  <c r="AD5"/>
  <c r="AC22"/>
  <c r="AC7"/>
  <c r="AB26"/>
  <c r="AC25" i="201"/>
  <c r="AD25"/>
  <c r="AC26" i="126"/>
  <c r="AD26"/>
  <c r="AC20" i="115"/>
  <c r="AD20"/>
  <c r="B26" i="201"/>
  <c r="B25" i="126"/>
  <c r="B25" i="204"/>
  <c r="Z5" i="208"/>
  <c r="A22" i="206"/>
  <c r="A43" i="204"/>
  <c r="A42" i="119"/>
  <c r="G54" i="2"/>
  <c r="A30" i="207"/>
  <c r="AC22" i="206"/>
  <c r="AB26" i="121"/>
  <c r="AD5" i="206"/>
  <c r="Z5" s="1"/>
  <c r="AD26" i="121"/>
  <c r="B25" i="193"/>
  <c r="AC7" i="206"/>
  <c r="G53" i="2"/>
  <c r="A22" i="188"/>
  <c r="L54" i="2"/>
  <c r="A45" i="15" s="1"/>
  <c r="Z5" i="195"/>
  <c r="B26" s="1"/>
  <c r="Z5" i="120"/>
  <c r="B26" s="1"/>
  <c r="A7" i="115"/>
  <c r="Z5" i="196"/>
  <c r="B25" s="1"/>
  <c r="AD25" i="117"/>
  <c r="AC25"/>
  <c r="AD25" i="45"/>
  <c r="AC25"/>
  <c r="AC26" i="116"/>
  <c r="AD26"/>
  <c r="AC25" i="187"/>
  <c r="AD25"/>
  <c r="AC27" i="210"/>
  <c r="AD27"/>
  <c r="AD25" i="127"/>
  <c r="AC25"/>
  <c r="A30" i="45"/>
  <c r="A7"/>
  <c r="A7" i="116"/>
  <c r="A30"/>
  <c r="AD25"/>
  <c r="AC25"/>
  <c r="AD26" i="210"/>
  <c r="AC26"/>
  <c r="AD26" i="45"/>
  <c r="AC26"/>
  <c r="AC20" i="188"/>
  <c r="AD20"/>
  <c r="B26" i="187"/>
  <c r="I20" i="200"/>
  <c r="Z5" i="116"/>
  <c r="I20" i="194"/>
  <c r="Z5" i="210"/>
  <c r="A22" i="194"/>
  <c r="Z5" i="121"/>
  <c r="B25" i="190"/>
  <c r="Z5" i="200"/>
  <c r="B26" i="127"/>
  <c r="A22" i="121" l="1"/>
  <c r="B26" i="193"/>
  <c r="B26" i="198"/>
  <c r="B26" i="122"/>
  <c r="B26" i="116"/>
  <c r="B26" i="126"/>
  <c r="AC20" i="206"/>
  <c r="AD20"/>
  <c r="AC25" i="124"/>
  <c r="AD25"/>
  <c r="AC20" i="197"/>
  <c r="AD20"/>
  <c r="AD20" i="125"/>
  <c r="I20" s="1"/>
  <c r="AC20"/>
  <c r="AC20" i="121"/>
  <c r="I20" s="1"/>
  <c r="AD20"/>
  <c r="A22" i="125"/>
  <c r="B25" i="120"/>
  <c r="I20" i="115"/>
  <c r="B25" i="201"/>
  <c r="B25" i="114"/>
  <c r="Z5" i="197"/>
  <c r="AC26" i="124"/>
  <c r="AD26"/>
  <c r="B25" i="195"/>
  <c r="I20" i="188"/>
  <c r="B25" i="187"/>
  <c r="Z5" i="125"/>
  <c r="B26" i="196"/>
  <c r="B26" i="114"/>
  <c r="Z5" i="124"/>
  <c r="B23" i="211"/>
  <c r="A22" i="197"/>
  <c r="B27" i="210"/>
  <c r="B26" i="45"/>
  <c r="B25" i="116"/>
  <c r="B25" i="117"/>
  <c r="B26" i="210"/>
  <c r="B25" i="127"/>
  <c r="B25" i="45"/>
  <c r="B26" i="124" l="1"/>
  <c r="I20" i="197"/>
  <c r="I20" i="206"/>
  <c r="B25" i="124"/>
</calcChain>
</file>

<file path=xl/comments1.xml><?xml version="1.0" encoding="utf-8"?>
<comments xmlns="http://schemas.openxmlformats.org/spreadsheetml/2006/main">
  <authors>
    <author>xaydung360.vn</author>
  </authors>
  <commentList>
    <comment ref="AA3" authorId="0">
      <text>
        <r>
          <rPr>
            <b/>
            <sz val="9"/>
            <color indexed="81"/>
            <rFont val="Tahoma"/>
            <family val="2"/>
          </rPr>
          <t>xaydung360.vn:</t>
        </r>
        <r>
          <rPr>
            <sz val="9"/>
            <color indexed="81"/>
            <rFont val="Tahoma"/>
            <family val="2"/>
          </rPr>
          <t xml:space="preserve">
Cấm xóa, cấm sửa</t>
        </r>
      </text>
    </comment>
    <comment ref="AB3" authorId="0">
      <text>
        <r>
          <rPr>
            <b/>
            <sz val="9"/>
            <color indexed="81"/>
            <rFont val="Tahoma"/>
            <family val="2"/>
          </rPr>
          <t>xaydung360.vn:</t>
        </r>
        <r>
          <rPr>
            <sz val="9"/>
            <color indexed="81"/>
            <rFont val="Tahoma"/>
            <family val="2"/>
          </rPr>
          <t xml:space="preserve">
Cấm xóa, cấm sửa</t>
        </r>
      </text>
    </comment>
  </commentList>
</comments>
</file>

<file path=xl/comments2.xml><?xml version="1.0" encoding="utf-8"?>
<comments xmlns="http://schemas.openxmlformats.org/spreadsheetml/2006/main">
  <authors>
    <author>xaydung360.vn</author>
  </authors>
  <commentList>
    <comment ref="AA3" authorId="0">
      <text>
        <r>
          <rPr>
            <b/>
            <sz val="9"/>
            <color indexed="81"/>
            <rFont val="Tahoma"/>
            <family val="2"/>
          </rPr>
          <t>xaydung360.vn:</t>
        </r>
        <r>
          <rPr>
            <sz val="9"/>
            <color indexed="81"/>
            <rFont val="Tahoma"/>
            <family val="2"/>
          </rPr>
          <t xml:space="preserve">
Cấm xóa, cấm sửa</t>
        </r>
      </text>
    </comment>
    <comment ref="AB3" authorId="0">
      <text>
        <r>
          <rPr>
            <b/>
            <sz val="9"/>
            <color indexed="81"/>
            <rFont val="Tahoma"/>
            <family val="2"/>
          </rPr>
          <t>xaydung360.vn:</t>
        </r>
        <r>
          <rPr>
            <sz val="9"/>
            <color indexed="81"/>
            <rFont val="Tahoma"/>
            <family val="2"/>
          </rPr>
          <t xml:space="preserve">
Cấm xóa, cấm sửa</t>
        </r>
      </text>
    </comment>
  </commentList>
</comments>
</file>

<file path=xl/sharedStrings.xml><?xml version="1.0" encoding="utf-8"?>
<sst xmlns="http://schemas.openxmlformats.org/spreadsheetml/2006/main" count="1866" uniqueCount="478">
  <si>
    <t>Độc lập - Tự do - Hạnh phúc</t>
  </si>
  <si>
    <t>BIÊN BẢN NGHIỆM THU CÔNG VIỆC XÂY DỰNG</t>
  </si>
  <si>
    <t>1. Đối tượng nghiệm thu:</t>
  </si>
  <si>
    <t>2. Thành phần trực tiếp tham gia nghiệm thu:</t>
  </si>
  <si>
    <t>Ông: ………………………..</t>
  </si>
  <si>
    <t>4. Đánh giá công việc đã thực hiện:</t>
  </si>
  <si>
    <t xml:space="preserve">  a. Về tài liệu làm căn cứ nghiệm thu:</t>
  </si>
  <si>
    <t xml:space="preserve">  b. Về chất lượng công việc xây dựng:</t>
  </si>
  <si>
    <t>5. Kết luận:</t>
  </si>
  <si>
    <t>KỸ THUẬT THI CÔNG TRỰC TIẾP</t>
  </si>
  <si>
    <t>CỘNG HÒA XÃ HỘI CHỦ NGHĨA VIỆT NAM</t>
  </si>
  <si>
    <t xml:space="preserve">    - Nhật ký thi công, nhật ký giám sát của chủ đầu tư và các văn bản khác có liên quan đến đối tượng nghiệm thu;</t>
  </si>
  <si>
    <t>DANH MỤC HỒ SƠ CHẤT LƯỢNG</t>
  </si>
  <si>
    <t>Số biên bản</t>
  </si>
  <si>
    <t>Đối tượng nghiệm thu</t>
  </si>
  <si>
    <t>Giờ BĐ</t>
  </si>
  <si>
    <t>Giờ KT</t>
  </si>
  <si>
    <t>Ngày</t>
  </si>
  <si>
    <t>BBNT nội bộ</t>
  </si>
  <si>
    <t>BBNT A-B</t>
  </si>
  <si>
    <t>Giờ gửi</t>
  </si>
  <si>
    <t>Ngày gửi</t>
  </si>
  <si>
    <t>Phiếu yêu cầu NT</t>
  </si>
  <si>
    <t>Ghi chú</t>
  </si>
  <si>
    <t>I</t>
  </si>
  <si>
    <t>Quay về DanhMuc</t>
  </si>
  <si>
    <t>NB</t>
  </si>
  <si>
    <t>PYC</t>
  </si>
  <si>
    <t>AB</t>
  </si>
  <si>
    <t>Max =</t>
  </si>
  <si>
    <t>Min =</t>
  </si>
  <si>
    <t>BIÊN BẢN NGHIỆM THU NỘI BỘ CÔNG VIỆC XÂY DỰNG</t>
  </si>
  <si>
    <t>Chức vụ: …………………</t>
  </si>
  <si>
    <t>CÁC BIÊN BẢN NGHIỆM THU</t>
  </si>
  <si>
    <t>VẬT LIỆU ĐẦU VÀO</t>
  </si>
  <si>
    <t>HỒ CHẤT LƯỢNG</t>
  </si>
  <si>
    <t>Ghi chú:</t>
  </si>
  <si>
    <t xml:space="preserve">   -Tiếp theo vào DanhMuc tạo nhãn mới (NB/PYC/AB) và đặt hyperlink đến Sheet mới vừa tạo ra;</t>
  </si>
  <si>
    <t xml:space="preserve">   -Muốn tạo thêm biên bản thì copy Sheet có sẵn thành Sheet mới;</t>
  </si>
  <si>
    <t xml:space="preserve">   -Tại Sheet mới vừa tạo, ta thay đổi nội dung ô AA1 = số hàng excel của hàng chứa nhãn (NB/PYC/AB) bên Sheet DanhMuc.</t>
  </si>
  <si>
    <t xml:space="preserve">   -Thay đổi nội dung "cứng" của biên bản tại Sheet biên bản;</t>
  </si>
  <si>
    <t xml:space="preserve">   -Thay đổi nội dung "mềm" của biên bản tại Sheet DanhMuc;</t>
  </si>
  <si>
    <r>
      <t xml:space="preserve">   -Mọi thắc mắc xin liên hệ </t>
    </r>
    <r>
      <rPr>
        <i/>
        <sz val="11"/>
        <rFont val="Times New Roman"/>
        <family val="1"/>
        <charset val="163"/>
      </rPr>
      <t>cbtuan@gmail.com</t>
    </r>
    <r>
      <rPr>
        <sz val="11"/>
        <rFont val="Times New Roman"/>
        <family val="1"/>
        <charset val="163"/>
      </rPr>
      <t>.</t>
    </r>
  </si>
  <si>
    <t xml:space="preserve">   -Nhập giờ theo định dạng đặc biệt, ví dụ để có 15h00 chỉ cần nhập 1500, để có 8h30 nhập 830 .</t>
  </si>
  <si>
    <t>Công trình:</t>
  </si>
  <si>
    <t>Địa điểm:</t>
  </si>
  <si>
    <t>CĐT:</t>
  </si>
  <si>
    <t>TVGS:</t>
  </si>
  <si>
    <t>ĐVTC:</t>
  </si>
  <si>
    <t>Hợp đồng XD:</t>
  </si>
  <si>
    <t>Nghiệm thu NB:</t>
  </si>
  <si>
    <t>tvgs</t>
  </si>
  <si>
    <t>tvgs1</t>
  </si>
  <si>
    <t>tvgs2</t>
  </si>
  <si>
    <t>dvtc1</t>
  </si>
  <si>
    <t>dvtc2</t>
  </si>
  <si>
    <t>dtc1</t>
  </si>
  <si>
    <t>dtc2</t>
  </si>
  <si>
    <t>pkt1</t>
  </si>
  <si>
    <t>pkt2</t>
  </si>
  <si>
    <t>pkt11</t>
  </si>
  <si>
    <t>pkt22</t>
  </si>
  <si>
    <t>dtc11</t>
  </si>
  <si>
    <t>dtc22</t>
  </si>
  <si>
    <t>tvgs11</t>
  </si>
  <si>
    <t>tvgs22</t>
  </si>
  <si>
    <t>dvtc11</t>
  </si>
  <si>
    <t>dvtc22</t>
  </si>
  <si>
    <t>ct</t>
  </si>
  <si>
    <t>dd</t>
  </si>
  <si>
    <t>cdt</t>
  </si>
  <si>
    <t>dvtc</t>
  </si>
  <si>
    <t>hdxd</t>
  </si>
  <si>
    <t>Chức vụ: CBKT</t>
  </si>
  <si>
    <t>Hạng mục:</t>
  </si>
  <si>
    <t>hm</t>
  </si>
  <si>
    <t>tinh</t>
  </si>
  <si>
    <t>Tỉnh /TP nơi thi công:</t>
  </si>
  <si>
    <r>
      <t xml:space="preserve">NHẬP THÔNG TIN BAN ĐẦU TẠI Ô CÓ CHỮ </t>
    </r>
    <r>
      <rPr>
        <b/>
        <sz val="16"/>
        <color indexed="12"/>
        <rFont val="Times New Roman"/>
        <family val="1"/>
        <charset val="163"/>
      </rPr>
      <t>MÀU XANH</t>
    </r>
  </si>
  <si>
    <t>Phiếu yêu cầu NT:</t>
  </si>
  <si>
    <t xml:space="preserve">  a. Người mời:</t>
  </si>
  <si>
    <t>ycnt</t>
  </si>
  <si>
    <t>ycnt1</t>
  </si>
  <si>
    <t>tinh2</t>
  </si>
  <si>
    <t>ThongTinBanDau</t>
  </si>
  <si>
    <t>Bìa ngoài</t>
  </si>
  <si>
    <t>Nghiệm thu hoàn thành hạng mục hoặc công trình:</t>
  </si>
  <si>
    <t>Nghiệm thu A-B:</t>
  </si>
  <si>
    <t>TVTK:</t>
  </si>
  <si>
    <t>tvtk</t>
  </si>
  <si>
    <t>……………………………………………………………….</t>
  </si>
  <si>
    <t>Chức vụ: Chỉ huy trưởng công trường</t>
  </si>
  <si>
    <t>Nghiệm thu nội bộ hoàn thành hạng mục hoặc công trình:</t>
  </si>
  <si>
    <t>4. Đánh giá công việc xây dựng đã thực hiện:</t>
  </si>
  <si>
    <t xml:space="preserve">    - Biên bản nghiệm thu vật liệu trước khi đưa vào sử dụng;</t>
  </si>
  <si>
    <t>6. Các thành phần trực tiếp tham gia nghiệm thu:</t>
  </si>
  <si>
    <t xml:space="preserve">  c. Các ý kiến khác nếu có:</t>
  </si>
  <si>
    <t>Kính gửi:</t>
  </si>
  <si>
    <t>Nơi nhận:</t>
  </si>
  <si>
    <t xml:space="preserve"> -Như trên;</t>
  </si>
  <si>
    <t>CÔNG VIỆC XÂY DỰNG</t>
  </si>
  <si>
    <t>Lấy mẫu TN:</t>
  </si>
  <si>
    <t>tn1</t>
  </si>
  <si>
    <t>tn2</t>
  </si>
  <si>
    <t>tn11</t>
  </si>
  <si>
    <t>tn22</t>
  </si>
  <si>
    <t>ĐVTN:</t>
  </si>
  <si>
    <t>dvtn</t>
  </si>
  <si>
    <t>Đạt yêu cầu</t>
  </si>
  <si>
    <t xml:space="preserve">   Chủ đầu tư:</t>
  </si>
  <si>
    <t xml:space="preserve">   Tư vấn giám sát:</t>
  </si>
  <si>
    <t xml:space="preserve">   Đơn vị thi công:</t>
  </si>
  <si>
    <t xml:space="preserve">   Địa điểm:</t>
  </si>
  <si>
    <t xml:space="preserve">   Hạng mục:</t>
  </si>
  <si>
    <t xml:space="preserve">   Dự án:</t>
  </si>
  <si>
    <t>+ TCVN 4447-1987: Công tác đất - Quy phạm thi công và nghiệm thu;</t>
  </si>
  <si>
    <t>+ TCXD 79-1980: Thi công và nghiệm thu các công tác nền móng.</t>
  </si>
  <si>
    <r>
      <t xml:space="preserve">Tìm </t>
    </r>
    <r>
      <rPr>
        <sz val="13"/>
        <color indexed="10"/>
        <rFont val="Times New Roman"/>
        <family val="1"/>
      </rPr>
      <t>từ:</t>
    </r>
  </si>
  <si>
    <r>
      <t xml:space="preserve">Kích </t>
    </r>
    <r>
      <rPr>
        <sz val="12"/>
        <color indexed="10"/>
        <rFont val="Times New Roman"/>
        <family val="1"/>
      </rPr>
      <t>"Có"</t>
    </r>
    <r>
      <rPr>
        <sz val="12"/>
        <rFont val="Times New Roman"/>
        <family val="1"/>
      </rPr>
      <t>&gt;&gt;&gt;</t>
    </r>
  </si>
  <si>
    <t>Ván khuôn</t>
  </si>
  <si>
    <t>Bê tông</t>
  </si>
  <si>
    <t>Cốt thép</t>
  </si>
  <si>
    <t>Row</t>
  </si>
  <si>
    <t>Kích &gt;&gt;&gt; in</t>
  </si>
  <si>
    <r>
      <t xml:space="preserve">MẪU BIÊN BẢN </t>
    </r>
    <r>
      <rPr>
        <b/>
        <sz val="16"/>
        <rFont val="Times New Roman"/>
        <family val="1"/>
      </rPr>
      <t>(nhập số Row ở bảng mẫu trên tương ứng với công việc ở bảng dưới và kích in biên bản)</t>
    </r>
  </si>
  <si>
    <t>Mẫu áp dụng</t>
  </si>
  <si>
    <t>Không xóa dòng này!</t>
  </si>
  <si>
    <t>4 d</t>
  </si>
  <si>
    <t>3 d</t>
  </si>
  <si>
    <t>1 d</t>
  </si>
  <si>
    <t>2 d</t>
  </si>
  <si>
    <t>20 d</t>
  </si>
  <si>
    <t>15 d</t>
  </si>
  <si>
    <t>STT</t>
  </si>
  <si>
    <t>NỘI DUNG CÔNG VIỆC</t>
  </si>
  <si>
    <t>SỐ NGÀY</t>
  </si>
  <si>
    <t>BẮT ĐẦU</t>
  </si>
  <si>
    <t>KẾT THÚC</t>
  </si>
  <si>
    <t>Ko xóa</t>
  </si>
  <si>
    <t>tn4</t>
  </si>
  <si>
    <t>tn44</t>
  </si>
  <si>
    <t>XD</t>
  </si>
  <si>
    <t>PĐN</t>
  </si>
  <si>
    <t>siêu âm</t>
  </si>
  <si>
    <t>Ngày NTNB</t>
  </si>
  <si>
    <t>Ngày NTAB</t>
  </si>
  <si>
    <t>ván</t>
  </si>
  <si>
    <t>lấy mẫu</t>
  </si>
  <si>
    <t>HM: NHÀ VĂN PHÒNG</t>
  </si>
  <si>
    <t>50 d</t>
  </si>
  <si>
    <t>Móng nhà</t>
  </si>
  <si>
    <t>29 d</t>
  </si>
  <si>
    <t>Đào móng và thi công các cấu kiện móng</t>
  </si>
  <si>
    <t>22 d</t>
  </si>
  <si>
    <t>Đào đất móng nhà</t>
  </si>
  <si>
    <t>Gia công lắp dựng ván khuôn bê tông lót đài móng, dầm móng</t>
  </si>
  <si>
    <t>Bê tông lót 100 đá 4x6 đài móng , dầm móng</t>
  </si>
  <si>
    <t>Gia công lắp dựng cốt thép đài móng M1 số lượng 10, M2 số lượng 5, dầm móng DM1 số lượng 5, DM2 số lượng 4, cột móng C1 số lượng 10, C2 số lượng 8, C3 số lượng 2.</t>
  </si>
  <si>
    <t>Gia công lắp dựng ván khuôn đài móng M1 số lượng 10, M2 số lượng 5, dầm móng DM1 số lượng 5, DM2 số lượng 4, cột móng C1 số lượng 10, C2 số lượng 8, C3 số lượng 2.</t>
  </si>
  <si>
    <t>Lấy mẫu bê tông mác 250 đá 1x2 đài móng M1 số lượng 10, M2 số lượng 5, bê tông dầm móng DM1 số lượng 5 dầm, DM2 số lượng 4 dầm</t>
  </si>
  <si>
    <t>Kết quả thí nghiệm mẫu bê tông mác 250 đá 1x2 đài móng M1 số lượng 10, M2 số lượng 5, bê tông dầm móng DM1 số lượng 5 dầm, DM2 số lượng 4 dầm</t>
  </si>
  <si>
    <t>Bê tông mác 250 đá 1x2 đài móng M1 số lượng 10, M2 số lượng 5, bê tông dầm móng DM1 số lượng 5 dầm, DM2 số lượng 4 dầm</t>
  </si>
  <si>
    <t>Gia công lắp dựng ván khuôn cột móng C1, C2, C3</t>
  </si>
  <si>
    <t>Lấy mẫu Bê tông mác 200 đá 1x2 cột móng  C1 số lượng 10 cột,C2 số lượng 8 cột,C3số lượng 2 cột</t>
  </si>
  <si>
    <t>Kết quả thí nghiệm mẫu Bê tông mác 200 đá 1x2 cột móng  C1 số lượng 10 cột,C2 số lượng 8 cột,C3số lượng 2 cột</t>
  </si>
  <si>
    <t>Bê tông mác 200 đá 1x2 cột móng  C1 số lượng 10 cột,C2 số lượng 8 cột,C3số lượng 2 cột</t>
  </si>
  <si>
    <t>Lấy mẫu vữa xi măng cát vàng M75# xây tường móng từ cos -2,5m đến cos -0,3 m</t>
  </si>
  <si>
    <t>Kết quả thí nghiệm mẫu vữa xi măng cát vàng M75# xây tường móng từ cos -2,5m đến cos -0,3 m</t>
  </si>
  <si>
    <t>Xây tường móng từ cos -2,5m đến cos -0,3 m</t>
  </si>
  <si>
    <t>Gia công lắp dựng cốt thép giằng GT1 số lượng 4 giằng, GT2 số lượng 5 giằng, DT1 số lượng 2 giằng</t>
  </si>
  <si>
    <t>Gia công lắp dựng ván khuôn giằng GT1 số lượng 4 giằng, GT2 số lượng 5 giằng, DT1 số lượng 2 giằng</t>
  </si>
  <si>
    <t>Lấy mẫu thí nghiệm bê tông mác 250 đá 1x2 giằng GT1 số lượng 4 giằng, GT2 số lượng 5 giằng, DT1 số lượng 2 .</t>
  </si>
  <si>
    <t>Kết quả thí nghiệm mẫu thí nghiệm bê tông mác 250 đá 1x2 giằng GT1 số lượng 4 giằng, GT2 số lượng 5 giằng, DT1 số lượng 2 .</t>
  </si>
  <si>
    <t>Bê tông mác 250 đá 1x2 giằng GT1 số lượng 4 giằng, GT2 số lượng 5 giằng, DT1 số lượng 2 .</t>
  </si>
  <si>
    <t>Lấp đất, cát hố móng</t>
  </si>
  <si>
    <t>7 d</t>
  </si>
  <si>
    <t>Kết quả thí nghiệm lấp đất hố móng lớp 1 cos -3,2 m đến cos -2,9 m K95</t>
  </si>
  <si>
    <t>Lấp đất hố móng lớp 1 cos -3,2 m đến cos -2,9 m</t>
  </si>
  <si>
    <t>Kết quả thí nghiệm lấp đất hố móng lớp 2 cos -2,9 m đến cos -2,6 m</t>
  </si>
  <si>
    <t>Lấp đất hố móng lớp 2 cos -2,9 m đến cos -2,6 m</t>
  </si>
  <si>
    <t>Lấp cát hố móng lớp 1 cos -2,6 m đến cos -2,3 m</t>
  </si>
  <si>
    <t>Lấp cát hố móng lớp 2 cos -2,3 m đến cos -2,0 m</t>
  </si>
  <si>
    <t>Lấp cát hố móng lớp 3 cos -2,0 m đến cos -1,7 m</t>
  </si>
  <si>
    <t>Lấp cát hố móng lớp 4 cos -1,7 m đến cos -1,4 m</t>
  </si>
  <si>
    <t>Lấp cát hố móng lớp 5 cos -1,4 m đến cos -1,1 m</t>
  </si>
  <si>
    <t>Lấp cát hố móng lớp 6 cos -1,1 m đến cos -0,8 m</t>
  </si>
  <si>
    <t>Lấp cát hố móng lớp 7 cos -0,8 m đến cos -0,5 m</t>
  </si>
  <si>
    <t>Lấp cát hố móng lớp 8 cos -0,5 m đến cos -0,2 m</t>
  </si>
  <si>
    <t>Lấp cát hố móng lớp 9 cos -0,2 m đến cos  0,0 m</t>
  </si>
  <si>
    <t>Bể phốt</t>
  </si>
  <si>
    <t>21 d</t>
  </si>
  <si>
    <t>Đào móng bể phốt</t>
  </si>
  <si>
    <t>Gia công lắp dựng ván khuôn lót bể phốt</t>
  </si>
  <si>
    <t>Bê tông lót mác 100 đá 4x6 đáy bể phốt</t>
  </si>
  <si>
    <t>Gia công lắp dựng cốt thép móng bể phốt</t>
  </si>
  <si>
    <t>Lấy mẫu thí nghiệm bê tông đáy mác 250 đá 1x2 bể phốt</t>
  </si>
  <si>
    <t>Kết quả thí nghiệm mẫu  bê tông đáy mác 250 đá 1x2 bể phốt</t>
  </si>
  <si>
    <t>Bê tông đáy mác 250 đá 1x2 bể phốt</t>
  </si>
  <si>
    <t>Lấy mẫu thí nghiệm vữa xi măng cát vàng mác 75 xây thành bể vách ngăn bể phốt</t>
  </si>
  <si>
    <t>Kết quả  thí nghiệm mẫu vữa xi măng cát vàng mác 75 xây thành bể vách ngăn bể phốt</t>
  </si>
  <si>
    <t>Xây thành bể vách ngăn bể phốt</t>
  </si>
  <si>
    <t>Gia công lắp dựng cốt thép giằng bể phốt</t>
  </si>
  <si>
    <t>Gia công lắp dựng ván khuôn giằng bể phốt</t>
  </si>
  <si>
    <t>Bê tông mác 200 đá 1x2 giằng bể phốt</t>
  </si>
  <si>
    <t>Trát tường bể phốt dày 1,5 cm vữa xi măng mác 75</t>
  </si>
  <si>
    <t>Láng trong bể phốt dày 10 mm vữa xi măng mác 75</t>
  </si>
  <si>
    <t>Gia công lắp dựng cốt thép panen tấm đan bể phốt</t>
  </si>
  <si>
    <t>Gia công lắp dựng ván khuôn panen tấm đan bể phốt</t>
  </si>
  <si>
    <t>Bê tông mác 200 đá 1x2 panen tấm đan bể phốt</t>
  </si>
  <si>
    <t>Lắp đặt tấm đan bể phốt</t>
  </si>
  <si>
    <t>Lấp đất hố móng</t>
  </si>
  <si>
    <t>6 d</t>
  </si>
  <si>
    <t>Lấp đất lớp 1 cos -1,8m đến cos-1,5 m</t>
  </si>
  <si>
    <t>Lấp đất lớp 2 cos -1,5m đến cos-1,2 m</t>
  </si>
  <si>
    <t>Lấp đất lớp 3 cos -1,2m đến cos-0,9 m</t>
  </si>
  <si>
    <t>Lấp đất lớp 4 cos -0,9m đến cos-0,6 m</t>
  </si>
  <si>
    <t>Lấp đất lớp 5 cos -0,6m đến cos-0,3 m</t>
  </si>
  <si>
    <t>Lấp đất lớp 6 cos -0,3m đến cos 0-0m</t>
  </si>
  <si>
    <t>Bể nước</t>
  </si>
  <si>
    <t>16 d</t>
  </si>
  <si>
    <t xml:space="preserve">Đào móng bể nước </t>
  </si>
  <si>
    <t xml:space="preserve">Gia công lắp dựng ván khuôn bê tông lót bể nước </t>
  </si>
  <si>
    <t xml:space="preserve">Bê tông mác 100 đá 4x6 lót đáy bể nước </t>
  </si>
  <si>
    <t xml:space="preserve">Gia công lắp dựng cốt thép đáy bể nước </t>
  </si>
  <si>
    <t xml:space="preserve">Gia công lắp dựng ván khuôn bê tông móng bể nước </t>
  </si>
  <si>
    <t xml:space="preserve">Lấy mẫu thí nghiệm bê tông mác 250 đá 1x2 đáy móng bể nước </t>
  </si>
  <si>
    <t xml:space="preserve">Kết quả thí nghiệm bê tông mác 250 đá 1x2 đáy móng bể nước </t>
  </si>
  <si>
    <t xml:space="preserve">Bê tông mác 250 đá 1x2 đáy móng bể nước </t>
  </si>
  <si>
    <t>Lấy mẫu thí nghiệm vữa xi măng mác 75 Xây tường thành bể nước</t>
  </si>
  <si>
    <t>Kết quả thí nghiệm vữa xi măng mác 75 Xây tường thành bể nước</t>
  </si>
  <si>
    <t>Xây tường thành bể nước vữa xi măng mác 75</t>
  </si>
  <si>
    <t>Gia công lắp dựng cốt thép giằng tường bể nước</t>
  </si>
  <si>
    <t>Gia công lắp dựng ván khuôn giằng tường bể nước</t>
  </si>
  <si>
    <t>Bê tông mác 200 đá 1x2 giằng tường bể nước</t>
  </si>
  <si>
    <t>Trát thành trong bể nước dày 1,5 cm vữa mác 75</t>
  </si>
  <si>
    <t>Láng trong bển nước dày 1,0 cm vữa mác 75</t>
  </si>
  <si>
    <t>Gia công lắp dựng cốt thép tấm đan bể nước</t>
  </si>
  <si>
    <t>Gia công lắp dựng ván khuôn tấm đan bể nước</t>
  </si>
  <si>
    <t>Bê tông mác 200 đá 1x2 tấm đan bể nước</t>
  </si>
  <si>
    <t>/VP/</t>
  </si>
  <si>
    <t>LMTN</t>
  </si>
  <si>
    <t>KQTN</t>
  </si>
  <si>
    <t>Lấy mẫu thí nghiệm bê tông mác 250 đá 1x2: Giằng GT1 số lượng 4 giằng, GT2 số lượng 5 giằng, DT1 số lượng 2; Tại giằng GT1 trục 1</t>
  </si>
  <si>
    <t>Lấy mẫu thí nghiệm bê tông mác 250 đá 1x2: Đài móng M1 số lượng 10, M2 số lượng 5, bê tông dầm móng DM1 số lượng 5 dầm, DM2 số lượng 4 dầm; Tại đài móng M1 trục 1</t>
  </si>
  <si>
    <t>Lấy mẫu thí nghiệm Bê tông mác 200 đá 1x2: Cột móng  C1 số lượng 10 cột,C2 số lượng 8 cột,C3số lượng 2 cột; Tại cột C1 trục 4</t>
  </si>
  <si>
    <t>Lấy mẫu thí nghiệm vữa xi măng cát vàng M75#: Xây tường móng từ cos -2,5m đến cos -0,3 m; Tại tưòng móng trục 1</t>
  </si>
  <si>
    <t>kết</t>
  </si>
  <si>
    <t>kết quả</t>
  </si>
  <si>
    <t>dgf</t>
  </si>
  <si>
    <t>Nhà làm việc kiêm kho, nhà công vụ và phụ trợ</t>
  </si>
  <si>
    <t>Nhà làm việc kiêm kho</t>
  </si>
  <si>
    <t>HẠ LONG</t>
  </si>
  <si>
    <t>Hạ Long</t>
  </si>
  <si>
    <t>Ông: Trần Bá Đức</t>
  </si>
  <si>
    <t>Chức vụ: Tổ trưởng tổ giám sát</t>
  </si>
  <si>
    <t xml:space="preserve">  b. Đại diện đội thi công:</t>
  </si>
  <si>
    <t>Chức vụ: Cán bộ Ban KHKT</t>
  </si>
  <si>
    <t xml:space="preserve">    - Hồ sơ thiết kế bản vẽ thi công, những thay đổi thiết kế đã được Chủ đầu tư phê duyệt;</t>
  </si>
  <si>
    <t xml:space="preserve">    - Các chứng chỉ vật liệu đầu vào;</t>
  </si>
  <si>
    <t xml:space="preserve">    - Các quy chuẩn, tiêu chuẩn xây dựng được áp dụng:</t>
  </si>
  <si>
    <t>+</t>
  </si>
  <si>
    <t xml:space="preserve">    - Biên bản nghiệm thu vật liệu đầu vào;</t>
  </si>
  <si>
    <t>3. Thời gian và địa điểm nghiệm thu:</t>
  </si>
  <si>
    <r>
      <t xml:space="preserve">  b. Về chất lượng công việc xây dựng:</t>
    </r>
    <r>
      <rPr>
        <sz val="12"/>
        <rFont val="Times New Roman"/>
        <family val="1"/>
      </rPr>
      <t xml:space="preserve"> Đạt yêu cầu</t>
    </r>
  </si>
  <si>
    <r>
      <t xml:space="preserve">  c. Các ý kiến khác nếu có:</t>
    </r>
    <r>
      <rPr>
        <sz val="12"/>
        <rFont val="Times New Roman"/>
        <family val="1"/>
      </rPr>
      <t xml:space="preserve"> Không</t>
    </r>
  </si>
  <si>
    <t>ĐẠI DIỆN CÔNG TY CP XÂY DỰNG SỐ 2</t>
  </si>
  <si>
    <t>ĐẠI DIỆN ĐỘI THI CÔNG</t>
  </si>
  <si>
    <t xml:space="preserve">    - Nhật ký thi công, nhật ký giám sát của chủ đầu tư và các văn bản khác có liên quan đến đối tượng nghiệm thu.</t>
  </si>
  <si>
    <t>CÔNG TY CP XÂY DỰNG SỐ 2</t>
  </si>
  <si>
    <t>VINACONEX No2</t>
  </si>
  <si>
    <t>Đại diện Tư vấn giám sát</t>
  </si>
  <si>
    <t xml:space="preserve">    Thời gian nghiệm thu:</t>
  </si>
  <si>
    <t xml:space="preserve"> -Lưu: VP công trường.</t>
  </si>
  <si>
    <t>(Đội thi công số 1)</t>
  </si>
  <si>
    <t xml:space="preserve">    - Hồ sơ thiết kế bản vẽ thi công được chủ đầu tư phê duyệt và những thay đổi thiết kế đã được chấp thuận;</t>
  </si>
  <si>
    <t>+ …………………………………………………………………………………………………..</t>
  </si>
  <si>
    <t>Chấp nhận nghiệm thu, đồng ý cho triển khai các công việc xây dựng tiếp theo.</t>
  </si>
  <si>
    <t>Nội dung kiểm tra</t>
  </si>
  <si>
    <t>Phương pháp kiểm tra</t>
  </si>
  <si>
    <t>Kết quả kiểm tra</t>
  </si>
  <si>
    <t>Quan sát</t>
  </si>
  <si>
    <t>Kích thước</t>
  </si>
  <si>
    <t>Cao độ</t>
  </si>
  <si>
    <t>Vị trí</t>
  </si>
  <si>
    <t>Độ lệch thẳng</t>
  </si>
  <si>
    <t>Chống đỡ</t>
  </si>
  <si>
    <t>Độ nhẵn, kín</t>
  </si>
  <si>
    <t>Độ sạch</t>
  </si>
  <si>
    <t>Quan sát, thước mét</t>
  </si>
  <si>
    <t>Máy thủy bình, thước mét</t>
  </si>
  <si>
    <t>Máy toàn đạc, thước mét</t>
  </si>
  <si>
    <t>GIÁM SÁT THI CÔNG XÂY DỰNG</t>
  </si>
  <si>
    <t>+ TCXDVN 296-2004: Giàn giáo-Các yêu cầu về an toàn;</t>
  </si>
  <si>
    <t>+ TCVN 4453-1995: Kết cấu BTCT toàn khối - Quy phạm thi công và nghiệm thu.</t>
  </si>
  <si>
    <t>+ TCVN 170-1989: Kết cấu thép;</t>
  </si>
  <si>
    <t>Cường độ</t>
  </si>
  <si>
    <t>Vị trí, hình dáng</t>
  </si>
  <si>
    <t>Số lượng, kíck thước</t>
  </si>
  <si>
    <t>Neo</t>
  </si>
  <si>
    <t>Nối buộc</t>
  </si>
  <si>
    <t>Lớp bảo vệ</t>
  </si>
  <si>
    <t>Thí nghiệm kéo, uốn</t>
  </si>
  <si>
    <t>Quan sát, thước kẹp</t>
  </si>
  <si>
    <t>PHIẾU YÊU CẦU NGHIỆM THU</t>
  </si>
  <si>
    <t xml:space="preserve">    Tên công việc yêu cầu nghiệm thu:</t>
  </si>
  <si>
    <t>Đồng ý nghiệm thu, cho phép gửi phiếu yêu cầu nghiệm thu.</t>
  </si>
  <si>
    <t>Vị trí cấu kiện (sau khi dỡ cốp pha)</t>
  </si>
  <si>
    <t>Độ thẳng đứng</t>
  </si>
  <si>
    <t>Tình trạng bề mặt</t>
  </si>
  <si>
    <t>Cường độ thí nghiệm bê tông</t>
  </si>
  <si>
    <t xml:space="preserve">     Đối chiếu với tiêu chuẩn, quy chuẩn và thiết kế xây dựng công trình đã được phê duyệt.</t>
  </si>
  <si>
    <t>Thí nghiệm nén mẫu</t>
  </si>
  <si>
    <t>+ TCVN 4314-1986: Vữa xây dựng;</t>
  </si>
  <si>
    <t>+ TCVN 1450-1986: Gạch rỗng đất sét nung;</t>
  </si>
  <si>
    <t>+ TCVN 5674-1992: Công tác hoàn thiện trong xây dựng - Thi công và nghiệm thu.</t>
  </si>
  <si>
    <t>Vật liệu</t>
  </si>
  <si>
    <t>Cấp phối vữa</t>
  </si>
  <si>
    <t>Tim trục, chân tường</t>
  </si>
  <si>
    <t>Liên kết</t>
  </si>
  <si>
    <t>Mạch vữa</t>
  </si>
  <si>
    <t>Độ phẳng</t>
  </si>
  <si>
    <t>Hình dáng kích thước</t>
  </si>
  <si>
    <t>Vệ sinh bề mặt</t>
  </si>
  <si>
    <t>Quan sát, kết quả thí nghiệm</t>
  </si>
  <si>
    <t>Kết quả thí nghiệm</t>
  </si>
  <si>
    <t>Cao độ mặt</t>
  </si>
  <si>
    <t>Đào, lấp đất</t>
  </si>
  <si>
    <t>Hệ thống điện</t>
  </si>
  <si>
    <t>Lắp Th.Bị WC</t>
  </si>
  <si>
    <t>Lắp cửa</t>
  </si>
  <si>
    <t>Sơn</t>
  </si>
  <si>
    <t>BB hiện trường</t>
  </si>
  <si>
    <t xml:space="preserve">+ </t>
  </si>
  <si>
    <t>Hệ thống nước</t>
  </si>
  <si>
    <t>Ốp</t>
  </si>
  <si>
    <t>Lát</t>
  </si>
  <si>
    <t>Xây, trát</t>
  </si>
  <si>
    <t>Chất lượng, độ chặt, dày lớp lót</t>
  </si>
  <si>
    <t>Bề rộng chỉ</t>
  </si>
  <si>
    <t>Sai lệch phương của chỉ</t>
  </si>
  <si>
    <t>Độ bằng phẳng và cao độ mặt</t>
  </si>
  <si>
    <t>Độ bằng phẳng mặt đứng</t>
  </si>
  <si>
    <t>Độ chặt, dày lớp vữa lót</t>
  </si>
  <si>
    <t>Màu sắc</t>
  </si>
  <si>
    <t>Độ đồng chất</t>
  </si>
  <si>
    <t>Chứng chỉ chất lượng đầu vào</t>
  </si>
  <si>
    <t xml:space="preserve">     Đạt yêu cầu so với tiêu chuẩn, quy chuẩn và thiết kế xây dựng công trình đã được phê duyệt.</t>
  </si>
  <si>
    <t>+ TCXDVN 303-2006: Thay thế cho phần 2 và phần 3 của tiêu chuẩn TCVN 5674: 1992.</t>
  </si>
  <si>
    <t>+ TCVN 4314: 2003 Vữa xây dựng- Yêu cầu kỹ thuật;</t>
  </si>
  <si>
    <t>+ TCVN 4453-1995: Kết cấu bê tông và BTCT toàn khối - Quy phạm thi công và nghiệm thu.</t>
  </si>
  <si>
    <t>3. Mục đích lấy mẫu:</t>
  </si>
  <si>
    <t>4. Số lượng mẫu:</t>
  </si>
  <si>
    <t xml:space="preserve">    - Số mẫu của 1 tổ mẫu: ………………..</t>
  </si>
  <si>
    <t xml:space="preserve">    - Tần suất: ………………../1 tổ mẫu</t>
  </si>
  <si>
    <r>
      <t xml:space="preserve">    Các bên tham gia lấy mẫu: </t>
    </r>
    <r>
      <rPr>
        <i/>
        <sz val="12"/>
        <rFont val="Times New Roman"/>
        <family val="1"/>
      </rPr>
      <t>(Ký, ghi rõ họ tên và chức vụ)</t>
    </r>
  </si>
  <si>
    <t>1. Thành phần tham gia chứng kiến lấy mẫu:</t>
  </si>
  <si>
    <t>2. Vật liệu lấy mẫu:</t>
  </si>
  <si>
    <t>PHIẾU LẤY MẪU VẬT LIỆU THÍ NGHIỆM TẠI HIỆN TRƯỜNG</t>
  </si>
  <si>
    <t>tn3</t>
  </si>
  <si>
    <t>tn33</t>
  </si>
  <si>
    <t>PHIẾU LẤY MẪU THÍ NGHIỆM BÊ TÔNG TẠI HIỆN TRƯỜNG</t>
  </si>
  <si>
    <t>2. Mục đích lấy mẫu:</t>
  </si>
  <si>
    <t>3. Yêu cầu lấy mẫu:</t>
  </si>
  <si>
    <t xml:space="preserve">    Bảng thống kê vị trí (đường kính), ký hiệu mẫu:</t>
  </si>
  <si>
    <t>Vị trí (đường kính)</t>
  </si>
  <si>
    <t>Độ sụt</t>
  </si>
  <si>
    <t>Mác BT</t>
  </si>
  <si>
    <t>Ký hiệu</t>
  </si>
  <si>
    <t>Lấy mẫu chung</t>
  </si>
  <si>
    <t>Lấy mẫu B.Tông</t>
  </si>
  <si>
    <t>VLĐV</t>
  </si>
  <si>
    <t>BIÊN BẢN NGHIỆM THU VẬT LIỆU VÀ THÀNH PHẨM</t>
  </si>
  <si>
    <t>XÂY DỰNG SỬ DỤNG CHO CÔNG TRÌNH</t>
  </si>
  <si>
    <t>1. Thành phần tham gia nghiệm thu:</t>
  </si>
  <si>
    <t>2. Tên vật liệu /thành phẩm:</t>
  </si>
  <si>
    <t xml:space="preserve">    + Loại vật liệu /thành phẩm:</t>
  </si>
  <si>
    <t xml:space="preserve">    + Quy cách:</t>
  </si>
  <si>
    <t xml:space="preserve">    + Nhà sản xuất:</t>
  </si>
  <si>
    <t xml:space="preserve">    + Đại lý cung cấp:</t>
  </si>
  <si>
    <t xml:space="preserve">    + Ký hiệu tên mẫu:</t>
  </si>
  <si>
    <t xml:space="preserve">    + Phạm vi sử dụng:</t>
  </si>
  <si>
    <t xml:space="preserve">    + Chứng chỉ xuất xưởng (Catalogue):</t>
  </si>
  <si>
    <t>3. Kết luận:</t>
  </si>
  <si>
    <t xml:space="preserve">    - Mẫu vật liệu /thành phẩm XD mô tả trên đây phù hợp với thiết kế.</t>
  </si>
  <si>
    <t xml:space="preserve">    - Đồng ý đưa mẫu vật liệu /thành phẩm xây dựng mô tả trên đây vào sử dụng cho công trình.</t>
  </si>
  <si>
    <t xml:space="preserve">    - Mẫu được lưu tại công trường và được bảo quản cẩn thận để có thể đối chiếu khi cần thiết.</t>
  </si>
  <si>
    <r>
      <t xml:space="preserve">    * Các bên tham gia nghiệm thu: </t>
    </r>
    <r>
      <rPr>
        <i/>
        <sz val="12"/>
        <rFont val="Times New Roman"/>
        <family val="1"/>
      </rPr>
      <t>(ký, ghi rõ họ tên và chức vụ)</t>
    </r>
  </si>
  <si>
    <t>BIÊN BẢN HIỆN TRƯỜNG</t>
  </si>
  <si>
    <t>Về việc:</t>
  </si>
  <si>
    <t>2. Thời gian :</t>
  </si>
  <si>
    <t>3. Nội dung:</t>
  </si>
  <si>
    <t>4. Kết luận:</t>
  </si>
  <si>
    <t xml:space="preserve">    *Các bên có mặt tại hiện trường:</t>
  </si>
  <si>
    <t>Đại diện Nhà thầu thi công</t>
  </si>
  <si>
    <t xml:space="preserve">    Các bên tham gia có mặt tại hiện trường cùng nhau xác nhận hiện tượng trên và kiến nghị Bên giao thầu có hướng giải quyết để Nhà thầu thi công đảm bảo thi công đúng tiến độ.</t>
  </si>
  <si>
    <t>Đại diện Bên giao thầu</t>
  </si>
  <si>
    <t>Đại diện Nhà thầu TVGS</t>
  </si>
  <si>
    <r>
      <t xml:space="preserve">Đào lấp đất, Ván khuôn, Bê tông, Cốt thép, Lấy mẫu thí nghiệm </t>
    </r>
    <r>
      <rPr>
        <b/>
        <i/>
        <sz val="12"/>
        <color indexed="12"/>
        <rFont val="Times New Roman"/>
        <family val="1"/>
      </rPr>
      <t>(kích dấu +/- bên trái để hiện/ẩn bảng tính)</t>
    </r>
  </si>
  <si>
    <r>
      <t xml:space="preserve">Xây, trát, ốp, lát, sơn </t>
    </r>
    <r>
      <rPr>
        <b/>
        <i/>
        <sz val="12"/>
        <color indexed="12"/>
        <rFont val="Times New Roman"/>
        <family val="1"/>
      </rPr>
      <t>(kích dấu +/- bên trái để hiện/ẩn bảng tính)</t>
    </r>
  </si>
  <si>
    <r>
      <t xml:space="preserve">Lắp đặt thiết bị WC, Cửa, Hệ thống thoát nước, Hệ thống điện </t>
    </r>
    <r>
      <rPr>
        <b/>
        <i/>
        <sz val="12"/>
        <color indexed="12"/>
        <rFont val="Times New Roman"/>
        <family val="1"/>
      </rPr>
      <t>(kích dấu +/- bên trái để hiện/ẩn bảng tính)</t>
    </r>
  </si>
  <si>
    <t>Quan sát, thước thẳng</t>
  </si>
  <si>
    <t>X.Nhận P.Sinh</t>
  </si>
  <si>
    <t>BIÊN BẢN XÁC NHẬN KHỐI LƯỢNG PHÁT SINH</t>
  </si>
  <si>
    <t>1. Thành phần trực tiếp tham gia:</t>
  </si>
  <si>
    <t>Tên công việc phát sinh</t>
  </si>
  <si>
    <t>Đơn vị</t>
  </si>
  <si>
    <t>Số lượng</t>
  </si>
  <si>
    <t>Dài</t>
  </si>
  <si>
    <t>Rộng</t>
  </si>
  <si>
    <t>Cao</t>
  </si>
  <si>
    <t>Khối lượng</t>
  </si>
  <si>
    <t xml:space="preserve">    Các bên thống nhất xác nhận các công việc phát sinh như sau:</t>
  </si>
  <si>
    <t>4. Địa điểm:</t>
  </si>
  <si>
    <t>Khối lượng trên là cơ sở để Nhà thầu thi công đề nghị Chủ đầu tư thanh toán sau này.</t>
  </si>
  <si>
    <r>
      <t xml:space="preserve">NT vật liệu đầu vào, Lấy mẫu thí nghiệm, BB hiện trường, Xác nhận khối lượng phát sinh </t>
    </r>
    <r>
      <rPr>
        <b/>
        <i/>
        <sz val="12"/>
        <color indexed="12"/>
        <rFont val="Times New Roman"/>
        <family val="1"/>
      </rPr>
      <t>(kích dấu + bên trái để hiện ẩn bảng tính)</t>
    </r>
  </si>
  <si>
    <t>Nhật ký</t>
  </si>
  <si>
    <t>NỘI DUNG NHẬT KÝ CÔNG TRÌNH</t>
  </si>
  <si>
    <t>NGÀY ………..THÁNG ……….NĂM 2012</t>
  </si>
  <si>
    <t>1. THỜI TIẾT:</t>
  </si>
  <si>
    <t>NẮNG</t>
  </si>
  <si>
    <t>MƯA</t>
  </si>
  <si>
    <t>2. TÓM TẮT TÌNH HÌNH THI CÔNG:</t>
  </si>
  <si>
    <t>3. NHÂN CÔNG</t>
  </si>
  <si>
    <t>4. THIẾT BỊ, MÁY MÓC:</t>
  </si>
  <si>
    <t>5. THỜI GIAN THI CÔNG CỦA NHÀ THẦU:</t>
  </si>
  <si>
    <t>6. CÔNG TÁC NGHIỆM THU:</t>
  </si>
  <si>
    <t>6.1. CÁC CÔNG VIỆC KIỂM TRA GIẢI QUYẾT TRONG NGÀY:</t>
  </si>
  <si>
    <t>6.2. CÁC CÔNG VIỆC NGHIỆM THU TRONG NGÀY:</t>
  </si>
  <si>
    <t>7. SAI SÓT ĐÃ KHẮC PHỤC TRONG KIẾN NGHỊ NGÀY ….....THÁNG ..…...NĂM 2012</t>
  </si>
  <si>
    <t>8. CÁC KIẾN NGHỊ:</t>
  </si>
  <si>
    <t>KỸ SƯ TVGS</t>
  </si>
  <si>
    <t>KỸ SƯ TRỰC GHI NHẬT KÝ</t>
  </si>
  <si>
    <t>(KÝ, GHI RÕ HỌ TÊN)</t>
  </si>
  <si>
    <t>CÁC CĂN CỨ LẬP NHẬT KÝ</t>
  </si>
  <si>
    <t>XÂY DỰNG CÔNG TRÌNH</t>
  </si>
  <si>
    <t>1. CĂN CỨ HỢP ĐỒNG KINH TẾ SỐ: …………………………………</t>
  </si>
  <si>
    <t>2. CĂN CỨ ĐỀ CƯƠNG THỰC HIỆN HỢP ĐỒNG ĐƯỢC DUYỆT</t>
  </si>
  <si>
    <t>NHẬT KÝ</t>
  </si>
  <si>
    <t>CÔNG TRÌNH: NHÀ LÀM VIỆC KIÊM KHO - NHÀ CÔNG VỤ VÀ PHỤ TRỢ</t>
  </si>
  <si>
    <t>HẠNG MỤC: …………………………………………………………………………</t>
  </si>
  <si>
    <t>QUYỂN SỐ: …………………..</t>
  </si>
  <si>
    <t>Nội dung NK</t>
  </si>
  <si>
    <t>Bìa NK 01</t>
  </si>
  <si>
    <t>Bìa NK 02</t>
  </si>
  <si>
    <t>Phường HG - TP HL - Tỉnh QN</t>
  </si>
  <si>
    <t>Tỉnh QN</t>
  </si>
  <si>
    <t>Công ty Cổ phần Tư vấn…</t>
  </si>
  <si>
    <t>Công ty Cổ phần Xây dựng…</t>
  </si>
  <si>
    <t>Công ty Cổ phần Tư vấn Xây dựng…</t>
  </si>
  <si>
    <t>Hợp đồng Xây lắp số: 02/2010/HĐXD ký ngày 01 tháng 3 năm 2010 về việc thi công xây dựng “Nhà làm việc kiêm kho, Nhà công vụ và phụ trợ” thuộc Dự án Đầu tư Xây dựng Công trình “Nhà làm việc kiêm kho” giữa Tỉnh QN và Công ty CP xây dựng…</t>
  </si>
  <si>
    <t>Ông: Hoàng Việt Trường</t>
  </si>
  <si>
    <t>Ông: Nguyễn Anh Trung</t>
  </si>
  <si>
    <t>Ông: Nguyễn Đức Lam</t>
  </si>
  <si>
    <t>ĐỊA ĐIỂM XÂY DỰNG:</t>
  </si>
  <si>
    <t xml:space="preserve">CHỦ ĐẦU TƯ: </t>
  </si>
  <si>
    <t>TƯ VẤN GIÁM SÁT:</t>
  </si>
  <si>
    <t>NHÀ THẦU THI CÔNG:</t>
  </si>
  <si>
    <t>BETONG</t>
  </si>
  <si>
    <t>THEP</t>
  </si>
  <si>
    <t>VK</t>
  </si>
  <si>
    <t>MAU</t>
  </si>
  <si>
    <t>KQ</t>
  </si>
  <si>
    <t>XAY</t>
  </si>
  <si>
    <t>DAODAT</t>
  </si>
  <si>
    <t>Bắt đầu:</t>
  </si>
  <si>
    <t>Kết thúc:</t>
  </si>
  <si>
    <t>+ TCVN 4453-1995: Kết cấu bê tông và BTCT toàn khối - Quy phạm thi công và nghiệm thu;</t>
  </si>
  <si>
    <t>'+ TCVN 170-1989: Kết cấu thép.</t>
  </si>
  <si>
    <t>IN TỪ</t>
  </si>
  <si>
    <t>IN ĐẾN</t>
  </si>
  <si>
    <t>STT BB</t>
  </si>
  <si>
    <t>Số hiệu BB</t>
  </si>
  <si>
    <t>03/VP/XD</t>
  </si>
  <si>
    <t>06/VP/XD</t>
  </si>
  <si>
    <t>08/VP/XD</t>
  </si>
  <si>
    <t>12/VP/XD</t>
  </si>
  <si>
    <t>04/VP/XD</t>
  </si>
  <si>
    <t>10/VP/XD</t>
  </si>
</sst>
</file>

<file path=xl/styles.xml><?xml version="1.0" encoding="utf-8"?>
<styleSheet xmlns="http://schemas.openxmlformats.org/spreadsheetml/2006/main">
  <numFmts count="7">
    <numFmt numFmtId="164" formatCode="\(#\)"/>
    <numFmt numFmtId="165" formatCode="##&quot;h&quot;##"/>
    <numFmt numFmtId="166" formatCode="[$-1010000]d/m/yy;@"/>
    <numFmt numFmtId="167" formatCode="&quot;Số hàng DanhMuc = &quot;##"/>
    <numFmt numFmtId="168" formatCode="&quot;Số cột DanhMuc = &quot;##"/>
    <numFmt numFmtId="169" formatCode="&quot;Hạ Long, ngày &quot;dd&quot; tháng &quot;mm&quot; năm &quot;yyyy"/>
    <numFmt numFmtId="170" formatCode="&quot; ngày &quot;dd&quot; tháng &quot;mm&quot; năm &quot;yyyy"/>
  </numFmts>
  <fonts count="95">
    <font>
      <sz val="12"/>
      <name val="Times New Roman"/>
      <charset val="163"/>
    </font>
    <font>
      <sz val="12"/>
      <name val="Times New Roman"/>
      <charset val="163"/>
    </font>
    <font>
      <sz val="10"/>
      <name val="Times New Roman"/>
      <charset val="163"/>
    </font>
    <font>
      <b/>
      <sz val="12"/>
      <name val="Times New Roman"/>
      <family val="1"/>
    </font>
    <font>
      <b/>
      <i/>
      <sz val="12"/>
      <name val="Times New Roman"/>
      <family val="1"/>
    </font>
    <font>
      <b/>
      <sz val="16"/>
      <name val="Times New Roman"/>
      <family val="1"/>
    </font>
    <font>
      <i/>
      <sz val="12"/>
      <name val="Times New Roman"/>
      <family val="1"/>
    </font>
    <font>
      <sz val="8"/>
      <name val="Times New Roman"/>
      <charset val="163"/>
    </font>
    <font>
      <u/>
      <sz val="12"/>
      <color indexed="12"/>
      <name val="Times New Roman"/>
      <charset val="163"/>
    </font>
    <font>
      <sz val="13"/>
      <name val="Times New Roman"/>
      <charset val="163"/>
    </font>
    <font>
      <sz val="14"/>
      <color indexed="12"/>
      <name val="Times New Roman"/>
      <charset val="163"/>
    </font>
    <font>
      <sz val="14"/>
      <name val="Times New Roman"/>
      <charset val="163"/>
    </font>
    <font>
      <u/>
      <sz val="14"/>
      <color indexed="12"/>
      <name val="Times New Roman"/>
      <charset val="163"/>
    </font>
    <font>
      <b/>
      <sz val="13"/>
      <name val="Times New Roman"/>
      <family val="1"/>
    </font>
    <font>
      <sz val="11"/>
      <name val="Times New Roman"/>
      <charset val="163"/>
    </font>
    <font>
      <sz val="13"/>
      <name val="Times New Roman"/>
      <family val="1"/>
    </font>
    <font>
      <b/>
      <sz val="11"/>
      <name val="Times New Roman"/>
      <family val="1"/>
    </font>
    <font>
      <sz val="11"/>
      <name val="Times New Roman"/>
      <family val="1"/>
    </font>
    <font>
      <u/>
      <sz val="20"/>
      <color indexed="12"/>
      <name val="Times New Roman"/>
      <charset val="163"/>
    </font>
    <font>
      <b/>
      <sz val="35"/>
      <name val="Times New Roman"/>
      <family val="1"/>
    </font>
    <font>
      <sz val="20"/>
      <name val="Times New Roman"/>
      <charset val="163"/>
    </font>
    <font>
      <b/>
      <sz val="32"/>
      <name val="Times New Roman"/>
      <family val="1"/>
    </font>
    <font>
      <sz val="26"/>
      <name val="Times New Roman"/>
      <charset val="163"/>
    </font>
    <font>
      <b/>
      <sz val="42"/>
      <name val="Times New Roman"/>
      <family val="1"/>
    </font>
    <font>
      <b/>
      <i/>
      <sz val="12"/>
      <color indexed="10"/>
      <name val="Times New Roman"/>
      <family val="1"/>
      <charset val="163"/>
    </font>
    <font>
      <b/>
      <sz val="22"/>
      <name val="Times New Roman"/>
      <family val="1"/>
    </font>
    <font>
      <b/>
      <u/>
      <sz val="11"/>
      <name val="Times New Roman"/>
      <family val="1"/>
      <charset val="163"/>
    </font>
    <font>
      <b/>
      <sz val="12"/>
      <color indexed="10"/>
      <name val="Times New Roman"/>
      <family val="1"/>
    </font>
    <font>
      <sz val="12"/>
      <name val="Times New Roman"/>
      <family val="1"/>
    </font>
    <font>
      <sz val="12"/>
      <name val="Times New Roman"/>
      <charset val="163"/>
    </font>
    <font>
      <sz val="12"/>
      <name val=".VnTime"/>
      <family val="2"/>
    </font>
    <font>
      <sz val="12"/>
      <name val="Times New Roman"/>
      <family val="1"/>
      <charset val="163"/>
    </font>
    <font>
      <sz val="11"/>
      <name val="Times New Roman"/>
      <family val="1"/>
      <charset val="163"/>
    </font>
    <font>
      <i/>
      <sz val="11"/>
      <name val="Times New Roman"/>
      <family val="1"/>
      <charset val="163"/>
    </font>
    <font>
      <b/>
      <sz val="12"/>
      <name val="Times New Roman"/>
      <family val="1"/>
      <charset val="163"/>
    </font>
    <font>
      <b/>
      <u/>
      <sz val="16"/>
      <color indexed="16"/>
      <name val="Times New Roman"/>
      <family val="1"/>
      <charset val="163"/>
    </font>
    <font>
      <sz val="12"/>
      <color indexed="16"/>
      <name val="Times New Roman"/>
      <family val="1"/>
      <charset val="163"/>
    </font>
    <font>
      <sz val="12"/>
      <color indexed="12"/>
      <name val="Times New Roman"/>
      <family val="1"/>
      <charset val="163"/>
    </font>
    <font>
      <i/>
      <sz val="12"/>
      <color indexed="10"/>
      <name val="Times New Roman"/>
      <family val="1"/>
      <charset val="163"/>
    </font>
    <font>
      <b/>
      <sz val="16"/>
      <color indexed="12"/>
      <name val="Times New Roman"/>
      <family val="1"/>
      <charset val="163"/>
    </font>
    <font>
      <b/>
      <sz val="16"/>
      <color indexed="58"/>
      <name val="Times New Roman"/>
      <family val="1"/>
      <charset val="163"/>
    </font>
    <font>
      <sz val="10"/>
      <name val="Helv"/>
      <family val="2"/>
    </font>
    <font>
      <b/>
      <u/>
      <sz val="12"/>
      <color indexed="12"/>
      <name val="Times New Roman"/>
      <family val="1"/>
    </font>
    <font>
      <b/>
      <u/>
      <sz val="12"/>
      <color indexed="9"/>
      <name val="Times New Roman"/>
      <family val="1"/>
    </font>
    <font>
      <b/>
      <u/>
      <sz val="12"/>
      <name val="Times New Roman"/>
      <family val="1"/>
    </font>
    <font>
      <sz val="16"/>
      <name val="Times New Roman"/>
      <charset val="163"/>
    </font>
    <font>
      <sz val="16"/>
      <color indexed="12"/>
      <name val="Times New Roman"/>
      <charset val="163"/>
    </font>
    <font>
      <b/>
      <sz val="13"/>
      <name val="Times New Roman"/>
      <charset val="163"/>
    </font>
    <font>
      <b/>
      <u/>
      <sz val="13"/>
      <name val="Times New Roman"/>
      <charset val="163"/>
    </font>
    <font>
      <sz val="14"/>
      <name val="Times New Roman"/>
      <family val="1"/>
    </font>
    <font>
      <u/>
      <sz val="16"/>
      <color indexed="12"/>
      <name val="Times New Roman"/>
      <charset val="163"/>
    </font>
    <font>
      <sz val="13"/>
      <color indexed="10"/>
      <name val="Times New Roman"/>
      <family val="1"/>
    </font>
    <font>
      <b/>
      <sz val="13"/>
      <color indexed="10"/>
      <name val="Times New Roman"/>
      <family val="1"/>
    </font>
    <font>
      <sz val="12"/>
      <color indexed="10"/>
      <name val="Times New Roman"/>
      <family val="1"/>
    </font>
    <font>
      <b/>
      <sz val="14"/>
      <name val="Times New Roman"/>
      <family val="1"/>
    </font>
    <font>
      <sz val="12"/>
      <color indexed="10"/>
      <name val="Times New Roman"/>
      <charset val="163"/>
    </font>
    <font>
      <sz val="12"/>
      <name val="Helv"/>
      <family val="2"/>
    </font>
    <font>
      <sz val="12"/>
      <color indexed="12"/>
      <name val="Times New Roman"/>
      <charset val="163"/>
    </font>
    <font>
      <b/>
      <sz val="13"/>
      <color indexed="12"/>
      <name val="Times New Roman"/>
      <family val="1"/>
    </font>
    <font>
      <b/>
      <u/>
      <sz val="13"/>
      <color indexed="12"/>
      <name val="Times New Roman"/>
      <family val="1"/>
    </font>
    <font>
      <b/>
      <sz val="12"/>
      <color indexed="11"/>
      <name val="Times New Roman"/>
      <family val="1"/>
    </font>
    <font>
      <sz val="10"/>
      <name val="Times New Roman"/>
      <family val="1"/>
    </font>
    <font>
      <sz val="16"/>
      <name val="Times New Roman"/>
      <family val="1"/>
    </font>
    <font>
      <b/>
      <sz val="14"/>
      <color indexed="12"/>
      <name val="Times New Roman"/>
      <family val="1"/>
    </font>
    <font>
      <b/>
      <u/>
      <sz val="14"/>
      <color indexed="12"/>
      <name val="Times New Roman"/>
      <family val="1"/>
    </font>
    <font>
      <b/>
      <u/>
      <sz val="16"/>
      <color indexed="12"/>
      <name val="Times New Roman"/>
      <family val="1"/>
    </font>
    <font>
      <b/>
      <sz val="15"/>
      <name val="Times New Roman"/>
      <family val="1"/>
    </font>
    <font>
      <sz val="15"/>
      <name val="Times New Roman"/>
      <family val="1"/>
    </font>
    <font>
      <b/>
      <sz val="12"/>
      <color indexed="12"/>
      <name val="Times New Roman"/>
      <family val="1"/>
    </font>
    <font>
      <b/>
      <i/>
      <sz val="12"/>
      <color indexed="12"/>
      <name val="Times New Roman"/>
      <family val="1"/>
    </font>
    <font>
      <sz val="18"/>
      <color indexed="12"/>
      <name val="Times New Roman"/>
      <charset val="163"/>
    </font>
    <font>
      <sz val="18"/>
      <name val="Times New Roman"/>
      <charset val="163"/>
    </font>
    <font>
      <b/>
      <i/>
      <sz val="13"/>
      <name val="Times New Roman"/>
      <family val="1"/>
    </font>
    <font>
      <sz val="17"/>
      <name val="Times New Roman"/>
      <charset val="163"/>
    </font>
    <font>
      <b/>
      <sz val="18"/>
      <name val="Times New Roman"/>
      <family val="1"/>
    </font>
    <font>
      <b/>
      <sz val="17"/>
      <name val="Times New Roman"/>
      <family val="1"/>
    </font>
    <font>
      <b/>
      <sz val="16"/>
      <color indexed="12"/>
      <name val="Times New Roman"/>
      <family val="1"/>
    </font>
    <font>
      <b/>
      <sz val="10"/>
      <name val="Times New Roman"/>
      <charset val="163"/>
    </font>
    <font>
      <i/>
      <sz val="10"/>
      <name val="Times New Roman"/>
      <charset val="163"/>
    </font>
    <font>
      <b/>
      <sz val="20"/>
      <name val="Times New Roman"/>
      <family val="1"/>
    </font>
    <font>
      <b/>
      <sz val="26"/>
      <name val="Times New Roman"/>
      <family val="1"/>
    </font>
    <font>
      <sz val="10"/>
      <color indexed="11"/>
      <name val="Times New Roman"/>
      <family val="1"/>
    </font>
    <font>
      <i/>
      <sz val="13"/>
      <name val="Times New Roman"/>
      <family val="1"/>
    </font>
    <font>
      <sz val="9"/>
      <color indexed="81"/>
      <name val="Tahoma"/>
      <family val="2"/>
    </font>
    <font>
      <b/>
      <sz val="9"/>
      <color indexed="81"/>
      <name val="Tahoma"/>
      <family val="2"/>
    </font>
    <font>
      <sz val="12"/>
      <color theme="0" tint="-0.34998626667073579"/>
      <name val="Times New Roman"/>
      <family val="1"/>
    </font>
    <font>
      <b/>
      <sz val="14"/>
      <color theme="0" tint="-0.34998626667073579"/>
      <name val="Times New Roman"/>
      <family val="1"/>
    </font>
    <font>
      <b/>
      <sz val="13"/>
      <color theme="0" tint="-0.34998626667073579"/>
      <name val="Times New Roman"/>
      <family val="1"/>
    </font>
    <font>
      <b/>
      <sz val="15"/>
      <color theme="0" tint="-0.34998626667073579"/>
      <name val="Times New Roman"/>
      <family val="1"/>
    </font>
    <font>
      <b/>
      <sz val="15"/>
      <color rgb="FF0070C0"/>
      <name val="Times New Roman"/>
      <family val="1"/>
    </font>
    <font>
      <b/>
      <u/>
      <sz val="14"/>
      <color rgb="FFFF0000"/>
      <name val="Times New Roman"/>
      <family val="1"/>
    </font>
    <font>
      <b/>
      <u/>
      <sz val="15"/>
      <color rgb="FFFF0000"/>
      <name val="Times New Roman"/>
      <family val="1"/>
    </font>
    <font>
      <b/>
      <sz val="14"/>
      <color rgb="FFFF0000"/>
      <name val="Times New Roman"/>
      <family val="1"/>
    </font>
    <font>
      <sz val="16"/>
      <color rgb="FFFF0000"/>
      <name val="Times New Roman"/>
      <family val="1"/>
    </font>
    <font>
      <sz val="12"/>
      <color rgb="FFFF0000"/>
      <name val="Times New Roman"/>
      <family val="1"/>
    </font>
  </fonts>
  <fills count="14">
    <fill>
      <patternFill patternType="none"/>
    </fill>
    <fill>
      <patternFill patternType="gray125"/>
    </fill>
    <fill>
      <patternFill patternType="solid">
        <fgColor indexed="22"/>
        <bgColor indexed="64"/>
      </patternFill>
    </fill>
    <fill>
      <patternFill patternType="solid">
        <fgColor indexed="42"/>
        <bgColor indexed="64"/>
      </patternFill>
    </fill>
    <fill>
      <patternFill patternType="solid">
        <fgColor indexed="55"/>
        <bgColor indexed="64"/>
      </patternFill>
    </fill>
    <fill>
      <patternFill patternType="solid">
        <fgColor indexed="9"/>
        <bgColor indexed="64"/>
      </patternFill>
    </fill>
    <fill>
      <patternFill patternType="solid">
        <fgColor indexed="13"/>
        <bgColor indexed="64"/>
      </patternFill>
    </fill>
    <fill>
      <patternFill patternType="solid">
        <fgColor indexed="41"/>
        <bgColor indexed="64"/>
      </patternFill>
    </fill>
    <fill>
      <patternFill patternType="solid">
        <fgColor indexed="10"/>
        <bgColor indexed="64"/>
      </patternFill>
    </fill>
    <fill>
      <patternFill patternType="solid">
        <fgColor indexed="43"/>
        <bgColor indexed="64"/>
      </patternFill>
    </fill>
    <fill>
      <patternFill patternType="solid">
        <fgColor indexed="47"/>
        <bgColor indexed="64"/>
      </patternFill>
    </fill>
    <fill>
      <patternFill patternType="solid">
        <fgColor indexed="31"/>
        <bgColor indexed="64"/>
      </patternFill>
    </fill>
    <fill>
      <patternFill patternType="solid">
        <fgColor indexed="54"/>
        <bgColor indexed="64"/>
      </patternFill>
    </fill>
    <fill>
      <patternFill patternType="solid">
        <fgColor rgb="FFFFFF00"/>
        <bgColor indexed="64"/>
      </patternFill>
    </fill>
  </fills>
  <borders count="82">
    <border>
      <left/>
      <right/>
      <top/>
      <bottom/>
      <diagonal/>
    </border>
    <border>
      <left/>
      <right/>
      <top/>
      <bottom style="thin">
        <color indexed="64"/>
      </bottom>
      <diagonal/>
    </border>
    <border>
      <left style="medium">
        <color indexed="43"/>
      </left>
      <right style="medium">
        <color indexed="64"/>
      </right>
      <top style="medium">
        <color indexed="43"/>
      </top>
      <bottom style="medium">
        <color indexed="64"/>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medium">
        <color indexed="64"/>
      </right>
      <top style="medium">
        <color indexed="43"/>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ck">
        <color indexed="64"/>
      </left>
      <right/>
      <top/>
      <bottom/>
      <diagonal/>
    </border>
    <border>
      <left style="thick">
        <color indexed="64"/>
      </left>
      <right/>
      <top style="thick">
        <color indexed="64"/>
      </top>
      <bottom/>
      <diagonal/>
    </border>
    <border>
      <left style="thick">
        <color indexed="64"/>
      </left>
      <right/>
      <top/>
      <bottom style="thick">
        <color indexed="9"/>
      </bottom>
      <diagonal/>
    </border>
    <border>
      <left/>
      <right/>
      <top style="thick">
        <color indexed="64"/>
      </top>
      <bottom/>
      <diagonal/>
    </border>
    <border>
      <left/>
      <right/>
      <top/>
      <bottom style="thick">
        <color indexed="9"/>
      </bottom>
      <diagonal/>
    </border>
    <border>
      <left style="thick">
        <color indexed="9"/>
      </left>
      <right/>
      <top style="thick">
        <color indexed="9"/>
      </top>
      <bottom/>
      <diagonal/>
    </border>
    <border>
      <left/>
      <right/>
      <top style="thick">
        <color indexed="9"/>
      </top>
      <bottom/>
      <diagonal/>
    </border>
    <border>
      <left/>
      <right style="thick">
        <color indexed="64"/>
      </right>
      <top style="thick">
        <color indexed="9"/>
      </top>
      <bottom/>
      <diagonal/>
    </border>
    <border>
      <left style="thick">
        <color indexed="9"/>
      </left>
      <right/>
      <top/>
      <bottom/>
      <diagonal/>
    </border>
    <border>
      <left style="thick">
        <color indexed="9"/>
      </left>
      <right/>
      <top/>
      <bottom style="thick">
        <color indexed="64"/>
      </bottom>
      <diagonal/>
    </border>
    <border>
      <left/>
      <right style="thick">
        <color indexed="64"/>
      </right>
      <top/>
      <bottom/>
      <diagonal/>
    </border>
    <border>
      <left/>
      <right style="thick">
        <color indexed="64"/>
      </right>
      <top/>
      <bottom style="thick">
        <color indexed="64"/>
      </bottom>
      <diagonal/>
    </border>
    <border>
      <left/>
      <right/>
      <top/>
      <bottom style="thick">
        <color indexed="64"/>
      </bottom>
      <diagonal/>
    </border>
    <border>
      <left/>
      <right style="thick">
        <color indexed="9"/>
      </right>
      <top/>
      <bottom/>
      <diagonal/>
    </border>
    <border>
      <left/>
      <right style="thick">
        <color indexed="9"/>
      </right>
      <top/>
      <bottom style="thick">
        <color indexed="9"/>
      </bottom>
      <diagonal/>
    </border>
    <border>
      <left/>
      <right/>
      <top/>
      <bottom style="dotted">
        <color indexed="64"/>
      </bottom>
      <diagonal/>
    </border>
    <border>
      <left/>
      <right/>
      <top style="dotted">
        <color indexed="64"/>
      </top>
      <bottom style="dotted">
        <color indexed="64"/>
      </bottom>
      <diagonal/>
    </border>
    <border>
      <left/>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dotted">
        <color indexed="64"/>
      </right>
      <top/>
      <bottom style="hair">
        <color indexed="64"/>
      </bottom>
      <diagonal/>
    </border>
    <border>
      <left style="dotted">
        <color indexed="64"/>
      </left>
      <right style="dotted">
        <color indexed="64"/>
      </right>
      <top/>
      <bottom style="hair">
        <color indexed="64"/>
      </bottom>
      <diagonal/>
    </border>
    <border>
      <left style="dotted">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dotted">
        <color indexed="64"/>
      </right>
      <top style="hair">
        <color indexed="64"/>
      </top>
      <bottom style="thin">
        <color indexed="64"/>
      </bottom>
      <diagonal/>
    </border>
    <border>
      <left style="dotted">
        <color indexed="64"/>
      </left>
      <right style="thin">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top style="thick">
        <color indexed="64"/>
      </top>
      <bottom style="hair">
        <color indexed="64"/>
      </bottom>
      <diagonal/>
    </border>
    <border>
      <left/>
      <right/>
      <top style="thick">
        <color indexed="64"/>
      </top>
      <bottom style="hair">
        <color indexed="64"/>
      </bottom>
      <diagonal/>
    </border>
    <border>
      <left/>
      <right style="thick">
        <color indexed="9"/>
      </right>
      <top style="thick">
        <color indexed="64"/>
      </top>
      <bottom style="hair">
        <color indexed="64"/>
      </bottom>
      <diagonal/>
    </border>
    <border>
      <left/>
      <right style="thick">
        <color indexed="9"/>
      </right>
      <top style="hair">
        <color indexed="64"/>
      </top>
      <bottom style="hair">
        <color indexed="64"/>
      </bottom>
      <diagonal/>
    </border>
    <border>
      <left style="hair">
        <color indexed="64"/>
      </left>
      <right style="thick">
        <color indexed="9"/>
      </right>
      <top style="hair">
        <color indexed="64"/>
      </top>
      <bottom style="hair">
        <color indexed="64"/>
      </bottom>
      <diagonal/>
    </border>
    <border>
      <left style="thick">
        <color indexed="12"/>
      </left>
      <right style="thick">
        <color indexed="12"/>
      </right>
      <top style="thick">
        <color indexed="12"/>
      </top>
      <bottom style="thick">
        <color indexed="12"/>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dotted">
        <color indexed="64"/>
      </top>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thin">
        <color indexed="64"/>
      </top>
      <bottom style="dotted">
        <color indexed="64"/>
      </bottom>
      <diagonal/>
    </border>
    <border>
      <left/>
      <right/>
      <top style="dotted">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ck">
        <color indexed="9"/>
      </left>
      <right style="thick">
        <color indexed="64"/>
      </right>
      <top style="thick">
        <color indexed="9"/>
      </top>
      <bottom style="thick">
        <color indexed="64"/>
      </bottom>
      <diagonal/>
    </border>
    <border>
      <left style="thin">
        <color indexed="64"/>
      </left>
      <right style="thin">
        <color indexed="64"/>
      </right>
      <top style="thin">
        <color indexed="64"/>
      </top>
      <bottom style="thick">
        <color indexed="12"/>
      </bottom>
      <diagonal/>
    </border>
    <border>
      <left style="thick">
        <color indexed="9"/>
      </left>
      <right style="thin">
        <color indexed="64"/>
      </right>
      <top/>
      <bottom style="thick">
        <color indexed="64"/>
      </bottom>
      <diagonal/>
    </border>
    <border>
      <left style="thin">
        <color indexed="64"/>
      </left>
      <right style="thin">
        <color indexed="64"/>
      </right>
      <top/>
      <bottom style="thick">
        <color indexed="64"/>
      </bottom>
      <diagonal/>
    </border>
    <border>
      <left style="thin">
        <color indexed="64"/>
      </left>
      <right style="thick">
        <color indexed="64"/>
      </right>
      <top/>
      <bottom style="thick">
        <color indexed="64"/>
      </bottom>
      <diagonal/>
    </border>
    <border>
      <left/>
      <right style="medium">
        <color indexed="64"/>
      </right>
      <top style="thin">
        <color indexed="64"/>
      </top>
      <bottom style="thin">
        <color indexed="64"/>
      </bottom>
      <diagonal/>
    </border>
    <border>
      <left/>
      <right style="thin">
        <color indexed="64"/>
      </right>
      <top style="thin">
        <color indexed="64"/>
      </top>
      <bottom/>
      <diagonal/>
    </border>
    <border>
      <left style="thick">
        <color indexed="64"/>
      </left>
      <right/>
      <top style="thick">
        <color indexed="9"/>
      </top>
      <bottom style="thick">
        <color indexed="64"/>
      </bottom>
      <diagonal/>
    </border>
    <border>
      <left/>
      <right/>
      <top style="thick">
        <color indexed="9"/>
      </top>
      <bottom style="thick">
        <color indexed="64"/>
      </bottom>
      <diagonal/>
    </border>
    <border>
      <left/>
      <right style="thick">
        <color indexed="64"/>
      </right>
      <top style="thick">
        <color indexed="9"/>
      </top>
      <bottom style="thick">
        <color indexed="64"/>
      </bottom>
      <diagonal/>
    </border>
  </borders>
  <cellStyleXfs count="5">
    <xf numFmtId="0" fontId="0" fillId="0" borderId="0"/>
    <xf numFmtId="0" fontId="8" fillId="0" borderId="0" applyNumberFormat="0" applyFill="0" applyBorder="0" applyAlignment="0" applyProtection="0">
      <alignment vertical="top"/>
      <protection locked="0"/>
    </xf>
    <xf numFmtId="0" fontId="14" fillId="0" borderId="0"/>
    <xf numFmtId="0" fontId="30" fillId="0" borderId="0"/>
    <xf numFmtId="0" fontId="1" fillId="0" borderId="0"/>
  </cellStyleXfs>
  <cellXfs count="459">
    <xf numFmtId="0" fontId="0" fillId="0" borderId="0" xfId="0"/>
    <xf numFmtId="0" fontId="2" fillId="2" borderId="0" xfId="0" applyFont="1" applyFill="1" applyAlignment="1">
      <alignment horizontal="center"/>
    </xf>
    <xf numFmtId="0" fontId="0" fillId="0" borderId="0" xfId="0" quotePrefix="1"/>
    <xf numFmtId="0" fontId="2" fillId="0" borderId="0" xfId="0" applyFont="1"/>
    <xf numFmtId="0" fontId="0" fillId="0" borderId="0" xfId="0" applyAlignment="1">
      <alignment horizontal="centerContinuous" vertical="center"/>
    </xf>
    <xf numFmtId="0" fontId="0" fillId="0" borderId="0" xfId="0" applyAlignment="1">
      <alignment horizontal="centerContinuous"/>
    </xf>
    <xf numFmtId="0" fontId="3" fillId="0" borderId="0" xfId="0" applyFont="1" applyAlignment="1">
      <alignment horizontal="centerContinuous"/>
    </xf>
    <xf numFmtId="0" fontId="3" fillId="0" borderId="0" xfId="0" applyFont="1"/>
    <xf numFmtId="0" fontId="4" fillId="0" borderId="0" xfId="0" applyFont="1"/>
    <xf numFmtId="0" fontId="0" fillId="0" borderId="1" xfId="0" applyBorder="1" applyAlignment="1">
      <alignment horizontal="centerContinuous"/>
    </xf>
    <xf numFmtId="0" fontId="5" fillId="0" borderId="0" xfId="0" applyFont="1" applyAlignment="1">
      <alignment horizontal="centerContinuous" vertical="center"/>
    </xf>
    <xf numFmtId="0" fontId="6" fillId="0" borderId="0" xfId="0" applyFont="1" applyAlignment="1">
      <alignment horizontal="right"/>
    </xf>
    <xf numFmtId="0" fontId="11" fillId="0" borderId="0" xfId="0" applyFont="1"/>
    <xf numFmtId="0" fontId="12" fillId="2" borderId="2" xfId="1" applyFont="1" applyFill="1" applyBorder="1" applyAlignment="1" applyProtection="1">
      <alignment horizontal="center" vertical="center"/>
    </xf>
    <xf numFmtId="168" fontId="10" fillId="0" borderId="0" xfId="0" applyNumberFormat="1" applyFont="1"/>
    <xf numFmtId="0" fontId="13" fillId="0" borderId="0" xfId="0" applyFont="1" applyAlignment="1">
      <alignment horizontal="centerContinuous" vertical="center"/>
    </xf>
    <xf numFmtId="0" fontId="14" fillId="0" borderId="0" xfId="0" applyFont="1" applyAlignment="1">
      <alignment horizontal="centerContinuous" vertical="center"/>
    </xf>
    <xf numFmtId="0" fontId="9" fillId="0" borderId="0" xfId="0" applyFont="1"/>
    <xf numFmtId="0" fontId="0" fillId="0" borderId="0" xfId="0" applyBorder="1" applyAlignment="1">
      <alignment horizontal="centerContinuous"/>
    </xf>
    <xf numFmtId="0" fontId="3" fillId="0" borderId="0" xfId="0" applyFont="1" applyBorder="1" applyAlignment="1">
      <alignment horizontal="centerContinuous"/>
    </xf>
    <xf numFmtId="0" fontId="0" fillId="0" borderId="0" xfId="0" applyBorder="1"/>
    <xf numFmtId="0" fontId="0" fillId="0" borderId="3" xfId="0" applyBorder="1"/>
    <xf numFmtId="0" fontId="0" fillId="0" borderId="4" xfId="0" applyBorder="1"/>
    <xf numFmtId="0" fontId="0" fillId="0" borderId="4" xfId="0" applyBorder="1" applyAlignment="1">
      <alignment horizontal="centerContinuous"/>
    </xf>
    <xf numFmtId="0" fontId="0" fillId="0" borderId="5" xfId="0" applyBorder="1" applyAlignment="1">
      <alignment horizontal="centerContinuous"/>
    </xf>
    <xf numFmtId="0" fontId="0" fillId="0" borderId="6" xfId="0" applyBorder="1" applyAlignment="1">
      <alignment horizontal="centerContinuous"/>
    </xf>
    <xf numFmtId="0" fontId="0" fillId="0" borderId="7" xfId="0" applyBorder="1" applyAlignment="1">
      <alignment horizontal="centerContinuous"/>
    </xf>
    <xf numFmtId="0" fontId="0" fillId="0" borderId="8" xfId="0" applyBorder="1" applyAlignment="1">
      <alignment horizontal="centerContinuous"/>
    </xf>
    <xf numFmtId="0" fontId="0" fillId="0" borderId="9" xfId="0" applyBorder="1" applyAlignment="1">
      <alignment horizontal="centerContinuous"/>
    </xf>
    <xf numFmtId="0" fontId="0" fillId="0" borderId="10" xfId="0" applyBorder="1" applyAlignment="1">
      <alignment horizontal="centerContinuous"/>
    </xf>
    <xf numFmtId="0" fontId="0" fillId="0" borderId="3" xfId="0" applyBorder="1" applyAlignment="1">
      <alignment horizontal="centerContinuous"/>
    </xf>
    <xf numFmtId="0" fontId="17" fillId="0" borderId="0" xfId="0" applyFont="1"/>
    <xf numFmtId="0" fontId="18" fillId="2" borderId="11" xfId="1" applyFont="1" applyFill="1" applyBorder="1" applyAlignment="1" applyProtection="1">
      <alignment horizontal="center" vertical="center"/>
    </xf>
    <xf numFmtId="0" fontId="19" fillId="0" borderId="3" xfId="0" applyFont="1" applyBorder="1" applyAlignment="1">
      <alignment horizontal="centerContinuous"/>
    </xf>
    <xf numFmtId="0" fontId="20" fillId="0" borderId="0" xfId="0" applyFont="1"/>
    <xf numFmtId="0" fontId="16" fillId="3" borderId="12" xfId="0" applyFont="1" applyFill="1" applyBorder="1" applyAlignment="1">
      <alignment horizontal="centerContinuous" vertical="center"/>
    </xf>
    <xf numFmtId="0" fontId="16" fillId="3" borderId="13" xfId="0" applyFont="1" applyFill="1" applyBorder="1" applyAlignment="1">
      <alignment horizontal="centerContinuous" vertical="center"/>
    </xf>
    <xf numFmtId="0" fontId="16" fillId="3" borderId="14" xfId="0" applyFont="1" applyFill="1" applyBorder="1" applyAlignment="1">
      <alignment horizontal="centerContinuous" vertical="center"/>
    </xf>
    <xf numFmtId="0" fontId="16" fillId="3" borderId="15" xfId="0" applyFont="1" applyFill="1" applyBorder="1" applyAlignment="1">
      <alignment horizontal="centerContinuous" vertical="center"/>
    </xf>
    <xf numFmtId="164" fontId="2" fillId="3" borderId="12" xfId="0" applyNumberFormat="1" applyFont="1" applyFill="1" applyBorder="1" applyAlignment="1">
      <alignment horizontal="center" vertical="center"/>
    </xf>
    <xf numFmtId="164" fontId="2" fillId="3" borderId="13" xfId="0" applyNumberFormat="1" applyFont="1" applyFill="1" applyBorder="1" applyAlignment="1">
      <alignment horizontal="center" vertical="center"/>
    </xf>
    <xf numFmtId="164" fontId="2" fillId="3" borderId="14" xfId="0" applyNumberFormat="1" applyFont="1" applyFill="1" applyBorder="1" applyAlignment="1">
      <alignment horizontal="center" vertical="center"/>
    </xf>
    <xf numFmtId="164" fontId="2" fillId="3" borderId="15" xfId="0" applyNumberFormat="1" applyFont="1" applyFill="1" applyBorder="1" applyAlignment="1">
      <alignment horizontal="center" vertical="center"/>
    </xf>
    <xf numFmtId="164" fontId="1" fillId="3" borderId="12" xfId="0" applyNumberFormat="1" applyFont="1" applyFill="1" applyBorder="1" applyAlignment="1">
      <alignment horizontal="center" vertical="center"/>
    </xf>
    <xf numFmtId="166" fontId="1" fillId="3" borderId="12" xfId="0" applyNumberFormat="1" applyFont="1" applyFill="1" applyBorder="1" applyAlignment="1">
      <alignment horizontal="center" vertical="center"/>
    </xf>
    <xf numFmtId="0" fontId="1" fillId="3" borderId="16" xfId="0" applyFont="1" applyFill="1" applyBorder="1" applyAlignment="1">
      <alignment horizontal="center" vertical="center"/>
    </xf>
    <xf numFmtId="164" fontId="1" fillId="3" borderId="16" xfId="0" applyNumberFormat="1" applyFont="1" applyFill="1" applyBorder="1" applyAlignment="1">
      <alignment horizontal="center" vertical="center"/>
    </xf>
    <xf numFmtId="166" fontId="1" fillId="3" borderId="16" xfId="0" applyNumberFormat="1" applyFont="1" applyFill="1" applyBorder="1" applyAlignment="1">
      <alignment horizontal="center" vertical="center"/>
    </xf>
    <xf numFmtId="0" fontId="21" fillId="0" borderId="3" xfId="0" applyFont="1" applyBorder="1" applyAlignment="1">
      <alignment horizontal="centerContinuous"/>
    </xf>
    <xf numFmtId="0" fontId="22" fillId="0" borderId="3" xfId="0" applyFont="1" applyBorder="1" applyAlignment="1">
      <alignment horizontal="centerContinuous"/>
    </xf>
    <xf numFmtId="0" fontId="23" fillId="0" borderId="3" xfId="0" applyFont="1" applyBorder="1" applyAlignment="1">
      <alignment horizontal="centerContinuous"/>
    </xf>
    <xf numFmtId="0" fontId="25" fillId="0" borderId="0" xfId="0" applyFont="1" applyAlignment="1">
      <alignment horizontal="centerContinuous"/>
    </xf>
    <xf numFmtId="0" fontId="14" fillId="0" borderId="0" xfId="0" quotePrefix="1" applyFont="1"/>
    <xf numFmtId="0" fontId="26" fillId="0" borderId="0" xfId="0" applyFont="1"/>
    <xf numFmtId="0" fontId="32" fillId="0" borderId="0" xfId="0" quotePrefix="1" applyFont="1"/>
    <xf numFmtId="164" fontId="1" fillId="3" borderId="17" xfId="0" applyNumberFormat="1" applyFont="1" applyFill="1" applyBorder="1" applyAlignment="1">
      <alignment horizontal="center" vertical="center"/>
    </xf>
    <xf numFmtId="0" fontId="1" fillId="3" borderId="17" xfId="0" applyFont="1" applyFill="1" applyBorder="1" applyAlignment="1">
      <alignment horizontal="center" vertical="center"/>
    </xf>
    <xf numFmtId="166" fontId="1" fillId="3" borderId="17" xfId="0" applyNumberFormat="1" applyFont="1" applyFill="1" applyBorder="1" applyAlignment="1">
      <alignment horizontal="center" vertical="center"/>
    </xf>
    <xf numFmtId="0" fontId="0" fillId="2" borderId="0" xfId="0" applyFill="1" applyBorder="1"/>
    <xf numFmtId="0" fontId="34" fillId="2" borderId="18" xfId="0" applyFont="1" applyFill="1" applyBorder="1"/>
    <xf numFmtId="0" fontId="31" fillId="2" borderId="18" xfId="0" applyFont="1" applyFill="1" applyBorder="1"/>
    <xf numFmtId="0" fontId="4" fillId="2" borderId="18" xfId="0" applyFont="1" applyFill="1" applyBorder="1"/>
    <xf numFmtId="0" fontId="36" fillId="2" borderId="18" xfId="0" applyFont="1" applyFill="1" applyBorder="1" applyAlignment="1">
      <alignment horizontal="right"/>
    </xf>
    <xf numFmtId="0" fontId="0" fillId="2" borderId="18" xfId="0" applyFill="1" applyBorder="1"/>
    <xf numFmtId="0" fontId="34" fillId="2" borderId="19" xfId="0" applyFont="1" applyFill="1" applyBorder="1"/>
    <xf numFmtId="0" fontId="0" fillId="2" borderId="20" xfId="0" applyFill="1" applyBorder="1"/>
    <xf numFmtId="0" fontId="36" fillId="2" borderId="21" xfId="0" applyFont="1" applyFill="1" applyBorder="1" applyAlignment="1"/>
    <xf numFmtId="0" fontId="36" fillId="2" borderId="0" xfId="0" applyFont="1" applyFill="1" applyBorder="1" applyAlignment="1"/>
    <xf numFmtId="0" fontId="37" fillId="2" borderId="0" xfId="0" applyFont="1" applyFill="1" applyBorder="1"/>
    <xf numFmtId="0" fontId="31" fillId="2" borderId="0" xfId="0" applyFont="1" applyFill="1" applyBorder="1" applyAlignment="1"/>
    <xf numFmtId="0" fontId="3" fillId="2" borderId="0" xfId="0" applyFont="1" applyFill="1" applyBorder="1" applyAlignment="1"/>
    <xf numFmtId="0" fontId="4" fillId="2" borderId="0" xfId="0" applyFont="1" applyFill="1" applyBorder="1" applyAlignment="1"/>
    <xf numFmtId="0" fontId="0" fillId="2" borderId="0" xfId="0" applyFill="1" applyBorder="1" applyAlignment="1"/>
    <xf numFmtId="0" fontId="0" fillId="2" borderId="22" xfId="0" applyFill="1" applyBorder="1"/>
    <xf numFmtId="0" fontId="0" fillId="4" borderId="23" xfId="0" applyFill="1" applyBorder="1"/>
    <xf numFmtId="0" fontId="40" fillId="4" borderId="24" xfId="0" applyFont="1" applyFill="1" applyBorder="1" applyAlignment="1">
      <alignment horizontal="centerContinuous"/>
    </xf>
    <xf numFmtId="0" fontId="35" fillId="4" borderId="24" xfId="0" applyFont="1" applyFill="1" applyBorder="1" applyAlignment="1">
      <alignment horizontal="centerContinuous"/>
    </xf>
    <xf numFmtId="0" fontId="0" fillId="4" borderId="24" xfId="0" applyFill="1" applyBorder="1" applyAlignment="1">
      <alignment horizontal="centerContinuous"/>
    </xf>
    <xf numFmtId="0" fontId="0" fillId="4" borderId="25" xfId="0" applyFill="1" applyBorder="1"/>
    <xf numFmtId="0" fontId="0" fillId="4" borderId="26" xfId="0" applyFill="1" applyBorder="1"/>
    <xf numFmtId="0" fontId="0" fillId="4" borderId="27" xfId="0" applyFill="1" applyBorder="1"/>
    <xf numFmtId="0" fontId="0" fillId="4" borderId="28" xfId="0" applyFill="1" applyBorder="1"/>
    <xf numFmtId="0" fontId="0" fillId="4" borderId="29" xfId="0" applyFill="1" applyBorder="1"/>
    <xf numFmtId="0" fontId="0" fillId="4" borderId="30" xfId="0" applyFill="1" applyBorder="1"/>
    <xf numFmtId="0" fontId="0" fillId="2" borderId="31" xfId="0" applyFill="1" applyBorder="1"/>
    <xf numFmtId="0" fontId="37" fillId="2" borderId="31" xfId="0" applyFont="1" applyFill="1" applyBorder="1"/>
    <xf numFmtId="0" fontId="0" fillId="2" borderId="32" xfId="0" applyFill="1" applyBorder="1"/>
    <xf numFmtId="0" fontId="0" fillId="0" borderId="0" xfId="0" applyBorder="1" applyAlignment="1"/>
    <xf numFmtId="0" fontId="0" fillId="0" borderId="8" xfId="0" applyBorder="1"/>
    <xf numFmtId="0" fontId="0" fillId="0" borderId="9" xfId="0" applyBorder="1"/>
    <xf numFmtId="0" fontId="0" fillId="0" borderId="10" xfId="0" applyBorder="1"/>
    <xf numFmtId="0" fontId="0" fillId="0" borderId="4" xfId="0" applyBorder="1" applyAlignment="1"/>
    <xf numFmtId="0" fontId="4" fillId="2" borderId="18" xfId="0" applyNumberFormat="1" applyFont="1" applyFill="1" applyBorder="1"/>
    <xf numFmtId="0" fontId="36" fillId="2" borderId="18" xfId="0" applyNumberFormat="1" applyFont="1" applyFill="1" applyBorder="1" applyAlignment="1">
      <alignment horizontal="right"/>
    </xf>
    <xf numFmtId="0" fontId="37" fillId="5" borderId="0" xfId="0" applyFont="1" applyFill="1" applyBorder="1"/>
    <xf numFmtId="0" fontId="37" fillId="5" borderId="31" xfId="0" applyFont="1" applyFill="1" applyBorder="1"/>
    <xf numFmtId="0" fontId="44" fillId="2" borderId="18" xfId="0" applyFont="1" applyFill="1" applyBorder="1"/>
    <xf numFmtId="0" fontId="18" fillId="6" borderId="11" xfId="1" applyFont="1" applyFill="1" applyBorder="1" applyAlignment="1" applyProtection="1">
      <alignment horizontal="center" vertical="center"/>
    </xf>
    <xf numFmtId="0" fontId="45" fillId="0" borderId="0" xfId="0" applyFont="1"/>
    <xf numFmtId="168" fontId="46" fillId="0" borderId="0" xfId="0" applyNumberFormat="1" applyFont="1"/>
    <xf numFmtId="0" fontId="31" fillId="0" borderId="0" xfId="0" applyFont="1"/>
    <xf numFmtId="0" fontId="0" fillId="0" borderId="33" xfId="0" applyBorder="1"/>
    <xf numFmtId="0" fontId="47" fillId="0" borderId="0" xfId="0" applyFont="1"/>
    <xf numFmtId="0" fontId="48" fillId="0" borderId="0" xfId="0" applyFont="1"/>
    <xf numFmtId="0" fontId="13" fillId="0" borderId="0" xfId="0" applyFont="1" applyAlignment="1">
      <alignment horizontal="centerContinuous"/>
    </xf>
    <xf numFmtId="0" fontId="34" fillId="0" borderId="0" xfId="0" applyFont="1" applyAlignment="1">
      <alignment horizontal="centerContinuous"/>
    </xf>
    <xf numFmtId="0" fontId="34" fillId="0" borderId="0" xfId="0" applyFont="1" applyBorder="1" applyAlignment="1">
      <alignment horizontal="centerContinuous"/>
    </xf>
    <xf numFmtId="0" fontId="50" fillId="2" borderId="2" xfId="1" applyFont="1" applyFill="1" applyBorder="1" applyAlignment="1" applyProtection="1">
      <alignment horizontal="center" vertical="center"/>
    </xf>
    <xf numFmtId="0" fontId="50" fillId="2" borderId="0" xfId="1" applyFont="1" applyFill="1" applyBorder="1" applyAlignment="1" applyProtection="1">
      <alignment horizontal="center" vertical="center"/>
    </xf>
    <xf numFmtId="0" fontId="0" fillId="0" borderId="0" xfId="0" quotePrefix="1" applyBorder="1" applyAlignment="1"/>
    <xf numFmtId="0" fontId="0" fillId="0" borderId="34" xfId="0" quotePrefix="1" applyBorder="1" applyAlignment="1"/>
    <xf numFmtId="0" fontId="0" fillId="0" borderId="35" xfId="0" applyBorder="1" applyAlignment="1">
      <alignment horizontal="centerContinuous"/>
    </xf>
    <xf numFmtId="0" fontId="3" fillId="0" borderId="35" xfId="0" applyFont="1" applyBorder="1" applyAlignment="1">
      <alignment horizontal="centerContinuous"/>
    </xf>
    <xf numFmtId="0" fontId="12" fillId="2" borderId="0" xfId="1" applyFont="1" applyFill="1" applyBorder="1" applyAlignment="1" applyProtection="1">
      <alignment horizontal="center" vertical="center"/>
    </xf>
    <xf numFmtId="0" fontId="3" fillId="0" borderId="0" xfId="0" applyFont="1" applyAlignment="1">
      <alignment vertical="center"/>
    </xf>
    <xf numFmtId="0" fontId="0" fillId="0" borderId="0" xfId="0" applyAlignment="1">
      <alignment vertical="center"/>
    </xf>
    <xf numFmtId="0" fontId="9" fillId="0" borderId="0" xfId="0" applyFont="1" applyBorder="1" applyAlignment="1"/>
    <xf numFmtId="0" fontId="9" fillId="0" borderId="4" xfId="0" applyFont="1" applyBorder="1" applyAlignment="1"/>
    <xf numFmtId="0" fontId="9" fillId="0" borderId="0" xfId="0" applyFont="1" applyBorder="1"/>
    <xf numFmtId="0" fontId="9" fillId="0" borderId="4" xfId="0" applyFont="1" applyBorder="1"/>
    <xf numFmtId="0" fontId="13" fillId="0" borderId="3" xfId="0" applyFont="1" applyBorder="1"/>
    <xf numFmtId="0" fontId="15" fillId="0" borderId="0" xfId="0" applyFont="1" applyBorder="1"/>
    <xf numFmtId="0" fontId="13" fillId="0" borderId="0" xfId="0" applyFont="1" applyBorder="1"/>
    <xf numFmtId="0" fontId="15" fillId="0" borderId="3" xfId="0" applyFont="1" applyBorder="1" applyAlignment="1"/>
    <xf numFmtId="0" fontId="15" fillId="0" borderId="3" xfId="0" applyFont="1" applyBorder="1"/>
    <xf numFmtId="0" fontId="28" fillId="0" borderId="12" xfId="2" applyFont="1" applyBorder="1" applyAlignment="1">
      <alignment horizontal="center"/>
    </xf>
    <xf numFmtId="0" fontId="15" fillId="0" borderId="12" xfId="2" applyFont="1" applyBorder="1" applyAlignment="1">
      <alignment horizontal="center"/>
    </xf>
    <xf numFmtId="0" fontId="52" fillId="0" borderId="12" xfId="2" applyFont="1" applyBorder="1" applyAlignment="1">
      <alignment horizontal="center"/>
    </xf>
    <xf numFmtId="0" fontId="28" fillId="0" borderId="12" xfId="2" applyFont="1" applyBorder="1" applyAlignment="1">
      <alignment horizontal="left"/>
    </xf>
    <xf numFmtId="0" fontId="3" fillId="3" borderId="36" xfId="0" applyFont="1" applyFill="1" applyBorder="1" applyAlignment="1">
      <alignment vertical="center" wrapText="1"/>
    </xf>
    <xf numFmtId="0" fontId="24" fillId="3" borderId="37" xfId="0" applyFont="1" applyFill="1" applyBorder="1" applyAlignment="1">
      <alignment vertical="center" wrapText="1"/>
    </xf>
    <xf numFmtId="0" fontId="3" fillId="3" borderId="12" xfId="0" applyFont="1" applyFill="1" applyBorder="1" applyAlignment="1">
      <alignment horizontal="center" vertical="center" wrapText="1"/>
    </xf>
    <xf numFmtId="0" fontId="31" fillId="7" borderId="38" xfId="0" applyFont="1" applyFill="1" applyBorder="1" applyAlignment="1">
      <alignment horizontal="center" vertical="center"/>
    </xf>
    <xf numFmtId="49" fontId="31" fillId="7" borderId="38" xfId="3" applyNumberFormat="1" applyFont="1" applyFill="1" applyBorder="1" applyAlignment="1" applyProtection="1">
      <alignment vertical="center" wrapText="1"/>
      <protection locked="0"/>
    </xf>
    <xf numFmtId="165" fontId="0" fillId="7" borderId="38" xfId="0" applyNumberFormat="1" applyFill="1" applyBorder="1" applyAlignment="1">
      <alignment vertical="center"/>
    </xf>
    <xf numFmtId="166" fontId="0" fillId="7" borderId="38" xfId="0" applyNumberFormat="1" applyFill="1" applyBorder="1" applyAlignment="1">
      <alignment vertical="center"/>
    </xf>
    <xf numFmtId="0" fontId="0" fillId="7" borderId="38" xfId="0" applyFill="1" applyBorder="1" applyAlignment="1">
      <alignment vertical="center"/>
    </xf>
    <xf numFmtId="0" fontId="54" fillId="3" borderId="12" xfId="2" applyFont="1" applyFill="1" applyBorder="1" applyAlignment="1">
      <alignment horizontal="left"/>
    </xf>
    <xf numFmtId="0" fontId="3" fillId="8" borderId="0" xfId="0" applyFont="1" applyFill="1" applyAlignment="1">
      <alignment horizontal="center" vertical="center"/>
    </xf>
    <xf numFmtId="0" fontId="25" fillId="0" borderId="0" xfId="0" applyFont="1" applyAlignment="1">
      <alignment horizontal="centerContinuous" vertical="center"/>
    </xf>
    <xf numFmtId="0" fontId="54" fillId="3" borderId="12" xfId="2" applyFont="1" applyFill="1" applyBorder="1" applyAlignment="1">
      <alignment horizontal="left" vertical="center"/>
    </xf>
    <xf numFmtId="0" fontId="0" fillId="0" borderId="38" xfId="0" applyBorder="1"/>
    <xf numFmtId="0" fontId="0" fillId="0" borderId="39" xfId="0" applyBorder="1"/>
    <xf numFmtId="165" fontId="0" fillId="0" borderId="40" xfId="0" applyNumberFormat="1" applyFill="1" applyBorder="1" applyAlignment="1">
      <alignment vertical="center"/>
    </xf>
    <xf numFmtId="165" fontId="0" fillId="0" borderId="41" xfId="0" applyNumberFormat="1" applyFill="1" applyBorder="1" applyAlignment="1">
      <alignment vertical="center"/>
    </xf>
    <xf numFmtId="166" fontId="0" fillId="0" borderId="42" xfId="0" applyNumberFormat="1" applyFill="1" applyBorder="1" applyAlignment="1">
      <alignment vertical="center"/>
    </xf>
    <xf numFmtId="0" fontId="0" fillId="0" borderId="43" xfId="0" applyFill="1" applyBorder="1" applyAlignment="1">
      <alignment vertical="center"/>
    </xf>
    <xf numFmtId="0" fontId="31" fillId="0" borderId="38" xfId="0" applyFont="1" applyFill="1" applyBorder="1" applyAlignment="1">
      <alignment horizontal="center" vertical="center"/>
    </xf>
    <xf numFmtId="0" fontId="0" fillId="0" borderId="38" xfId="0" applyFill="1" applyBorder="1" applyAlignment="1">
      <alignment vertical="center"/>
    </xf>
    <xf numFmtId="49" fontId="31" fillId="0" borderId="38" xfId="3" applyNumberFormat="1" applyFont="1" applyFill="1" applyBorder="1" applyAlignment="1" applyProtection="1">
      <alignment vertical="center" wrapText="1"/>
      <protection locked="0"/>
    </xf>
    <xf numFmtId="165" fontId="0" fillId="0" borderId="38" xfId="0" applyNumberFormat="1" applyFill="1" applyBorder="1" applyAlignment="1">
      <alignment vertical="center"/>
    </xf>
    <xf numFmtId="166" fontId="0" fillId="0" borderId="38" xfId="0" applyNumberFormat="1" applyFill="1" applyBorder="1" applyAlignment="1">
      <alignment vertical="center"/>
    </xf>
    <xf numFmtId="0" fontId="54" fillId="0" borderId="12" xfId="2" applyFont="1" applyFill="1" applyBorder="1" applyAlignment="1">
      <alignment horizontal="left" vertical="center"/>
    </xf>
    <xf numFmtId="0" fontId="15" fillId="0" borderId="0" xfId="0" applyFont="1" applyBorder="1" applyAlignment="1">
      <alignment vertical="top" wrapText="1"/>
    </xf>
    <xf numFmtId="0" fontId="27" fillId="3" borderId="12" xfId="0" applyFont="1" applyFill="1" applyBorder="1" applyAlignment="1">
      <alignment horizontal="center"/>
    </xf>
    <xf numFmtId="0" fontId="55" fillId="3" borderId="12" xfId="0" applyFont="1" applyFill="1" applyBorder="1" applyAlignment="1">
      <alignment horizontal="center"/>
    </xf>
    <xf numFmtId="0" fontId="42" fillId="0" borderId="12" xfId="1" applyFont="1" applyFill="1" applyBorder="1" applyAlignment="1" applyProtection="1">
      <alignment horizontal="center" vertical="center" wrapText="1"/>
    </xf>
    <xf numFmtId="0" fontId="42" fillId="3" borderId="12" xfId="1" applyFont="1" applyFill="1" applyBorder="1" applyAlignment="1" applyProtection="1">
      <alignment horizontal="center" vertical="center" wrapText="1"/>
    </xf>
    <xf numFmtId="0" fontId="3" fillId="0" borderId="0" xfId="0" applyFont="1" applyBorder="1"/>
    <xf numFmtId="0" fontId="50" fillId="2" borderId="11" xfId="1" applyFont="1" applyFill="1" applyBorder="1" applyAlignment="1" applyProtection="1">
      <alignment horizontal="center" vertical="center"/>
    </xf>
    <xf numFmtId="166" fontId="1" fillId="0" borderId="42" xfId="0" applyNumberFormat="1" applyFont="1" applyFill="1" applyBorder="1" applyAlignment="1">
      <alignment vertical="center"/>
    </xf>
    <xf numFmtId="0" fontId="25" fillId="0" borderId="12" xfId="0" applyFont="1" applyFill="1" applyBorder="1" applyAlignment="1">
      <alignment horizontal="center" vertical="center" wrapText="1"/>
    </xf>
    <xf numFmtId="0" fontId="25" fillId="3" borderId="12" xfId="0" applyFont="1" applyFill="1" applyBorder="1" applyAlignment="1">
      <alignment horizontal="center" vertical="center" wrapText="1"/>
    </xf>
    <xf numFmtId="0" fontId="3" fillId="0" borderId="43" xfId="0" applyFont="1" applyFill="1" applyBorder="1" applyAlignment="1">
      <alignment horizontal="center" vertical="center"/>
    </xf>
    <xf numFmtId="165" fontId="0" fillId="0" borderId="40" xfId="0" applyNumberFormat="1" applyFill="1" applyBorder="1"/>
    <xf numFmtId="165" fontId="0" fillId="0" borderId="41" xfId="0" applyNumberFormat="1" applyFill="1" applyBorder="1"/>
    <xf numFmtId="166" fontId="0" fillId="0" borderId="42" xfId="0" applyNumberFormat="1" applyFill="1" applyBorder="1"/>
    <xf numFmtId="0" fontId="0" fillId="0" borderId="43" xfId="0" applyFill="1" applyBorder="1"/>
    <xf numFmtId="0" fontId="3" fillId="3" borderId="16" xfId="0" applyFont="1" applyFill="1" applyBorder="1" applyAlignment="1">
      <alignment horizontal="center" vertical="center" wrapText="1"/>
    </xf>
    <xf numFmtId="0" fontId="0" fillId="0" borderId="0" xfId="0" applyAlignment="1">
      <alignment horizontal="center"/>
    </xf>
    <xf numFmtId="0" fontId="16" fillId="3" borderId="44" xfId="0" applyFont="1" applyFill="1" applyBorder="1" applyAlignment="1">
      <alignment horizontal="center" vertical="center"/>
    </xf>
    <xf numFmtId="0" fontId="3" fillId="0" borderId="38" xfId="0" applyFont="1" applyBorder="1" applyAlignment="1">
      <alignment wrapText="1"/>
    </xf>
    <xf numFmtId="0" fontId="3" fillId="0" borderId="38" xfId="0" applyFont="1" applyBorder="1" applyAlignment="1">
      <alignment horizontal="center"/>
    </xf>
    <xf numFmtId="166" fontId="3" fillId="0" borderId="38" xfId="0" applyNumberFormat="1" applyFont="1" applyBorder="1"/>
    <xf numFmtId="0" fontId="3" fillId="2" borderId="38" xfId="0" applyFont="1" applyFill="1" applyBorder="1" applyAlignment="1">
      <alignment wrapText="1"/>
    </xf>
    <xf numFmtId="0" fontId="3" fillId="2" borderId="38" xfId="0" applyFont="1" applyFill="1" applyBorder="1" applyAlignment="1">
      <alignment horizontal="center"/>
    </xf>
    <xf numFmtId="166" fontId="3" fillId="2" borderId="38" xfId="0" applyNumberFormat="1" applyFont="1" applyFill="1" applyBorder="1"/>
    <xf numFmtId="0" fontId="4" fillId="0" borderId="38" xfId="0" applyFont="1" applyBorder="1" applyAlignment="1">
      <alignment wrapText="1"/>
    </xf>
    <xf numFmtId="0" fontId="4" fillId="0" borderId="38" xfId="0" applyFont="1" applyBorder="1" applyAlignment="1">
      <alignment horizontal="center"/>
    </xf>
    <xf numFmtId="166" fontId="4" fillId="0" borderId="38" xfId="0" applyNumberFormat="1" applyFont="1" applyBorder="1"/>
    <xf numFmtId="166" fontId="3" fillId="0" borderId="44" xfId="0" applyNumberFormat="1" applyFont="1" applyBorder="1"/>
    <xf numFmtId="166" fontId="56" fillId="0" borderId="38" xfId="0" applyNumberFormat="1" applyFont="1" applyBorder="1"/>
    <xf numFmtId="166" fontId="56" fillId="0" borderId="39" xfId="0" applyNumberFormat="1" applyFont="1" applyBorder="1"/>
    <xf numFmtId="0" fontId="0" fillId="0" borderId="43" xfId="0" applyNumberFormat="1" applyFill="1" applyBorder="1" applyAlignment="1">
      <alignment vertical="center"/>
    </xf>
    <xf numFmtId="166" fontId="56" fillId="9" borderId="38" xfId="0" applyNumberFormat="1" applyFont="1" applyFill="1" applyBorder="1"/>
    <xf numFmtId="166" fontId="56" fillId="10" borderId="38" xfId="0" applyNumberFormat="1" applyFont="1" applyFill="1" applyBorder="1"/>
    <xf numFmtId="0" fontId="0" fillId="0" borderId="38" xfId="0" applyBorder="1" applyAlignment="1">
      <alignment wrapText="1"/>
    </xf>
    <xf numFmtId="0" fontId="0" fillId="0" borderId="38" xfId="0" applyBorder="1" applyAlignment="1">
      <alignment horizontal="center"/>
    </xf>
    <xf numFmtId="166" fontId="0" fillId="0" borderId="38" xfId="0" applyNumberFormat="1" applyBorder="1"/>
    <xf numFmtId="0" fontId="16" fillId="3" borderId="43" xfId="0" applyFont="1" applyFill="1" applyBorder="1" applyAlignment="1">
      <alignment horizontal="center" vertical="center"/>
    </xf>
    <xf numFmtId="166" fontId="56" fillId="7" borderId="38" xfId="0" applyNumberFormat="1" applyFont="1" applyFill="1" applyBorder="1"/>
    <xf numFmtId="0" fontId="31" fillId="2" borderId="38" xfId="0" applyFont="1" applyFill="1" applyBorder="1" applyAlignment="1">
      <alignment horizontal="center" vertical="center"/>
    </xf>
    <xf numFmtId="165" fontId="0" fillId="2" borderId="40" xfId="0" applyNumberFormat="1" applyFill="1" applyBorder="1" applyAlignment="1">
      <alignment vertical="center"/>
    </xf>
    <xf numFmtId="165" fontId="0" fillId="2" borderId="41" xfId="0" applyNumberFormat="1" applyFill="1" applyBorder="1" applyAlignment="1">
      <alignment vertical="center"/>
    </xf>
    <xf numFmtId="166" fontId="0" fillId="2" borderId="42" xfId="0" applyNumberFormat="1" applyFill="1" applyBorder="1" applyAlignment="1">
      <alignment vertical="center"/>
    </xf>
    <xf numFmtId="166" fontId="1" fillId="2" borderId="42" xfId="0" applyNumberFormat="1" applyFont="1" applyFill="1" applyBorder="1" applyAlignment="1">
      <alignment vertical="center"/>
    </xf>
    <xf numFmtId="0" fontId="0" fillId="2" borderId="43" xfId="0" applyNumberFormat="1" applyFill="1" applyBorder="1" applyAlignment="1">
      <alignment vertical="center"/>
    </xf>
    <xf numFmtId="0" fontId="0" fillId="0" borderId="39" xfId="0" applyBorder="1" applyAlignment="1">
      <alignment wrapText="1"/>
    </xf>
    <xf numFmtId="0" fontId="0" fillId="0" borderId="39" xfId="0" applyBorder="1" applyAlignment="1">
      <alignment horizontal="center"/>
    </xf>
    <xf numFmtId="166" fontId="0" fillId="0" borderId="39" xfId="0" applyNumberFormat="1" applyBorder="1"/>
    <xf numFmtId="0" fontId="3" fillId="0" borderId="43" xfId="0" applyFont="1" applyBorder="1" applyAlignment="1">
      <alignment wrapText="1"/>
    </xf>
    <xf numFmtId="0" fontId="0" fillId="0" borderId="38" xfId="0" applyFill="1" applyBorder="1" applyAlignment="1">
      <alignment wrapText="1"/>
    </xf>
    <xf numFmtId="0" fontId="55" fillId="0" borderId="38" xfId="0" applyFont="1" applyFill="1" applyBorder="1" applyAlignment="1">
      <alignment wrapText="1"/>
    </xf>
    <xf numFmtId="0" fontId="57" fillId="0" borderId="38" xfId="0" applyFont="1" applyFill="1" applyBorder="1" applyAlignment="1">
      <alignment wrapText="1"/>
    </xf>
    <xf numFmtId="0" fontId="16" fillId="0" borderId="0" xfId="0" applyFont="1" applyAlignment="1">
      <alignment horizontal="centerContinuous"/>
    </xf>
    <xf numFmtId="0" fontId="31" fillId="3" borderId="39" xfId="0" applyFont="1" applyFill="1" applyBorder="1" applyAlignment="1">
      <alignment horizontal="center" vertical="center"/>
    </xf>
    <xf numFmtId="0" fontId="0" fillId="3" borderId="39" xfId="0" applyFill="1" applyBorder="1" applyAlignment="1">
      <alignment wrapText="1"/>
    </xf>
    <xf numFmtId="165" fontId="0" fillId="3" borderId="45" xfId="0" applyNumberFormat="1" applyFill="1" applyBorder="1" applyAlignment="1">
      <alignment vertical="center"/>
    </xf>
    <xf numFmtId="165" fontId="0" fillId="3" borderId="46" xfId="0" applyNumberFormat="1" applyFill="1" applyBorder="1" applyAlignment="1">
      <alignment vertical="center"/>
    </xf>
    <xf numFmtId="166" fontId="0" fillId="3" borderId="47" xfId="0" applyNumberFormat="1" applyFill="1" applyBorder="1" applyAlignment="1">
      <alignment vertical="center"/>
    </xf>
    <xf numFmtId="166" fontId="1" fillId="3" borderId="47" xfId="0" applyNumberFormat="1" applyFont="1" applyFill="1" applyBorder="1" applyAlignment="1">
      <alignment vertical="center"/>
    </xf>
    <xf numFmtId="0" fontId="0" fillId="3" borderId="39" xfId="0" applyNumberFormat="1" applyFill="1" applyBorder="1" applyAlignment="1">
      <alignment vertical="center"/>
    </xf>
    <xf numFmtId="0" fontId="37" fillId="5" borderId="48" xfId="0" applyFont="1" applyFill="1" applyBorder="1"/>
    <xf numFmtId="0" fontId="36" fillId="2" borderId="48" xfId="0" applyFont="1" applyFill="1" applyBorder="1" applyAlignment="1"/>
    <xf numFmtId="0" fontId="37" fillId="5" borderId="49" xfId="0" applyFont="1" applyFill="1" applyBorder="1"/>
    <xf numFmtId="0" fontId="31" fillId="5" borderId="50" xfId="0" applyFont="1" applyFill="1" applyBorder="1"/>
    <xf numFmtId="0" fontId="0" fillId="5" borderId="50" xfId="0" applyFill="1" applyBorder="1"/>
    <xf numFmtId="0" fontId="37" fillId="5" borderId="51" xfId="0" applyFont="1" applyFill="1" applyBorder="1"/>
    <xf numFmtId="0" fontId="31" fillId="5" borderId="52" xfId="0" applyFont="1" applyFill="1" applyBorder="1"/>
    <xf numFmtId="0" fontId="0" fillId="5" borderId="53" xfId="0" applyFill="1" applyBorder="1"/>
    <xf numFmtId="0" fontId="0" fillId="5" borderId="54" xfId="0" applyFill="1" applyBorder="1"/>
    <xf numFmtId="0" fontId="37" fillId="5" borderId="55" xfId="0" applyFont="1" applyFill="1" applyBorder="1"/>
    <xf numFmtId="0" fontId="0" fillId="0" borderId="33" xfId="0" quotePrefix="1" applyBorder="1"/>
    <xf numFmtId="0" fontId="29" fillId="0" borderId="0" xfId="0" applyFont="1"/>
    <xf numFmtId="0" fontId="13" fillId="0" borderId="0" xfId="0" applyFont="1"/>
    <xf numFmtId="168" fontId="58" fillId="0" borderId="0" xfId="0" applyNumberFormat="1" applyFont="1"/>
    <xf numFmtId="0" fontId="59" fillId="2" borderId="2" xfId="1" applyFont="1" applyFill="1" applyBorder="1" applyAlignment="1" applyProtection="1">
      <alignment horizontal="center" vertical="center"/>
    </xf>
    <xf numFmtId="0" fontId="41" fillId="0" borderId="0" xfId="0" applyFont="1"/>
    <xf numFmtId="0" fontId="15" fillId="0" borderId="0" xfId="0" applyFont="1" applyAlignment="1">
      <alignment vertical="center"/>
    </xf>
    <xf numFmtId="0" fontId="13" fillId="0" borderId="0" xfId="0" applyFont="1" applyAlignment="1">
      <alignment vertical="center"/>
    </xf>
    <xf numFmtId="167" fontId="60" fillId="0" borderId="56" xfId="0" applyNumberFormat="1" applyFont="1" applyFill="1" applyBorder="1"/>
    <xf numFmtId="167" fontId="60" fillId="0" borderId="56" xfId="0" applyNumberFormat="1" applyFont="1" applyBorder="1"/>
    <xf numFmtId="0" fontId="61" fillId="2" borderId="0" xfId="0" applyFont="1" applyFill="1" applyAlignment="1">
      <alignment horizontal="center"/>
    </xf>
    <xf numFmtId="0" fontId="61" fillId="0" borderId="0" xfId="0" applyFont="1"/>
    <xf numFmtId="0" fontId="28" fillId="0" borderId="0" xfId="0" applyFont="1" applyAlignment="1">
      <alignment horizontal="centerContinuous"/>
    </xf>
    <xf numFmtId="0" fontId="49" fillId="0" borderId="0" xfId="0" applyFont="1"/>
    <xf numFmtId="0" fontId="28" fillId="0" borderId="0" xfId="0" applyFont="1"/>
    <xf numFmtId="0" fontId="28" fillId="0" borderId="1" xfId="0" applyFont="1" applyBorder="1" applyAlignment="1">
      <alignment horizontal="centerContinuous"/>
    </xf>
    <xf numFmtId="0" fontId="28" fillId="0" borderId="0" xfId="0" applyFont="1" applyBorder="1" applyAlignment="1">
      <alignment horizontal="centerContinuous"/>
    </xf>
    <xf numFmtId="0" fontId="28" fillId="0" borderId="0" xfId="0" applyFont="1" applyAlignment="1">
      <alignment horizontal="centerContinuous" vertical="center"/>
    </xf>
    <xf numFmtId="0" fontId="28" fillId="0" borderId="0" xfId="0" quotePrefix="1" applyFont="1"/>
    <xf numFmtId="0" fontId="28" fillId="0" borderId="0" xfId="0" quotePrefix="1" applyFont="1" applyAlignment="1"/>
    <xf numFmtId="0" fontId="62" fillId="0" borderId="0" xfId="0" applyFont="1"/>
    <xf numFmtId="0" fontId="28" fillId="0" borderId="33" xfId="0" applyFont="1" applyBorder="1"/>
    <xf numFmtId="0" fontId="28" fillId="0" borderId="33" xfId="0" quotePrefix="1" applyFont="1" applyBorder="1" applyAlignment="1"/>
    <xf numFmtId="0" fontId="28" fillId="0" borderId="0" xfId="0" quotePrefix="1" applyFont="1" applyBorder="1" applyAlignment="1"/>
    <xf numFmtId="0" fontId="28" fillId="0" borderId="12" xfId="0" applyFont="1" applyBorder="1" applyAlignment="1">
      <alignment horizontal="centerContinuous"/>
    </xf>
    <xf numFmtId="0" fontId="28" fillId="0" borderId="57" xfId="0" applyFont="1" applyBorder="1" applyAlignment="1">
      <alignment horizontal="centerContinuous"/>
    </xf>
    <xf numFmtId="0" fontId="28" fillId="0" borderId="58" xfId="0" applyFont="1" applyBorder="1"/>
    <xf numFmtId="0" fontId="28" fillId="0" borderId="0" xfId="0" applyFont="1" applyBorder="1"/>
    <xf numFmtId="0" fontId="28" fillId="0" borderId="36" xfId="0" applyFont="1" applyBorder="1"/>
    <xf numFmtId="0" fontId="28" fillId="0" borderId="57" xfId="0" applyFont="1" applyBorder="1"/>
    <xf numFmtId="0" fontId="28" fillId="0" borderId="57" xfId="0" quotePrefix="1" applyFont="1" applyBorder="1" applyAlignment="1">
      <alignment horizontal="centerContinuous"/>
    </xf>
    <xf numFmtId="0" fontId="28" fillId="0" borderId="59" xfId="0" applyFont="1" applyBorder="1"/>
    <xf numFmtId="0" fontId="28" fillId="0" borderId="1" xfId="0" applyFont="1" applyBorder="1"/>
    <xf numFmtId="0" fontId="28" fillId="0" borderId="37" xfId="0" applyFont="1" applyBorder="1"/>
    <xf numFmtId="0" fontId="28" fillId="0" borderId="60" xfId="0" applyFont="1" applyBorder="1" applyAlignment="1">
      <alignment horizontal="centerContinuous"/>
    </xf>
    <xf numFmtId="0" fontId="28" fillId="0" borderId="17" xfId="0" applyFont="1" applyBorder="1" applyAlignment="1">
      <alignment horizontal="centerContinuous"/>
    </xf>
    <xf numFmtId="0" fontId="28" fillId="0" borderId="16" xfId="0" applyFont="1" applyBorder="1" applyAlignment="1">
      <alignment horizontal="centerContinuous"/>
    </xf>
    <xf numFmtId="0" fontId="28" fillId="0" borderId="59" xfId="0" quotePrefix="1" applyFont="1" applyBorder="1" applyAlignment="1">
      <alignment horizontal="centerContinuous"/>
    </xf>
    <xf numFmtId="0" fontId="54" fillId="0" borderId="0" xfId="0" applyFont="1"/>
    <xf numFmtId="168" fontId="63" fillId="0" borderId="0" xfId="0" applyNumberFormat="1" applyFont="1"/>
    <xf numFmtId="0" fontId="64" fillId="2" borderId="2" xfId="1" applyFont="1" applyFill="1" applyBorder="1" applyAlignment="1" applyProtection="1">
      <alignment horizontal="center" vertical="center"/>
    </xf>
    <xf numFmtId="0" fontId="5" fillId="0" borderId="0" xfId="0" applyFont="1"/>
    <xf numFmtId="0" fontId="65" fillId="2" borderId="2" xfId="1" applyFont="1" applyFill="1" applyBorder="1" applyAlignment="1" applyProtection="1">
      <alignment horizontal="center" vertical="center"/>
    </xf>
    <xf numFmtId="0" fontId="28" fillId="0" borderId="0" xfId="0" quotePrefix="1" applyFont="1" applyBorder="1"/>
    <xf numFmtId="0" fontId="0" fillId="0" borderId="0" xfId="0" quotePrefix="1" applyBorder="1"/>
    <xf numFmtId="0" fontId="66" fillId="0" borderId="0" xfId="0" applyFont="1"/>
    <xf numFmtId="0" fontId="67" fillId="0" borderId="0" xfId="0" applyFont="1"/>
    <xf numFmtId="0" fontId="15" fillId="0" borderId="0" xfId="0" applyFont="1"/>
    <xf numFmtId="0" fontId="28" fillId="0" borderId="59" xfId="0" applyFont="1" applyBorder="1" applyAlignment="1">
      <alignment horizontal="centerContinuous"/>
    </xf>
    <xf numFmtId="0" fontId="31" fillId="0" borderId="43" xfId="0" applyFont="1" applyFill="1" applyBorder="1" applyAlignment="1">
      <alignment horizontal="center" vertical="center"/>
    </xf>
    <xf numFmtId="49" fontId="31" fillId="0" borderId="43" xfId="3" applyNumberFormat="1" applyFont="1" applyFill="1" applyBorder="1" applyAlignment="1" applyProtection="1">
      <alignment vertical="center" wrapText="1"/>
      <protection locked="0"/>
    </xf>
    <xf numFmtId="165" fontId="0" fillId="0" borderId="43" xfId="0" applyNumberFormat="1" applyFill="1" applyBorder="1" applyAlignment="1">
      <alignment vertical="center"/>
    </xf>
    <xf numFmtId="166" fontId="0" fillId="0" borderId="43" xfId="0" applyNumberFormat="1" applyFill="1" applyBorder="1" applyAlignment="1">
      <alignment vertical="center"/>
    </xf>
    <xf numFmtId="0" fontId="25" fillId="0" borderId="16" xfId="0" applyFont="1" applyFill="1" applyBorder="1" applyAlignment="1">
      <alignment horizontal="center" vertical="center" wrapText="1"/>
    </xf>
    <xf numFmtId="0" fontId="42" fillId="0" borderId="16" xfId="1" applyFont="1" applyFill="1" applyBorder="1" applyAlignment="1" applyProtection="1">
      <alignment horizontal="center" vertical="center" wrapText="1"/>
    </xf>
    <xf numFmtId="0" fontId="54" fillId="0" borderId="16" xfId="2" applyFont="1" applyFill="1" applyBorder="1" applyAlignment="1">
      <alignment horizontal="left" vertical="center"/>
    </xf>
    <xf numFmtId="0" fontId="55" fillId="3" borderId="16" xfId="0" applyFont="1" applyFill="1" applyBorder="1" applyAlignment="1">
      <alignment horizontal="center"/>
    </xf>
    <xf numFmtId="0" fontId="1" fillId="0" borderId="0" xfId="0" applyFont="1"/>
    <xf numFmtId="0" fontId="3" fillId="0" borderId="33" xfId="0" applyFont="1" applyBorder="1"/>
    <xf numFmtId="0" fontId="15" fillId="0" borderId="61" xfId="0" applyFont="1" applyBorder="1" applyAlignment="1">
      <alignment vertical="top" wrapText="1"/>
    </xf>
    <xf numFmtId="0" fontId="15" fillId="0" borderId="0" xfId="0" applyFont="1" applyBorder="1" applyAlignment="1"/>
    <xf numFmtId="168" fontId="70" fillId="0" borderId="0" xfId="0" applyNumberFormat="1" applyFont="1"/>
    <xf numFmtId="0" fontId="71" fillId="0" borderId="0" xfId="0" applyFont="1"/>
    <xf numFmtId="0" fontId="72" fillId="0" borderId="0" xfId="0" applyFont="1" applyBorder="1" applyAlignment="1"/>
    <xf numFmtId="0" fontId="15" fillId="0" borderId="62" xfId="0" applyFont="1" applyBorder="1" applyAlignment="1"/>
    <xf numFmtId="0" fontId="15" fillId="0" borderId="63" xfId="0" applyFont="1" applyBorder="1" applyAlignment="1"/>
    <xf numFmtId="0" fontId="15" fillId="0" borderId="64" xfId="0" applyFont="1" applyBorder="1" applyAlignment="1"/>
    <xf numFmtId="0" fontId="15" fillId="0" borderId="65" xfId="0" applyFont="1" applyBorder="1" applyAlignment="1"/>
    <xf numFmtId="0" fontId="15" fillId="0" borderId="66" xfId="0" applyFont="1" applyBorder="1" applyAlignment="1"/>
    <xf numFmtId="0" fontId="15" fillId="0" borderId="67" xfId="0" applyFont="1" applyBorder="1" applyAlignment="1"/>
    <xf numFmtId="0" fontId="15" fillId="0" borderId="68" xfId="0" applyFont="1" applyBorder="1" applyAlignment="1"/>
    <xf numFmtId="0" fontId="15" fillId="0" borderId="34" xfId="0" applyFont="1" applyBorder="1" applyAlignment="1"/>
    <xf numFmtId="0" fontId="15" fillId="0" borderId="69" xfId="0" applyFont="1" applyBorder="1" applyAlignment="1"/>
    <xf numFmtId="0" fontId="3" fillId="0" borderId="12" xfId="0" applyFont="1" applyBorder="1" applyAlignment="1">
      <alignment horizontal="centerContinuous" wrapText="1"/>
    </xf>
    <xf numFmtId="0" fontId="12" fillId="2" borderId="11" xfId="1" applyFont="1" applyFill="1" applyBorder="1" applyAlignment="1" applyProtection="1">
      <alignment horizontal="center" vertical="center"/>
    </xf>
    <xf numFmtId="0" fontId="73" fillId="0" borderId="0" xfId="0" applyFont="1"/>
    <xf numFmtId="0" fontId="15" fillId="0" borderId="62" xfId="0" applyFont="1" applyBorder="1" applyAlignment="1">
      <alignment horizontal="centerContinuous"/>
    </xf>
    <xf numFmtId="0" fontId="15" fillId="0" borderId="63" xfId="0" applyFont="1" applyBorder="1" applyAlignment="1">
      <alignment horizontal="centerContinuous"/>
    </xf>
    <xf numFmtId="0" fontId="15" fillId="0" borderId="64" xfId="0" applyFont="1" applyBorder="1" applyAlignment="1">
      <alignment horizontal="centerContinuous"/>
    </xf>
    <xf numFmtId="0" fontId="15" fillId="0" borderId="65" xfId="0" applyFont="1" applyBorder="1" applyAlignment="1">
      <alignment horizontal="centerContinuous"/>
    </xf>
    <xf numFmtId="0" fontId="15" fillId="0" borderId="66" xfId="0" applyFont="1" applyBorder="1" applyAlignment="1">
      <alignment horizontal="centerContinuous"/>
    </xf>
    <xf numFmtId="0" fontId="15" fillId="0" borderId="67" xfId="0" applyFont="1" applyBorder="1" applyAlignment="1">
      <alignment horizontal="centerContinuous"/>
    </xf>
    <xf numFmtId="0" fontId="3" fillId="0" borderId="0" xfId="0" applyFont="1" applyAlignment="1"/>
    <xf numFmtId="0" fontId="4" fillId="0" borderId="0" xfId="0" applyFont="1" applyAlignment="1"/>
    <xf numFmtId="0" fontId="28" fillId="0" borderId="34" xfId="0" applyFont="1" applyBorder="1"/>
    <xf numFmtId="0" fontId="15" fillId="0" borderId="0" xfId="0" quotePrefix="1" applyFont="1"/>
    <xf numFmtId="0" fontId="42" fillId="2" borderId="2" xfId="1" applyFont="1" applyFill="1" applyBorder="1" applyAlignment="1" applyProtection="1">
      <alignment horizontal="center" vertical="center"/>
    </xf>
    <xf numFmtId="168" fontId="68" fillId="0" borderId="0" xfId="0" applyNumberFormat="1" applyFont="1"/>
    <xf numFmtId="0" fontId="42" fillId="2" borderId="0" xfId="1" applyFont="1" applyFill="1" applyBorder="1" applyAlignment="1" applyProtection="1">
      <alignment horizontal="center" vertical="center"/>
    </xf>
    <xf numFmtId="0" fontId="15" fillId="0" borderId="0" xfId="0" quotePrefix="1" applyFont="1" applyBorder="1"/>
    <xf numFmtId="0" fontId="74" fillId="0" borderId="0" xfId="0" applyFont="1" applyAlignment="1">
      <alignment horizontal="centerContinuous" vertical="center"/>
    </xf>
    <xf numFmtId="0" fontId="75" fillId="0" borderId="0" xfId="0" applyFont="1"/>
    <xf numFmtId="0" fontId="3" fillId="0" borderId="0" xfId="0" applyFont="1" applyAlignment="1">
      <alignment horizontal="centerContinuous" vertical="center"/>
    </xf>
    <xf numFmtId="0" fontId="68" fillId="9" borderId="12" xfId="0" applyFont="1" applyFill="1" applyBorder="1" applyAlignment="1">
      <alignment vertical="center"/>
    </xf>
    <xf numFmtId="0" fontId="16" fillId="9" borderId="12" xfId="0" applyFont="1" applyFill="1" applyBorder="1" applyAlignment="1">
      <alignment vertical="center"/>
    </xf>
    <xf numFmtId="0" fontId="3" fillId="9" borderId="70" xfId="0" applyFont="1" applyFill="1" applyBorder="1" applyAlignment="1">
      <alignment vertical="center"/>
    </xf>
    <xf numFmtId="0" fontId="44" fillId="9" borderId="60" xfId="1" applyFont="1" applyFill="1" applyBorder="1" applyAlignment="1" applyProtection="1">
      <alignment vertical="center"/>
    </xf>
    <xf numFmtId="0" fontId="44" fillId="9" borderId="70" xfId="1" applyFont="1" applyFill="1" applyBorder="1" applyAlignment="1" applyProtection="1">
      <alignment vertical="center"/>
    </xf>
    <xf numFmtId="0" fontId="44" fillId="9" borderId="71" xfId="1" applyFont="1" applyFill="1" applyBorder="1" applyAlignment="1" applyProtection="1">
      <alignment vertical="center"/>
    </xf>
    <xf numFmtId="0" fontId="54" fillId="9" borderId="12" xfId="2" applyFont="1" applyFill="1" applyBorder="1" applyAlignment="1">
      <alignment vertical="center"/>
    </xf>
    <xf numFmtId="0" fontId="27" fillId="9" borderId="12" xfId="0" applyFont="1" applyFill="1" applyBorder="1" applyAlignment="1">
      <alignment vertical="center"/>
    </xf>
    <xf numFmtId="0" fontId="31" fillId="7" borderId="39" xfId="0" applyFont="1" applyFill="1" applyBorder="1" applyAlignment="1">
      <alignment horizontal="center" vertical="center"/>
    </xf>
    <xf numFmtId="49" fontId="31" fillId="7" borderId="39" xfId="3" applyNumberFormat="1" applyFont="1" applyFill="1" applyBorder="1" applyAlignment="1" applyProtection="1">
      <alignment vertical="center" wrapText="1"/>
      <protection locked="0"/>
    </xf>
    <xf numFmtId="165" fontId="0" fillId="7" borderId="39" xfId="0" applyNumberFormat="1" applyFill="1" applyBorder="1" applyAlignment="1">
      <alignment vertical="center"/>
    </xf>
    <xf numFmtId="166" fontId="0" fillId="7" borderId="39" xfId="0" applyNumberFormat="1" applyFill="1" applyBorder="1" applyAlignment="1">
      <alignment vertical="center"/>
    </xf>
    <xf numFmtId="0" fontId="0" fillId="7" borderId="39" xfId="0" applyFill="1" applyBorder="1" applyAlignment="1">
      <alignment vertical="center"/>
    </xf>
    <xf numFmtId="0" fontId="28" fillId="0" borderId="62" xfId="0" applyFont="1" applyBorder="1"/>
    <xf numFmtId="0" fontId="28" fillId="0" borderId="68" xfId="0" quotePrefix="1" applyFont="1" applyBorder="1" applyAlignment="1"/>
    <xf numFmtId="0" fontId="28" fillId="0" borderId="63" xfId="0" quotePrefix="1" applyFont="1" applyBorder="1" applyAlignment="1"/>
    <xf numFmtId="0" fontId="28" fillId="0" borderId="64" xfId="0" applyFont="1" applyBorder="1"/>
    <xf numFmtId="0" fontId="28" fillId="0" borderId="34" xfId="0" quotePrefix="1" applyFont="1" applyBorder="1" applyAlignment="1"/>
    <xf numFmtId="0" fontId="28" fillId="0" borderId="65" xfId="0" quotePrefix="1" applyFont="1" applyBorder="1" applyAlignment="1"/>
    <xf numFmtId="0" fontId="28" fillId="0" borderId="66" xfId="0" applyFont="1" applyBorder="1"/>
    <xf numFmtId="0" fontId="28" fillId="0" borderId="69" xfId="0" quotePrefix="1" applyFont="1" applyBorder="1" applyAlignment="1"/>
    <xf numFmtId="0" fontId="28" fillId="0" borderId="67" xfId="0" quotePrefix="1" applyFont="1" applyBorder="1" applyAlignment="1"/>
    <xf numFmtId="0" fontId="28" fillId="0" borderId="62" xfId="0" quotePrefix="1" applyFont="1" applyBorder="1" applyAlignment="1"/>
    <xf numFmtId="0" fontId="28" fillId="0" borderId="64" xfId="0" quotePrefix="1" applyFont="1" applyBorder="1" applyAlignment="1"/>
    <xf numFmtId="0" fontId="28" fillId="0" borderId="66" xfId="0" quotePrefix="1" applyFont="1" applyBorder="1" applyAlignment="1"/>
    <xf numFmtId="168" fontId="76" fillId="0" borderId="0" xfId="0" applyNumberFormat="1" applyFont="1"/>
    <xf numFmtId="0" fontId="3" fillId="8" borderId="0" xfId="0" applyFont="1" applyFill="1" applyBorder="1" applyAlignment="1">
      <alignment horizontal="center" vertical="center"/>
    </xf>
    <xf numFmtId="0" fontId="2" fillId="0" borderId="0" xfId="4" applyFont="1" applyAlignment="1">
      <alignment horizontal="centerContinuous"/>
    </xf>
    <xf numFmtId="0" fontId="1" fillId="0" borderId="0" xfId="4" applyAlignment="1">
      <alignment horizontal="centerContinuous"/>
    </xf>
    <xf numFmtId="0" fontId="1" fillId="0" borderId="0" xfId="4"/>
    <xf numFmtId="0" fontId="1" fillId="0" borderId="6" xfId="4" applyBorder="1"/>
    <xf numFmtId="0" fontId="1" fillId="0" borderId="9" xfId="4" applyBorder="1"/>
    <xf numFmtId="0" fontId="45" fillId="0" borderId="0" xfId="4" applyFont="1"/>
    <xf numFmtId="0" fontId="5" fillId="0" borderId="0" xfId="4" applyFont="1" applyBorder="1" applyAlignment="1">
      <alignment horizontal="centerContinuous"/>
    </xf>
    <xf numFmtId="0" fontId="1" fillId="0" borderId="0" xfId="4" applyBorder="1" applyAlignment="1">
      <alignment horizontal="centerContinuous"/>
    </xf>
    <xf numFmtId="0" fontId="2" fillId="0" borderId="0" xfId="4" applyFont="1" applyBorder="1"/>
    <xf numFmtId="0" fontId="20" fillId="0" borderId="0" xfId="4" applyFont="1"/>
    <xf numFmtId="0" fontId="2" fillId="0" borderId="0" xfId="4" applyFont="1"/>
    <xf numFmtId="0" fontId="2" fillId="0" borderId="12" xfId="4" applyFont="1" applyBorder="1"/>
    <xf numFmtId="0" fontId="2" fillId="0" borderId="0" xfId="4" applyFont="1" applyBorder="1" applyAlignment="1">
      <alignment horizontal="right"/>
    </xf>
    <xf numFmtId="0" fontId="2" fillId="0" borderId="33" xfId="4" applyFont="1" applyBorder="1"/>
    <xf numFmtId="0" fontId="2" fillId="0" borderId="34" xfId="4" applyFont="1" applyBorder="1"/>
    <xf numFmtId="0" fontId="2" fillId="0" borderId="61" xfId="4" applyFont="1" applyBorder="1"/>
    <xf numFmtId="0" fontId="77" fillId="0" borderId="0" xfId="4" applyFont="1" applyBorder="1" applyAlignment="1">
      <alignment horizontal="centerContinuous"/>
    </xf>
    <xf numFmtId="0" fontId="2" fillId="0" borderId="0" xfId="4" applyFont="1" applyBorder="1" applyAlignment="1">
      <alignment horizontal="centerContinuous"/>
    </xf>
    <xf numFmtId="0" fontId="78" fillId="0" borderId="0" xfId="4" applyFont="1" applyBorder="1" applyAlignment="1">
      <alignment horizontal="centerContinuous"/>
    </xf>
    <xf numFmtId="0" fontId="1" fillId="0" borderId="0" xfId="4" applyFont="1"/>
    <xf numFmtId="0" fontId="1" fillId="0" borderId="0" xfId="4" applyBorder="1"/>
    <xf numFmtId="0" fontId="50" fillId="6" borderId="11" xfId="1" applyFont="1" applyFill="1" applyBorder="1" applyAlignment="1" applyProtection="1">
      <alignment horizontal="center" vertical="center"/>
    </xf>
    <xf numFmtId="0" fontId="42" fillId="2" borderId="72" xfId="1" applyFont="1" applyFill="1" applyBorder="1" applyAlignment="1" applyProtection="1">
      <alignment horizontal="center" vertical="center"/>
    </xf>
    <xf numFmtId="0" fontId="1" fillId="0" borderId="0" xfId="4" applyFont="1" applyBorder="1"/>
    <xf numFmtId="0" fontId="79" fillId="0" borderId="0" xfId="4" applyFont="1" applyBorder="1" applyAlignment="1">
      <alignment horizontal="centerContinuous"/>
    </xf>
    <xf numFmtId="0" fontId="1" fillId="0" borderId="0" xfId="4" applyFont="1" applyBorder="1" applyAlignment="1">
      <alignment horizontal="centerContinuous"/>
    </xf>
    <xf numFmtId="0" fontId="1" fillId="0" borderId="0" xfId="4" applyFont="1" applyFill="1" applyBorder="1"/>
    <xf numFmtId="0" fontId="1" fillId="0" borderId="0" xfId="4" applyFont="1" applyFill="1" applyBorder="1" applyAlignment="1">
      <alignment horizontal="centerContinuous"/>
    </xf>
    <xf numFmtId="0" fontId="1" fillId="0" borderId="8" xfId="4" applyBorder="1"/>
    <xf numFmtId="0" fontId="1" fillId="0" borderId="10" xfId="4" applyBorder="1"/>
    <xf numFmtId="0" fontId="1" fillId="0" borderId="3" xfId="4" applyBorder="1"/>
    <xf numFmtId="0" fontId="1" fillId="0" borderId="4" xfId="4" applyBorder="1"/>
    <xf numFmtId="0" fontId="2" fillId="0" borderId="3" xfId="4" applyFont="1" applyBorder="1" applyAlignment="1">
      <alignment horizontal="centerContinuous"/>
    </xf>
    <xf numFmtId="0" fontId="1" fillId="0" borderId="5" xfId="4" applyBorder="1"/>
    <xf numFmtId="0" fontId="1" fillId="0" borderId="7" xfId="4" applyBorder="1"/>
    <xf numFmtId="0" fontId="1" fillId="0" borderId="8" xfId="4" applyFont="1" applyBorder="1"/>
    <xf numFmtId="0" fontId="1" fillId="0" borderId="9" xfId="4" applyFont="1" applyBorder="1"/>
    <xf numFmtId="0" fontId="1" fillId="0" borderId="10" xfId="4" applyFont="1" applyBorder="1"/>
    <xf numFmtId="0" fontId="1" fillId="0" borderId="3" xfId="4" applyFont="1" applyBorder="1"/>
    <xf numFmtId="0" fontId="1" fillId="0" borderId="4" xfId="4" applyFont="1" applyBorder="1"/>
    <xf numFmtId="0" fontId="80" fillId="0" borderId="3" xfId="4" applyFont="1" applyBorder="1" applyAlignment="1">
      <alignment horizontal="centerContinuous"/>
    </xf>
    <xf numFmtId="0" fontId="1" fillId="0" borderId="4" xfId="4" applyFont="1" applyBorder="1" applyAlignment="1">
      <alignment horizontal="centerContinuous"/>
    </xf>
    <xf numFmtId="0" fontId="1" fillId="0" borderId="3" xfId="4" applyFont="1" applyFill="1" applyBorder="1" applyAlignment="1">
      <alignment horizontal="centerContinuous"/>
    </xf>
    <xf numFmtId="0" fontId="1" fillId="0" borderId="5" xfId="4" applyFont="1" applyBorder="1"/>
    <xf numFmtId="0" fontId="1" fillId="0" borderId="6" xfId="4" applyFont="1" applyBorder="1"/>
    <xf numFmtId="0" fontId="1" fillId="0" borderId="7" xfId="4" applyFont="1" applyBorder="1"/>
    <xf numFmtId="0" fontId="81" fillId="0" borderId="0" xfId="0" applyFont="1"/>
    <xf numFmtId="0" fontId="85" fillId="0" borderId="0" xfId="0" applyFont="1"/>
    <xf numFmtId="0" fontId="86" fillId="0" borderId="0" xfId="0" applyFont="1"/>
    <xf numFmtId="0" fontId="87" fillId="0" borderId="0" xfId="0" applyFont="1"/>
    <xf numFmtId="0" fontId="88" fillId="0" borderId="0" xfId="0" applyFont="1"/>
    <xf numFmtId="168" fontId="88" fillId="0" borderId="0" xfId="0" applyNumberFormat="1" applyFont="1"/>
    <xf numFmtId="0" fontId="0" fillId="0" borderId="12" xfId="0" applyBorder="1" applyAlignment="1">
      <alignment horizontal="center"/>
    </xf>
    <xf numFmtId="0" fontId="0" fillId="0" borderId="12" xfId="0" applyBorder="1"/>
    <xf numFmtId="0" fontId="28" fillId="0" borderId="38" xfId="0" applyFont="1" applyBorder="1"/>
    <xf numFmtId="0" fontId="0" fillId="0" borderId="44" xfId="0" applyBorder="1"/>
    <xf numFmtId="169" fontId="6" fillId="0" borderId="0" xfId="0" applyNumberFormat="1" applyFont="1" applyAlignment="1">
      <alignment horizontal="centerContinuous"/>
    </xf>
    <xf numFmtId="168" fontId="89" fillId="0" borderId="0" xfId="0" applyNumberFormat="1" applyFont="1"/>
    <xf numFmtId="0" fontId="90" fillId="2" borderId="2" xfId="1" applyFont="1" applyFill="1" applyBorder="1" applyAlignment="1" applyProtection="1">
      <alignment horizontal="center" vertical="center"/>
    </xf>
    <xf numFmtId="169" fontId="6" fillId="0" borderId="0" xfId="0" applyNumberFormat="1" applyFont="1" applyAlignment="1">
      <alignment horizontal="right"/>
    </xf>
    <xf numFmtId="0" fontId="91" fillId="2" borderId="2" xfId="1" applyFont="1" applyFill="1" applyBorder="1" applyAlignment="1" applyProtection="1">
      <alignment horizontal="center" vertical="center"/>
    </xf>
    <xf numFmtId="0" fontId="92" fillId="0" borderId="12" xfId="0" applyFont="1" applyBorder="1"/>
    <xf numFmtId="0" fontId="28" fillId="0" borderId="12" xfId="0" applyFont="1" applyBorder="1"/>
    <xf numFmtId="0" fontId="28" fillId="0" borderId="16" xfId="0" applyFont="1" applyBorder="1"/>
    <xf numFmtId="0" fontId="3" fillId="0" borderId="12" xfId="0" applyFont="1" applyBorder="1"/>
    <xf numFmtId="0" fontId="93" fillId="13" borderId="12" xfId="0" applyFont="1" applyFill="1" applyBorder="1" applyAlignment="1">
      <alignment horizontal="center"/>
    </xf>
    <xf numFmtId="0" fontId="85" fillId="0" borderId="12" xfId="0" applyFont="1" applyBorder="1"/>
    <xf numFmtId="14" fontId="94" fillId="0" borderId="12" xfId="0" applyNumberFormat="1" applyFont="1" applyBorder="1"/>
    <xf numFmtId="167" fontId="60" fillId="0" borderId="73" xfId="0" applyNumberFormat="1" applyFont="1" applyFill="1" applyBorder="1"/>
    <xf numFmtId="0" fontId="54" fillId="0" borderId="16" xfId="0" applyFont="1" applyBorder="1"/>
    <xf numFmtId="0" fontId="3" fillId="0" borderId="12" xfId="0" applyFont="1" applyBorder="1" applyAlignment="1">
      <alignment horizontal="center"/>
    </xf>
    <xf numFmtId="0" fontId="31" fillId="0" borderId="12" xfId="0" applyFont="1" applyFill="1" applyBorder="1" applyAlignment="1">
      <alignment horizontal="center" vertical="center"/>
    </xf>
    <xf numFmtId="0" fontId="28" fillId="0" borderId="0" xfId="0" applyFont="1" applyAlignment="1">
      <alignment horizontal="center"/>
    </xf>
    <xf numFmtId="0" fontId="0" fillId="13" borderId="0" xfId="0" applyFill="1"/>
    <xf numFmtId="164" fontId="2" fillId="13" borderId="12" xfId="0" applyNumberFormat="1" applyFont="1" applyFill="1" applyBorder="1" applyAlignment="1">
      <alignment horizontal="center" vertical="center"/>
    </xf>
    <xf numFmtId="0" fontId="37" fillId="5" borderId="49" xfId="0" applyFont="1" applyFill="1" applyBorder="1" applyAlignment="1">
      <alignment horizontal="justify" vertical="center"/>
    </xf>
    <xf numFmtId="0" fontId="37" fillId="5" borderId="50" xfId="0" applyFont="1" applyFill="1" applyBorder="1" applyAlignment="1">
      <alignment horizontal="justify" vertical="center"/>
    </xf>
    <xf numFmtId="0" fontId="37" fillId="5" borderId="54" xfId="0" applyFont="1" applyFill="1" applyBorder="1" applyAlignment="1">
      <alignment horizontal="justify" vertical="center"/>
    </xf>
    <xf numFmtId="0" fontId="16" fillId="3" borderId="12" xfId="0" applyFont="1" applyFill="1" applyBorder="1" applyAlignment="1">
      <alignment horizontal="center" vertical="center" wrapText="1"/>
    </xf>
    <xf numFmtId="0" fontId="28" fillId="0" borderId="12" xfId="2" applyFont="1" applyBorder="1" applyAlignment="1">
      <alignment horizontal="center"/>
    </xf>
    <xf numFmtId="0" fontId="28" fillId="0" borderId="60" xfId="2" applyFont="1" applyBorder="1" applyAlignment="1">
      <alignment horizontal="center"/>
    </xf>
    <xf numFmtId="0" fontId="28" fillId="0" borderId="70" xfId="2" applyFont="1" applyBorder="1" applyAlignment="1">
      <alignment horizontal="center"/>
    </xf>
    <xf numFmtId="0" fontId="28" fillId="0" borderId="77" xfId="2" applyFont="1" applyBorder="1" applyAlignment="1">
      <alignment horizontal="center"/>
    </xf>
    <xf numFmtId="0" fontId="42" fillId="11" borderId="74" xfId="1" applyFont="1" applyFill="1" applyBorder="1" applyAlignment="1" applyProtection="1">
      <alignment horizontal="center" vertical="center" wrapText="1"/>
    </xf>
    <xf numFmtId="0" fontId="42" fillId="11" borderId="75" xfId="1" applyFont="1" applyFill="1" applyBorder="1" applyAlignment="1" applyProtection="1">
      <alignment horizontal="center" vertical="center" wrapText="1"/>
    </xf>
    <xf numFmtId="0" fontId="42" fillId="11" borderId="76" xfId="1" applyFont="1" applyFill="1" applyBorder="1" applyAlignment="1" applyProtection="1">
      <alignment horizontal="center" vertical="center" wrapText="1"/>
    </xf>
    <xf numFmtId="0" fontId="38" fillId="3" borderId="58" xfId="0" applyFont="1" applyFill="1" applyBorder="1" applyAlignment="1">
      <alignment horizontal="center" vertical="center" wrapText="1"/>
    </xf>
    <xf numFmtId="0" fontId="38" fillId="3" borderId="35" xfId="0" applyFont="1" applyFill="1" applyBorder="1" applyAlignment="1">
      <alignment horizontal="center" vertical="center" wrapText="1"/>
    </xf>
    <xf numFmtId="0" fontId="38" fillId="3" borderId="78" xfId="0" applyFont="1" applyFill="1" applyBorder="1" applyAlignment="1">
      <alignment horizontal="center" vertical="center" wrapText="1"/>
    </xf>
    <xf numFmtId="0" fontId="38" fillId="3" borderId="57" xfId="0" applyFont="1" applyFill="1" applyBorder="1" applyAlignment="1">
      <alignment horizontal="center" vertical="center" wrapText="1"/>
    </xf>
    <xf numFmtId="0" fontId="38" fillId="3" borderId="0" xfId="0" applyFont="1" applyFill="1" applyBorder="1" applyAlignment="1">
      <alignment horizontal="center" vertical="center" wrapText="1"/>
    </xf>
    <xf numFmtId="0" fontId="38" fillId="3" borderId="36" xfId="0" applyFont="1" applyFill="1" applyBorder="1" applyAlignment="1">
      <alignment horizontal="center" vertical="center" wrapText="1"/>
    </xf>
    <xf numFmtId="0" fontId="38" fillId="3" borderId="59" xfId="0" applyFont="1" applyFill="1" applyBorder="1" applyAlignment="1">
      <alignment horizontal="center" vertical="center" wrapText="1"/>
    </xf>
    <xf numFmtId="0" fontId="38" fillId="3" borderId="1" xfId="0" applyFont="1" applyFill="1" applyBorder="1" applyAlignment="1">
      <alignment horizontal="center" vertical="center" wrapText="1"/>
    </xf>
    <xf numFmtId="0" fontId="38" fillId="3" borderId="37" xfId="0" applyFont="1" applyFill="1" applyBorder="1" applyAlignment="1">
      <alignment horizontal="center" vertical="center" wrapText="1"/>
    </xf>
    <xf numFmtId="0" fontId="43" fillId="12" borderId="79" xfId="1" applyFont="1" applyFill="1" applyBorder="1" applyAlignment="1" applyProtection="1">
      <alignment horizontal="center" vertical="center" wrapText="1"/>
    </xf>
    <xf numFmtId="0" fontId="0" fillId="12" borderId="80" xfId="0" applyFill="1" applyBorder="1"/>
    <xf numFmtId="0" fontId="0" fillId="12" borderId="81" xfId="0" applyFill="1" applyBorder="1"/>
    <xf numFmtId="0" fontId="44" fillId="3" borderId="59" xfId="1" applyFont="1" applyFill="1" applyBorder="1" applyAlignment="1" applyProtection="1">
      <alignment horizontal="center" vertical="center" wrapText="1"/>
    </xf>
    <xf numFmtId="0" fontId="44" fillId="3" borderId="1" xfId="1" applyFont="1" applyFill="1" applyBorder="1" applyAlignment="1" applyProtection="1">
      <alignment horizontal="center" vertical="center" wrapText="1"/>
    </xf>
    <xf numFmtId="0" fontId="44" fillId="3" borderId="37" xfId="1" applyFont="1" applyFill="1" applyBorder="1" applyAlignment="1" applyProtection="1">
      <alignment horizontal="center" vertical="center" wrapText="1"/>
    </xf>
    <xf numFmtId="0" fontId="15" fillId="0" borderId="12" xfId="2" applyFont="1" applyBorder="1" applyAlignment="1">
      <alignment horizontal="center"/>
    </xf>
    <xf numFmtId="0" fontId="52" fillId="0" borderId="12" xfId="2" applyFont="1" applyBorder="1" applyAlignment="1">
      <alignment horizontal="center"/>
    </xf>
    <xf numFmtId="170" fontId="6" fillId="0" borderId="0" xfId="0" applyNumberFormat="1" applyFont="1" applyAlignment="1">
      <alignment horizontal="left"/>
    </xf>
    <xf numFmtId="165" fontId="28" fillId="0" borderId="0" xfId="0" applyNumberFormat="1" applyFont="1" applyAlignment="1">
      <alignment horizontal="center"/>
    </xf>
    <xf numFmtId="0" fontId="28" fillId="0" borderId="0" xfId="0" quotePrefix="1" applyFont="1" applyAlignment="1">
      <alignment horizontal="justify" vertical="center"/>
    </xf>
    <xf numFmtId="0" fontId="28" fillId="0" borderId="0" xfId="0" applyFont="1" applyAlignment="1">
      <alignment horizontal="justify" vertical="center"/>
    </xf>
    <xf numFmtId="0" fontId="82" fillId="0" borderId="0" xfId="0" applyFont="1" applyAlignment="1">
      <alignment horizontal="center" vertical="center" wrapText="1"/>
    </xf>
    <xf numFmtId="0" fontId="3" fillId="0" borderId="0" xfId="0" applyFont="1" applyAlignment="1">
      <alignment horizontal="justify"/>
    </xf>
    <xf numFmtId="0" fontId="28" fillId="0" borderId="0" xfId="0" quotePrefix="1" applyFont="1" applyAlignment="1">
      <alignment horizontal="justify"/>
    </xf>
    <xf numFmtId="0" fontId="0" fillId="0" borderId="0" xfId="0" quotePrefix="1" applyAlignment="1">
      <alignment horizontal="justify" vertical="center"/>
    </xf>
    <xf numFmtId="0" fontId="0" fillId="0" borderId="0" xfId="0" applyAlignment="1">
      <alignment horizontal="justify" vertical="center"/>
    </xf>
    <xf numFmtId="0" fontId="15" fillId="0" borderId="0" xfId="0" applyFont="1" applyAlignment="1">
      <alignment horizontal="center" vertical="center" wrapText="1"/>
    </xf>
    <xf numFmtId="0" fontId="9" fillId="0" borderId="0" xfId="0" quotePrefix="1" applyFont="1" applyAlignment="1">
      <alignment horizontal="justify" vertical="center"/>
    </xf>
    <xf numFmtId="0" fontId="9" fillId="0" borderId="0" xfId="0" applyFont="1"/>
    <xf numFmtId="0" fontId="28" fillId="0" borderId="0" xfId="0" applyFont="1" applyBorder="1" applyAlignment="1">
      <alignment horizontal="justify" vertical="center" wrapText="1"/>
    </xf>
    <xf numFmtId="0" fontId="3" fillId="0" borderId="12" xfId="0" applyFont="1" applyBorder="1" applyAlignment="1">
      <alignment horizontal="center" vertical="center" wrapText="1"/>
    </xf>
  </cellXfs>
  <cellStyles count="5">
    <cellStyle name="Hyperlink" xfId="1" builtinId="8"/>
    <cellStyle name="Normal" xfId="0" builtinId="0"/>
    <cellStyle name="Normal__Thanh toan CT Ha Tinh" xfId="2"/>
    <cellStyle name="Normal_DUTOAN1" xfId="3"/>
    <cellStyle name="Normal_Nhat ky QNinh" xfId="4"/>
  </cellStyles>
  <dxfs count="55">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val="0"/>
        <i/>
        <condense val="0"/>
        <extend val="0"/>
      </font>
    </dxf>
    <dxf>
      <font>
        <b/>
        <i val="0"/>
        <condense val="0"/>
        <extend val="0"/>
        <color indexed="10"/>
      </font>
    </dxf>
    <dxf>
      <font>
        <condense val="0"/>
        <extend val="0"/>
        <color indexed="17"/>
      </font>
    </dxf>
    <dxf>
      <font>
        <b/>
        <i val="0"/>
        <condense val="0"/>
        <extend val="0"/>
        <color indexed="10"/>
      </font>
    </dxf>
    <dxf>
      <font>
        <condense val="0"/>
        <extend val="0"/>
        <color indexed="17"/>
      </font>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57150</xdr:colOff>
      <xdr:row>0</xdr:row>
      <xdr:rowOff>38100</xdr:rowOff>
    </xdr:from>
    <xdr:to>
      <xdr:col>25</xdr:col>
      <xdr:colOff>171450</xdr:colOff>
      <xdr:row>4</xdr:row>
      <xdr:rowOff>95250</xdr:rowOff>
    </xdr:to>
    <xdr:grpSp>
      <xdr:nvGrpSpPr>
        <xdr:cNvPr id="6349" name="Group 1"/>
        <xdr:cNvGrpSpPr>
          <a:grpSpLocks/>
        </xdr:cNvGrpSpPr>
      </xdr:nvGrpSpPr>
      <xdr:grpSpPr bwMode="auto">
        <a:xfrm>
          <a:off x="57150" y="38100"/>
          <a:ext cx="5829300" cy="866775"/>
          <a:chOff x="6" y="4"/>
          <a:chExt cx="612" cy="90"/>
        </a:xfrm>
      </xdr:grpSpPr>
      <xdr:sp macro="" textlink="">
        <xdr:nvSpPr>
          <xdr:cNvPr id="6146" name="Text Box 2"/>
          <xdr:cNvSpPr txBox="1">
            <a:spLocks noChangeArrowheads="1"/>
          </xdr:cNvSpPr>
        </xdr:nvSpPr>
        <xdr:spPr bwMode="auto">
          <a:xfrm>
            <a:off x="6" y="67"/>
            <a:ext cx="127" cy="27"/>
          </a:xfrm>
          <a:prstGeom prst="rect">
            <a:avLst/>
          </a:prstGeom>
          <a:noFill/>
          <a:ln w="9525">
            <a:noFill/>
            <a:miter lim="800000"/>
            <a:headEnd/>
            <a:tailEnd/>
          </a:ln>
        </xdr:spPr>
        <xdr:txBody>
          <a:bodyPr vertOverflow="clip" wrap="square" lIns="91440" tIns="45720" rIns="91440" bIns="45720" anchor="t" upright="1"/>
          <a:lstStyle/>
          <a:p>
            <a:pPr algn="ctr" rtl="1">
              <a:defRPr sz="1000"/>
            </a:pPr>
            <a:r>
              <a:rPr lang="en-US" sz="1100" b="1" i="0" strike="noStrike">
                <a:solidFill>
                  <a:srgbClr val="000000"/>
                </a:solidFill>
                <a:latin typeface=".VnArial Narrow"/>
              </a:rPr>
              <a:t>VINACONEX NO.2</a:t>
            </a:r>
            <a:endParaRPr lang="en-US" sz="1000" b="0" i="0" strike="noStrike">
              <a:solidFill>
                <a:srgbClr val="000000"/>
              </a:solidFill>
              <a:latin typeface="Times New Roman"/>
              <a:cs typeface="Times New Roman"/>
            </a:endParaRPr>
          </a:p>
          <a:p>
            <a:pPr algn="ctr" rtl="1">
              <a:defRPr sz="1000"/>
            </a:pPr>
            <a:endParaRPr lang="en-US" sz="1000" b="0" i="0" strike="noStrike">
              <a:solidFill>
                <a:srgbClr val="000000"/>
              </a:solidFill>
              <a:latin typeface="Times New Roman"/>
              <a:cs typeface="Times New Roman"/>
            </a:endParaRPr>
          </a:p>
        </xdr:txBody>
      </xdr:sp>
      <xdr:pic>
        <xdr:nvPicPr>
          <xdr:cNvPr id="6351" name="Picture 3" descr="TUVNORD-TGA-9K"/>
          <xdr:cNvPicPr>
            <a:picLocks noChangeAspect="1" noChangeArrowheads="1"/>
          </xdr:cNvPicPr>
        </xdr:nvPicPr>
        <xdr:blipFill>
          <a:blip xmlns:r="http://schemas.openxmlformats.org/officeDocument/2006/relationships" r:embed="rId1" cstate="print">
            <a:lum bright="-20000" contrast="-20000"/>
            <a:grayscl/>
            <a:biLevel thresh="50000"/>
          </a:blip>
          <a:srcRect/>
          <a:stretch>
            <a:fillRect/>
          </a:stretch>
        </xdr:blipFill>
        <xdr:spPr bwMode="auto">
          <a:xfrm>
            <a:off x="506" y="11"/>
            <a:ext cx="112" cy="65"/>
          </a:xfrm>
          <a:prstGeom prst="rect">
            <a:avLst/>
          </a:prstGeom>
          <a:noFill/>
          <a:ln w="9525">
            <a:noFill/>
            <a:miter lim="800000"/>
            <a:headEnd/>
            <a:tailEnd/>
          </a:ln>
        </xdr:spPr>
      </xdr:pic>
      <xdr:sp macro="" textlink="">
        <xdr:nvSpPr>
          <xdr:cNvPr id="6148" name="Text Box 4"/>
          <xdr:cNvSpPr txBox="1">
            <a:spLocks noChangeArrowheads="1"/>
          </xdr:cNvSpPr>
        </xdr:nvSpPr>
        <xdr:spPr bwMode="auto">
          <a:xfrm>
            <a:off x="118" y="4"/>
            <a:ext cx="388" cy="78"/>
          </a:xfrm>
          <a:prstGeom prst="rect">
            <a:avLst/>
          </a:prstGeom>
          <a:noFill/>
          <a:ln w="9525">
            <a:noFill/>
            <a:miter lim="800000"/>
            <a:headEnd/>
            <a:tailEnd/>
          </a:ln>
        </xdr:spPr>
        <xdr:txBody>
          <a:bodyPr vertOverflow="clip" wrap="square" lIns="91440" tIns="45720" rIns="91440" bIns="45720" anchor="t" upright="1"/>
          <a:lstStyle/>
          <a:p>
            <a:pPr algn="ctr" rtl="1">
              <a:defRPr sz="1000"/>
            </a:pPr>
            <a:r>
              <a:rPr lang="en-US" sz="1200" b="1" i="0" strike="noStrike">
                <a:solidFill>
                  <a:srgbClr val="000000"/>
                </a:solidFill>
                <a:latin typeface=".VnArialH"/>
              </a:rPr>
              <a:t>nhµ thÇu vinaconex N</a:t>
            </a:r>
            <a:r>
              <a:rPr lang="en-US" sz="1200" b="1" i="0" strike="noStrike">
                <a:solidFill>
                  <a:srgbClr val="000000"/>
                </a:solidFill>
                <a:latin typeface=".VnArial"/>
              </a:rPr>
              <a:t>o.2  </a:t>
            </a:r>
            <a:endParaRPr lang="en-US" sz="1200" b="1" i="0" strike="noStrike">
              <a:solidFill>
                <a:srgbClr val="000000"/>
              </a:solidFill>
              <a:latin typeface=".VnArialH"/>
            </a:endParaRPr>
          </a:p>
          <a:p>
            <a:pPr algn="ctr" rtl="1">
              <a:defRPr sz="1000"/>
            </a:pPr>
            <a:r>
              <a:rPr lang="en-US" sz="1100" b="1" i="0" strike="noStrike">
                <a:solidFill>
                  <a:srgbClr val="000000"/>
                </a:solidFill>
                <a:latin typeface=".VnArial Narrow"/>
              </a:rPr>
              <a:t>§Þa chØ: 52 L¹c Long Qu©n - T©y Hå - Hµ Néi. Tel: 3753.2039</a:t>
            </a:r>
            <a:endParaRPr lang="en-US" sz="1000" b="1" i="0" strike="noStrike">
              <a:solidFill>
                <a:srgbClr val="000000"/>
              </a:solidFill>
              <a:latin typeface=".VnArial"/>
            </a:endParaRPr>
          </a:p>
          <a:p>
            <a:pPr algn="ctr" rtl="1">
              <a:defRPr sz="1000"/>
            </a:pPr>
            <a:r>
              <a:rPr lang="en-US" sz="1000" b="1" i="0" strike="noStrike">
                <a:solidFill>
                  <a:srgbClr val="000000"/>
                </a:solidFill>
                <a:latin typeface=".VnArial"/>
              </a:rPr>
              <a:t>Fax: 3836.1012.  Email: vinaconex2@fpt.vn</a:t>
            </a:r>
            <a:endParaRPr lang="en-US" sz="1000" b="0" i="0" strike="noStrike">
              <a:solidFill>
                <a:srgbClr val="333399"/>
              </a:solidFill>
              <a:latin typeface=".VnArial"/>
            </a:endParaRPr>
          </a:p>
          <a:p>
            <a:pPr algn="ctr" rtl="1">
              <a:defRPr sz="1000"/>
            </a:pPr>
            <a:endParaRPr lang="en-US" sz="1200" b="0" i="0" strike="noStrike">
              <a:solidFill>
                <a:srgbClr val="000000"/>
              </a:solidFill>
              <a:latin typeface=".VnArial"/>
            </a:endParaRPr>
          </a:p>
          <a:p>
            <a:pPr algn="ctr" rtl="1">
              <a:defRPr sz="1000"/>
            </a:pPr>
            <a:endParaRPr lang="en-US" sz="1200" b="0" i="0" strike="noStrike">
              <a:solidFill>
                <a:srgbClr val="000000"/>
              </a:solidFill>
              <a:latin typeface=".VnArial"/>
            </a:endParaRPr>
          </a:p>
          <a:p>
            <a:pPr algn="ctr" rtl="1">
              <a:defRPr sz="1000"/>
            </a:pPr>
            <a:endParaRPr lang="en-US" sz="1200" b="0" i="0" strike="noStrike">
              <a:solidFill>
                <a:srgbClr val="000000"/>
              </a:solidFill>
              <a:latin typeface=".VnArial"/>
            </a:endParaRPr>
          </a:p>
        </xdr:txBody>
      </xdr:sp>
      <xdr:grpSp>
        <xdr:nvGrpSpPr>
          <xdr:cNvPr id="6353" name="Group 5"/>
          <xdr:cNvGrpSpPr>
            <a:grpSpLocks noChangeAspect="1"/>
          </xdr:cNvGrpSpPr>
        </xdr:nvGrpSpPr>
        <xdr:grpSpPr bwMode="auto">
          <a:xfrm>
            <a:off x="14" y="5"/>
            <a:ext cx="110" cy="57"/>
            <a:chOff x="1405" y="325"/>
            <a:chExt cx="1653" cy="859"/>
          </a:xfrm>
        </xdr:grpSpPr>
        <xdr:sp macro="" textlink="">
          <xdr:nvSpPr>
            <xdr:cNvPr id="6354" name="AutoShape 6"/>
            <xdr:cNvSpPr>
              <a:spLocks noChangeAspect="1" noChangeArrowheads="1"/>
            </xdr:cNvSpPr>
          </xdr:nvSpPr>
          <xdr:spPr bwMode="auto">
            <a:xfrm>
              <a:off x="1405" y="325"/>
              <a:ext cx="1653" cy="859"/>
            </a:xfrm>
            <a:prstGeom prst="rect">
              <a:avLst/>
            </a:prstGeom>
            <a:noFill/>
            <a:ln w="9525">
              <a:noFill/>
              <a:miter lim="800000"/>
              <a:headEnd/>
              <a:tailEnd/>
            </a:ln>
          </xdr:spPr>
        </xdr:sp>
        <xdr:sp macro="" textlink="">
          <xdr:nvSpPr>
            <xdr:cNvPr id="6355" name="Freeform 7"/>
            <xdr:cNvSpPr>
              <a:spLocks/>
            </xdr:cNvSpPr>
          </xdr:nvSpPr>
          <xdr:spPr bwMode="auto">
            <a:xfrm>
              <a:off x="2235" y="917"/>
              <a:ext cx="300" cy="260"/>
            </a:xfrm>
            <a:custGeom>
              <a:avLst/>
              <a:gdLst>
                <a:gd name="T0" fmla="*/ 0 w 1235"/>
                <a:gd name="T1" fmla="*/ 4 h 1074"/>
                <a:gd name="T2" fmla="*/ 0 w 1235"/>
                <a:gd name="T3" fmla="*/ 4 h 1074"/>
                <a:gd name="T4" fmla="*/ 0 w 1235"/>
                <a:gd name="T5" fmla="*/ 4 h 1074"/>
                <a:gd name="T6" fmla="*/ 0 w 1235"/>
                <a:gd name="T7" fmla="*/ 4 h 1074"/>
                <a:gd name="T8" fmla="*/ 1 w 1235"/>
                <a:gd name="T9" fmla="*/ 3 h 1074"/>
                <a:gd name="T10" fmla="*/ 1 w 1235"/>
                <a:gd name="T11" fmla="*/ 3 h 1074"/>
                <a:gd name="T12" fmla="*/ 2 w 1235"/>
                <a:gd name="T13" fmla="*/ 3 h 1074"/>
                <a:gd name="T14" fmla="*/ 2 w 1235"/>
                <a:gd name="T15" fmla="*/ 3 h 1074"/>
                <a:gd name="T16" fmla="*/ 3 w 1235"/>
                <a:gd name="T17" fmla="*/ 2 h 1074"/>
                <a:gd name="T18" fmla="*/ 3 w 1235"/>
                <a:gd name="T19" fmla="*/ 2 h 1074"/>
                <a:gd name="T20" fmla="*/ 4 w 1235"/>
                <a:gd name="T21" fmla="*/ 1 h 1074"/>
                <a:gd name="T22" fmla="*/ 4 w 1235"/>
                <a:gd name="T23" fmla="*/ 1 h 1074"/>
                <a:gd name="T24" fmla="*/ 4 w 1235"/>
                <a:gd name="T25" fmla="*/ 0 h 1074"/>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1235"/>
                <a:gd name="T40" fmla="*/ 0 h 1074"/>
                <a:gd name="T41" fmla="*/ 1235 w 1235"/>
                <a:gd name="T42" fmla="*/ 1074 h 1074"/>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1235" h="1074">
                  <a:moveTo>
                    <a:pt x="0" y="1074"/>
                  </a:moveTo>
                  <a:lnTo>
                    <a:pt x="22" y="1071"/>
                  </a:lnTo>
                  <a:lnTo>
                    <a:pt x="80" y="1062"/>
                  </a:lnTo>
                  <a:lnTo>
                    <a:pt x="169" y="1043"/>
                  </a:lnTo>
                  <a:lnTo>
                    <a:pt x="281" y="1013"/>
                  </a:lnTo>
                  <a:lnTo>
                    <a:pt x="411" y="967"/>
                  </a:lnTo>
                  <a:lnTo>
                    <a:pt x="552" y="903"/>
                  </a:lnTo>
                  <a:lnTo>
                    <a:pt x="695" y="820"/>
                  </a:lnTo>
                  <a:lnTo>
                    <a:pt x="837" y="713"/>
                  </a:lnTo>
                  <a:lnTo>
                    <a:pt x="967" y="580"/>
                  </a:lnTo>
                  <a:lnTo>
                    <a:pt x="1082" y="420"/>
                  </a:lnTo>
                  <a:lnTo>
                    <a:pt x="1173" y="227"/>
                  </a:lnTo>
                  <a:lnTo>
                    <a:pt x="1235" y="0"/>
                  </a:lnTo>
                </a:path>
              </a:pathLst>
            </a:custGeom>
            <a:noFill/>
            <a:ln w="19050">
              <a:solidFill>
                <a:srgbClr val="000000"/>
              </a:solidFill>
              <a:prstDash val="solid"/>
              <a:round/>
              <a:headEnd/>
              <a:tailEnd/>
            </a:ln>
          </xdr:spPr>
        </xdr:sp>
        <xdr:sp macro="" textlink="">
          <xdr:nvSpPr>
            <xdr:cNvPr id="6356" name="Freeform 8"/>
            <xdr:cNvSpPr>
              <a:spLocks/>
            </xdr:cNvSpPr>
          </xdr:nvSpPr>
          <xdr:spPr bwMode="auto">
            <a:xfrm>
              <a:off x="2235" y="917"/>
              <a:ext cx="525" cy="258"/>
            </a:xfrm>
            <a:custGeom>
              <a:avLst/>
              <a:gdLst>
                <a:gd name="T0" fmla="*/ 0 w 2164"/>
                <a:gd name="T1" fmla="*/ 4 h 1062"/>
                <a:gd name="T2" fmla="*/ 0 w 2164"/>
                <a:gd name="T3" fmla="*/ 4 h 1062"/>
                <a:gd name="T4" fmla="*/ 0 w 2164"/>
                <a:gd name="T5" fmla="*/ 4 h 1062"/>
                <a:gd name="T6" fmla="*/ 1 w 2164"/>
                <a:gd name="T7" fmla="*/ 4 h 1062"/>
                <a:gd name="T8" fmla="*/ 2 w 2164"/>
                <a:gd name="T9" fmla="*/ 4 h 1062"/>
                <a:gd name="T10" fmla="*/ 2 w 2164"/>
                <a:gd name="T11" fmla="*/ 3 h 1062"/>
                <a:gd name="T12" fmla="*/ 3 w 2164"/>
                <a:gd name="T13" fmla="*/ 3 h 1062"/>
                <a:gd name="T14" fmla="*/ 4 w 2164"/>
                <a:gd name="T15" fmla="*/ 3 h 1062"/>
                <a:gd name="T16" fmla="*/ 5 w 2164"/>
                <a:gd name="T17" fmla="*/ 3 h 1062"/>
                <a:gd name="T18" fmla="*/ 6 w 2164"/>
                <a:gd name="T19" fmla="*/ 2 h 1062"/>
                <a:gd name="T20" fmla="*/ 7 w 2164"/>
                <a:gd name="T21" fmla="*/ 2 h 1062"/>
                <a:gd name="T22" fmla="*/ 7 w 2164"/>
                <a:gd name="T23" fmla="*/ 1 h 1062"/>
                <a:gd name="T24" fmla="*/ 8 w 2164"/>
                <a:gd name="T25" fmla="*/ 0 h 1062"/>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2164"/>
                <a:gd name="T40" fmla="*/ 0 h 1062"/>
                <a:gd name="T41" fmla="*/ 2164 w 2164"/>
                <a:gd name="T42" fmla="*/ 1062 h 1062"/>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2164" h="1062">
                  <a:moveTo>
                    <a:pt x="0" y="1062"/>
                  </a:moveTo>
                  <a:lnTo>
                    <a:pt x="36" y="1061"/>
                  </a:lnTo>
                  <a:lnTo>
                    <a:pt x="137" y="1058"/>
                  </a:lnTo>
                  <a:lnTo>
                    <a:pt x="290" y="1049"/>
                  </a:lnTo>
                  <a:lnTo>
                    <a:pt x="485" y="1029"/>
                  </a:lnTo>
                  <a:lnTo>
                    <a:pt x="710" y="993"/>
                  </a:lnTo>
                  <a:lnTo>
                    <a:pt x="954" y="938"/>
                  </a:lnTo>
                  <a:lnTo>
                    <a:pt x="1204" y="861"/>
                  </a:lnTo>
                  <a:lnTo>
                    <a:pt x="1450" y="758"/>
                  </a:lnTo>
                  <a:lnTo>
                    <a:pt x="1681" y="624"/>
                  </a:lnTo>
                  <a:lnTo>
                    <a:pt x="1885" y="456"/>
                  </a:lnTo>
                  <a:lnTo>
                    <a:pt x="2050" y="251"/>
                  </a:lnTo>
                  <a:lnTo>
                    <a:pt x="2164" y="0"/>
                  </a:lnTo>
                </a:path>
              </a:pathLst>
            </a:custGeom>
            <a:noFill/>
            <a:ln w="19050">
              <a:solidFill>
                <a:srgbClr val="000000"/>
              </a:solidFill>
              <a:prstDash val="solid"/>
              <a:round/>
              <a:headEnd/>
              <a:tailEnd/>
            </a:ln>
          </xdr:spPr>
        </xdr:sp>
        <xdr:sp macro="" textlink="">
          <xdr:nvSpPr>
            <xdr:cNvPr id="6357" name="Freeform 9"/>
            <xdr:cNvSpPr>
              <a:spLocks/>
            </xdr:cNvSpPr>
          </xdr:nvSpPr>
          <xdr:spPr bwMode="auto">
            <a:xfrm>
              <a:off x="1405" y="325"/>
              <a:ext cx="1653" cy="859"/>
            </a:xfrm>
            <a:custGeom>
              <a:avLst/>
              <a:gdLst>
                <a:gd name="T0" fmla="*/ 24 w 6816"/>
                <a:gd name="T1" fmla="*/ 6 h 3545"/>
                <a:gd name="T2" fmla="*/ 24 w 6816"/>
                <a:gd name="T3" fmla="*/ 5 h 3545"/>
                <a:gd name="T4" fmla="*/ 23 w 6816"/>
                <a:gd name="T5" fmla="*/ 5 h 3545"/>
                <a:gd name="T6" fmla="*/ 23 w 6816"/>
                <a:gd name="T7" fmla="*/ 4 h 3545"/>
                <a:gd name="T8" fmla="*/ 22 w 6816"/>
                <a:gd name="T9" fmla="*/ 3 h 3545"/>
                <a:gd name="T10" fmla="*/ 21 w 6816"/>
                <a:gd name="T11" fmla="*/ 2 h 3545"/>
                <a:gd name="T12" fmla="*/ 20 w 6816"/>
                <a:gd name="T13" fmla="*/ 2 h 3545"/>
                <a:gd name="T14" fmla="*/ 19 w 6816"/>
                <a:gd name="T15" fmla="*/ 1 h 3545"/>
                <a:gd name="T16" fmla="*/ 18 w 6816"/>
                <a:gd name="T17" fmla="*/ 1 h 3545"/>
                <a:gd name="T18" fmla="*/ 16 w 6816"/>
                <a:gd name="T19" fmla="*/ 0 h 3545"/>
                <a:gd name="T20" fmla="*/ 15 w 6816"/>
                <a:gd name="T21" fmla="*/ 0 h 3545"/>
                <a:gd name="T22" fmla="*/ 13 w 6816"/>
                <a:gd name="T23" fmla="*/ 0 h 3545"/>
                <a:gd name="T24" fmla="*/ 12 w 6816"/>
                <a:gd name="T25" fmla="*/ 0 h 3545"/>
                <a:gd name="T26" fmla="*/ 10 w 6816"/>
                <a:gd name="T27" fmla="*/ 0 h 3545"/>
                <a:gd name="T28" fmla="*/ 9 w 6816"/>
                <a:gd name="T29" fmla="*/ 0 h 3545"/>
                <a:gd name="T30" fmla="*/ 7 w 6816"/>
                <a:gd name="T31" fmla="*/ 0 h 3545"/>
                <a:gd name="T32" fmla="*/ 6 w 6816"/>
                <a:gd name="T33" fmla="*/ 1 h 3545"/>
                <a:gd name="T34" fmla="*/ 5 w 6816"/>
                <a:gd name="T35" fmla="*/ 1 h 3545"/>
                <a:gd name="T36" fmla="*/ 3 w 6816"/>
                <a:gd name="T37" fmla="*/ 2 h 3545"/>
                <a:gd name="T38" fmla="*/ 2 w 6816"/>
                <a:gd name="T39" fmla="*/ 2 h 3545"/>
                <a:gd name="T40" fmla="*/ 2 w 6816"/>
                <a:gd name="T41" fmla="*/ 3 h 3545"/>
                <a:gd name="T42" fmla="*/ 1 w 6816"/>
                <a:gd name="T43" fmla="*/ 4 h 3545"/>
                <a:gd name="T44" fmla="*/ 0 w 6816"/>
                <a:gd name="T45" fmla="*/ 5 h 3545"/>
                <a:gd name="T46" fmla="*/ 0 w 6816"/>
                <a:gd name="T47" fmla="*/ 5 h 3545"/>
                <a:gd name="T48" fmla="*/ 0 w 6816"/>
                <a:gd name="T49" fmla="*/ 6 h 3545"/>
                <a:gd name="T50" fmla="*/ 0 w 6816"/>
                <a:gd name="T51" fmla="*/ 7 h 3545"/>
                <a:gd name="T52" fmla="*/ 0 w 6816"/>
                <a:gd name="T53" fmla="*/ 8 h 3545"/>
                <a:gd name="T54" fmla="*/ 1 w 6816"/>
                <a:gd name="T55" fmla="*/ 8 h 3545"/>
                <a:gd name="T56" fmla="*/ 2 w 6816"/>
                <a:gd name="T57" fmla="*/ 9 h 3545"/>
                <a:gd name="T58" fmla="*/ 2 w 6816"/>
                <a:gd name="T59" fmla="*/ 10 h 3545"/>
                <a:gd name="T60" fmla="*/ 3 w 6816"/>
                <a:gd name="T61" fmla="*/ 10 h 3545"/>
                <a:gd name="T62" fmla="*/ 5 w 6816"/>
                <a:gd name="T63" fmla="*/ 11 h 3545"/>
                <a:gd name="T64" fmla="*/ 6 w 6816"/>
                <a:gd name="T65" fmla="*/ 11 h 3545"/>
                <a:gd name="T66" fmla="*/ 7 w 6816"/>
                <a:gd name="T67" fmla="*/ 12 h 3545"/>
                <a:gd name="T68" fmla="*/ 9 w 6816"/>
                <a:gd name="T69" fmla="*/ 12 h 3545"/>
                <a:gd name="T70" fmla="*/ 10 w 6816"/>
                <a:gd name="T71" fmla="*/ 12 h 3545"/>
                <a:gd name="T72" fmla="*/ 12 w 6816"/>
                <a:gd name="T73" fmla="*/ 12 h 3545"/>
                <a:gd name="T74" fmla="*/ 13 w 6816"/>
                <a:gd name="T75" fmla="*/ 12 h 3545"/>
                <a:gd name="T76" fmla="*/ 15 w 6816"/>
                <a:gd name="T77" fmla="*/ 12 h 3545"/>
                <a:gd name="T78" fmla="*/ 16 w 6816"/>
                <a:gd name="T79" fmla="*/ 12 h 3545"/>
                <a:gd name="T80" fmla="*/ 18 w 6816"/>
                <a:gd name="T81" fmla="*/ 11 h 3545"/>
                <a:gd name="T82" fmla="*/ 19 w 6816"/>
                <a:gd name="T83" fmla="*/ 11 h 3545"/>
                <a:gd name="T84" fmla="*/ 20 w 6816"/>
                <a:gd name="T85" fmla="*/ 10 h 3545"/>
                <a:gd name="T86" fmla="*/ 21 w 6816"/>
                <a:gd name="T87" fmla="*/ 10 h 3545"/>
                <a:gd name="T88" fmla="*/ 22 w 6816"/>
                <a:gd name="T89" fmla="*/ 9 h 3545"/>
                <a:gd name="T90" fmla="*/ 23 w 6816"/>
                <a:gd name="T91" fmla="*/ 8 h 3545"/>
                <a:gd name="T92" fmla="*/ 23 w 6816"/>
                <a:gd name="T93" fmla="*/ 8 h 3545"/>
                <a:gd name="T94" fmla="*/ 24 w 6816"/>
                <a:gd name="T95" fmla="*/ 7 h 3545"/>
                <a:gd name="T96" fmla="*/ 24 w 6816"/>
                <a:gd name="T97" fmla="*/ 6 h 3545"/>
                <a:gd name="T98" fmla="*/ 24 w 6816"/>
                <a:gd name="T99" fmla="*/ 6 h 3545"/>
                <a:gd name="T100" fmla="*/ 0 60000 65536"/>
                <a:gd name="T101" fmla="*/ 0 60000 65536"/>
                <a:gd name="T102" fmla="*/ 0 60000 65536"/>
                <a:gd name="T103" fmla="*/ 0 60000 65536"/>
                <a:gd name="T104" fmla="*/ 0 60000 65536"/>
                <a:gd name="T105" fmla="*/ 0 60000 65536"/>
                <a:gd name="T106" fmla="*/ 0 60000 65536"/>
                <a:gd name="T107" fmla="*/ 0 60000 65536"/>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w 6816"/>
                <a:gd name="T151" fmla="*/ 0 h 3545"/>
                <a:gd name="T152" fmla="*/ 6816 w 6816"/>
                <a:gd name="T153" fmla="*/ 3545 h 3545"/>
              </a:gdLst>
              <a:ahLst/>
              <a:cxnLst>
                <a:cxn ang="T100">
                  <a:pos x="T0" y="T1"/>
                </a:cxn>
                <a:cxn ang="T101">
                  <a:pos x="T2" y="T3"/>
                </a:cxn>
                <a:cxn ang="T102">
                  <a:pos x="T4" y="T5"/>
                </a:cxn>
                <a:cxn ang="T103">
                  <a:pos x="T6" y="T7"/>
                </a:cxn>
                <a:cxn ang="T104">
                  <a:pos x="T8" y="T9"/>
                </a:cxn>
                <a:cxn ang="T105">
                  <a:pos x="T10" y="T11"/>
                </a:cxn>
                <a:cxn ang="T106">
                  <a:pos x="T12" y="T13"/>
                </a:cxn>
                <a:cxn ang="T107">
                  <a:pos x="T14" y="T15"/>
                </a:cxn>
                <a:cxn ang="T108">
                  <a:pos x="T16" y="T17"/>
                </a:cxn>
                <a:cxn ang="T109">
                  <a:pos x="T18" y="T19"/>
                </a:cxn>
                <a:cxn ang="T110">
                  <a:pos x="T20" y="T21"/>
                </a:cxn>
                <a:cxn ang="T111">
                  <a:pos x="T22" y="T23"/>
                </a:cxn>
                <a:cxn ang="T112">
                  <a:pos x="T24" y="T25"/>
                </a:cxn>
                <a:cxn ang="T113">
                  <a:pos x="T26" y="T27"/>
                </a:cxn>
                <a:cxn ang="T114">
                  <a:pos x="T28" y="T29"/>
                </a:cxn>
                <a:cxn ang="T115">
                  <a:pos x="T30" y="T31"/>
                </a:cxn>
                <a:cxn ang="T116">
                  <a:pos x="T32" y="T33"/>
                </a:cxn>
                <a:cxn ang="T117">
                  <a:pos x="T34" y="T35"/>
                </a:cxn>
                <a:cxn ang="T118">
                  <a:pos x="T36" y="T37"/>
                </a:cxn>
                <a:cxn ang="T119">
                  <a:pos x="T38" y="T39"/>
                </a:cxn>
                <a:cxn ang="T120">
                  <a:pos x="T40" y="T41"/>
                </a:cxn>
                <a:cxn ang="T121">
                  <a:pos x="T42" y="T43"/>
                </a:cxn>
                <a:cxn ang="T122">
                  <a:pos x="T44" y="T45"/>
                </a:cxn>
                <a:cxn ang="T123">
                  <a:pos x="T46" y="T47"/>
                </a:cxn>
                <a:cxn ang="T124">
                  <a:pos x="T48" y="T49"/>
                </a:cxn>
                <a:cxn ang="T125">
                  <a:pos x="T50" y="T51"/>
                </a:cxn>
                <a:cxn ang="T126">
                  <a:pos x="T52" y="T53"/>
                </a:cxn>
                <a:cxn ang="T127">
                  <a:pos x="T54" y="T55"/>
                </a:cxn>
                <a:cxn ang="T128">
                  <a:pos x="T56" y="T57"/>
                </a:cxn>
                <a:cxn ang="T129">
                  <a:pos x="T58" y="T59"/>
                </a:cxn>
                <a:cxn ang="T130">
                  <a:pos x="T60" y="T61"/>
                </a:cxn>
                <a:cxn ang="T131">
                  <a:pos x="T62" y="T63"/>
                </a:cxn>
                <a:cxn ang="T132">
                  <a:pos x="T64" y="T65"/>
                </a:cxn>
                <a:cxn ang="T133">
                  <a:pos x="T66" y="T67"/>
                </a:cxn>
                <a:cxn ang="T134">
                  <a:pos x="T68" y="T69"/>
                </a:cxn>
                <a:cxn ang="T135">
                  <a:pos x="T70" y="T71"/>
                </a:cxn>
                <a:cxn ang="T136">
                  <a:pos x="T72" y="T73"/>
                </a:cxn>
                <a:cxn ang="T137">
                  <a:pos x="T74" y="T75"/>
                </a:cxn>
                <a:cxn ang="T138">
                  <a:pos x="T76" y="T77"/>
                </a:cxn>
                <a:cxn ang="T139">
                  <a:pos x="T78" y="T79"/>
                </a:cxn>
                <a:cxn ang="T140">
                  <a:pos x="T80" y="T81"/>
                </a:cxn>
                <a:cxn ang="T141">
                  <a:pos x="T82" y="T83"/>
                </a:cxn>
                <a:cxn ang="T142">
                  <a:pos x="T84" y="T85"/>
                </a:cxn>
                <a:cxn ang="T143">
                  <a:pos x="T86" y="T87"/>
                </a:cxn>
                <a:cxn ang="T144">
                  <a:pos x="T88" y="T89"/>
                </a:cxn>
                <a:cxn ang="T145">
                  <a:pos x="T90" y="T91"/>
                </a:cxn>
                <a:cxn ang="T146">
                  <a:pos x="T92" y="T93"/>
                </a:cxn>
                <a:cxn ang="T147">
                  <a:pos x="T94" y="T95"/>
                </a:cxn>
                <a:cxn ang="T148">
                  <a:pos x="T96" y="T97"/>
                </a:cxn>
                <a:cxn ang="T149">
                  <a:pos x="T98" y="T99"/>
                </a:cxn>
              </a:cxnLst>
              <a:rect l="T150" t="T151" r="T152" b="T153"/>
              <a:pathLst>
                <a:path w="6816" h="3545">
                  <a:moveTo>
                    <a:pt x="6816" y="1774"/>
                  </a:moveTo>
                  <a:lnTo>
                    <a:pt x="6785" y="1534"/>
                  </a:lnTo>
                  <a:lnTo>
                    <a:pt x="6694" y="1304"/>
                  </a:lnTo>
                  <a:lnTo>
                    <a:pt x="6547" y="1086"/>
                  </a:lnTo>
                  <a:lnTo>
                    <a:pt x="6349" y="881"/>
                  </a:lnTo>
                  <a:lnTo>
                    <a:pt x="6103" y="692"/>
                  </a:lnTo>
                  <a:lnTo>
                    <a:pt x="5815" y="522"/>
                  </a:lnTo>
                  <a:lnTo>
                    <a:pt x="5487" y="371"/>
                  </a:lnTo>
                  <a:lnTo>
                    <a:pt x="5124" y="244"/>
                  </a:lnTo>
                  <a:lnTo>
                    <a:pt x="4732" y="141"/>
                  </a:lnTo>
                  <a:lnTo>
                    <a:pt x="4312" y="65"/>
                  </a:lnTo>
                  <a:lnTo>
                    <a:pt x="3869" y="17"/>
                  </a:lnTo>
                  <a:lnTo>
                    <a:pt x="3408" y="0"/>
                  </a:lnTo>
                  <a:lnTo>
                    <a:pt x="2948" y="17"/>
                  </a:lnTo>
                  <a:lnTo>
                    <a:pt x="2505" y="65"/>
                  </a:lnTo>
                  <a:lnTo>
                    <a:pt x="2085" y="141"/>
                  </a:lnTo>
                  <a:lnTo>
                    <a:pt x="1693" y="244"/>
                  </a:lnTo>
                  <a:lnTo>
                    <a:pt x="1330" y="371"/>
                  </a:lnTo>
                  <a:lnTo>
                    <a:pt x="1002" y="522"/>
                  </a:lnTo>
                  <a:lnTo>
                    <a:pt x="714" y="692"/>
                  </a:lnTo>
                  <a:lnTo>
                    <a:pt x="468" y="881"/>
                  </a:lnTo>
                  <a:lnTo>
                    <a:pt x="270" y="1086"/>
                  </a:lnTo>
                  <a:lnTo>
                    <a:pt x="123" y="1304"/>
                  </a:lnTo>
                  <a:lnTo>
                    <a:pt x="32" y="1534"/>
                  </a:lnTo>
                  <a:lnTo>
                    <a:pt x="0" y="1774"/>
                  </a:lnTo>
                  <a:lnTo>
                    <a:pt x="32" y="2013"/>
                  </a:lnTo>
                  <a:lnTo>
                    <a:pt x="123" y="2243"/>
                  </a:lnTo>
                  <a:lnTo>
                    <a:pt x="270" y="2461"/>
                  </a:lnTo>
                  <a:lnTo>
                    <a:pt x="468" y="2666"/>
                  </a:lnTo>
                  <a:lnTo>
                    <a:pt x="714" y="2855"/>
                  </a:lnTo>
                  <a:lnTo>
                    <a:pt x="1002" y="3024"/>
                  </a:lnTo>
                  <a:lnTo>
                    <a:pt x="1330" y="3174"/>
                  </a:lnTo>
                  <a:lnTo>
                    <a:pt x="1693" y="3302"/>
                  </a:lnTo>
                  <a:lnTo>
                    <a:pt x="2085" y="3405"/>
                  </a:lnTo>
                  <a:lnTo>
                    <a:pt x="2505" y="3481"/>
                  </a:lnTo>
                  <a:lnTo>
                    <a:pt x="2948" y="3528"/>
                  </a:lnTo>
                  <a:lnTo>
                    <a:pt x="3408" y="3545"/>
                  </a:lnTo>
                  <a:lnTo>
                    <a:pt x="3869" y="3528"/>
                  </a:lnTo>
                  <a:lnTo>
                    <a:pt x="4312" y="3481"/>
                  </a:lnTo>
                  <a:lnTo>
                    <a:pt x="4732" y="3405"/>
                  </a:lnTo>
                  <a:lnTo>
                    <a:pt x="5124" y="3301"/>
                  </a:lnTo>
                  <a:lnTo>
                    <a:pt x="5487" y="3174"/>
                  </a:lnTo>
                  <a:lnTo>
                    <a:pt x="5815" y="3024"/>
                  </a:lnTo>
                  <a:lnTo>
                    <a:pt x="6103" y="2855"/>
                  </a:lnTo>
                  <a:lnTo>
                    <a:pt x="6349" y="2666"/>
                  </a:lnTo>
                  <a:lnTo>
                    <a:pt x="6547" y="2461"/>
                  </a:lnTo>
                  <a:lnTo>
                    <a:pt x="6694" y="2243"/>
                  </a:lnTo>
                  <a:lnTo>
                    <a:pt x="6785" y="2013"/>
                  </a:lnTo>
                  <a:lnTo>
                    <a:pt x="6816" y="1774"/>
                  </a:lnTo>
                </a:path>
              </a:pathLst>
            </a:custGeom>
            <a:noFill/>
            <a:ln w="19050">
              <a:solidFill>
                <a:srgbClr val="000000"/>
              </a:solidFill>
              <a:prstDash val="solid"/>
              <a:round/>
              <a:headEnd/>
              <a:tailEnd/>
            </a:ln>
          </xdr:spPr>
        </xdr:sp>
        <xdr:sp macro="" textlink="">
          <xdr:nvSpPr>
            <xdr:cNvPr id="6358" name="Line 10"/>
            <xdr:cNvSpPr>
              <a:spLocks noChangeShapeType="1"/>
            </xdr:cNvSpPr>
          </xdr:nvSpPr>
          <xdr:spPr bwMode="auto">
            <a:xfrm>
              <a:off x="1467" y="909"/>
              <a:ext cx="1532" cy="1"/>
            </a:xfrm>
            <a:prstGeom prst="line">
              <a:avLst/>
            </a:prstGeom>
            <a:noFill/>
            <a:ln w="19050">
              <a:solidFill>
                <a:srgbClr val="000000"/>
              </a:solidFill>
              <a:round/>
              <a:headEnd/>
              <a:tailEnd/>
            </a:ln>
          </xdr:spPr>
        </xdr:sp>
        <xdr:sp macro="" textlink="">
          <xdr:nvSpPr>
            <xdr:cNvPr id="6359" name="Line 11"/>
            <xdr:cNvSpPr>
              <a:spLocks noChangeShapeType="1"/>
            </xdr:cNvSpPr>
          </xdr:nvSpPr>
          <xdr:spPr bwMode="auto">
            <a:xfrm>
              <a:off x="1467" y="603"/>
              <a:ext cx="1532" cy="1"/>
            </a:xfrm>
            <a:prstGeom prst="line">
              <a:avLst/>
            </a:prstGeom>
            <a:noFill/>
            <a:ln w="19050">
              <a:solidFill>
                <a:srgbClr val="000000"/>
              </a:solidFill>
              <a:round/>
              <a:headEnd/>
              <a:tailEnd/>
            </a:ln>
          </xdr:spPr>
        </xdr:sp>
        <xdr:sp macro="" textlink="">
          <xdr:nvSpPr>
            <xdr:cNvPr id="6360" name="Freeform 12"/>
            <xdr:cNvSpPr>
              <a:spLocks/>
            </xdr:cNvSpPr>
          </xdr:nvSpPr>
          <xdr:spPr bwMode="auto">
            <a:xfrm>
              <a:off x="1490" y="681"/>
              <a:ext cx="167" cy="156"/>
            </a:xfrm>
            <a:custGeom>
              <a:avLst/>
              <a:gdLst>
                <a:gd name="T0" fmla="*/ 0 w 690"/>
                <a:gd name="T1" fmla="*/ 0 h 642"/>
                <a:gd name="T2" fmla="*/ 1 w 690"/>
                <a:gd name="T3" fmla="*/ 0 h 642"/>
                <a:gd name="T4" fmla="*/ 1 w 690"/>
                <a:gd name="T5" fmla="*/ 2 h 642"/>
                <a:gd name="T6" fmla="*/ 2 w 690"/>
                <a:gd name="T7" fmla="*/ 0 h 642"/>
                <a:gd name="T8" fmla="*/ 2 w 690"/>
                <a:gd name="T9" fmla="*/ 0 h 642"/>
                <a:gd name="T10" fmla="*/ 1 w 690"/>
                <a:gd name="T11" fmla="*/ 2 h 642"/>
                <a:gd name="T12" fmla="*/ 1 w 690"/>
                <a:gd name="T13" fmla="*/ 2 h 642"/>
                <a:gd name="T14" fmla="*/ 0 w 690"/>
                <a:gd name="T15" fmla="*/ 0 h 642"/>
                <a:gd name="T16" fmla="*/ 0 w 690"/>
                <a:gd name="T17" fmla="*/ 0 h 642"/>
                <a:gd name="T18" fmla="*/ 0 60000 65536"/>
                <a:gd name="T19" fmla="*/ 0 60000 65536"/>
                <a:gd name="T20" fmla="*/ 0 60000 65536"/>
                <a:gd name="T21" fmla="*/ 0 60000 65536"/>
                <a:gd name="T22" fmla="*/ 0 60000 65536"/>
                <a:gd name="T23" fmla="*/ 0 60000 65536"/>
                <a:gd name="T24" fmla="*/ 0 60000 65536"/>
                <a:gd name="T25" fmla="*/ 0 60000 65536"/>
                <a:gd name="T26" fmla="*/ 0 60000 65536"/>
                <a:gd name="T27" fmla="*/ 0 w 690"/>
                <a:gd name="T28" fmla="*/ 0 h 642"/>
                <a:gd name="T29" fmla="*/ 690 w 690"/>
                <a:gd name="T30" fmla="*/ 642 h 642"/>
              </a:gdLst>
              <a:ahLst/>
              <a:cxnLst>
                <a:cxn ang="T18">
                  <a:pos x="T0" y="T1"/>
                </a:cxn>
                <a:cxn ang="T19">
                  <a:pos x="T2" y="T3"/>
                </a:cxn>
                <a:cxn ang="T20">
                  <a:pos x="T4" y="T5"/>
                </a:cxn>
                <a:cxn ang="T21">
                  <a:pos x="T6" y="T7"/>
                </a:cxn>
                <a:cxn ang="T22">
                  <a:pos x="T8" y="T9"/>
                </a:cxn>
                <a:cxn ang="T23">
                  <a:pos x="T10" y="T11"/>
                </a:cxn>
                <a:cxn ang="T24">
                  <a:pos x="T12" y="T13"/>
                </a:cxn>
                <a:cxn ang="T25">
                  <a:pos x="T14" y="T15"/>
                </a:cxn>
                <a:cxn ang="T26">
                  <a:pos x="T16" y="T17"/>
                </a:cxn>
              </a:cxnLst>
              <a:rect l="T27" t="T28" r="T29" b="T30"/>
              <a:pathLst>
                <a:path w="690" h="642">
                  <a:moveTo>
                    <a:pt x="0" y="0"/>
                  </a:moveTo>
                  <a:lnTo>
                    <a:pt x="199" y="0"/>
                  </a:lnTo>
                  <a:lnTo>
                    <a:pt x="348" y="466"/>
                  </a:lnTo>
                  <a:lnTo>
                    <a:pt x="508" y="0"/>
                  </a:lnTo>
                  <a:lnTo>
                    <a:pt x="690" y="0"/>
                  </a:lnTo>
                  <a:lnTo>
                    <a:pt x="450" y="642"/>
                  </a:lnTo>
                  <a:lnTo>
                    <a:pt x="231" y="642"/>
                  </a:lnTo>
                  <a:lnTo>
                    <a:pt x="0" y="0"/>
                  </a:lnTo>
                  <a:close/>
                </a:path>
              </a:pathLst>
            </a:custGeom>
            <a:solidFill>
              <a:srgbClr val="000000"/>
            </a:solidFill>
            <a:ln w="9525">
              <a:noFill/>
              <a:round/>
              <a:headEnd/>
              <a:tailEnd/>
            </a:ln>
          </xdr:spPr>
        </xdr:sp>
        <xdr:sp macro="" textlink="">
          <xdr:nvSpPr>
            <xdr:cNvPr id="6361" name="Freeform 13"/>
            <xdr:cNvSpPr>
              <a:spLocks/>
            </xdr:cNvSpPr>
          </xdr:nvSpPr>
          <xdr:spPr bwMode="auto">
            <a:xfrm>
              <a:off x="1673" y="681"/>
              <a:ext cx="44" cy="156"/>
            </a:xfrm>
            <a:custGeom>
              <a:avLst/>
              <a:gdLst>
                <a:gd name="T0" fmla="*/ 0 w 184"/>
                <a:gd name="T1" fmla="*/ 0 h 642"/>
                <a:gd name="T2" fmla="*/ 1 w 184"/>
                <a:gd name="T3" fmla="*/ 0 h 642"/>
                <a:gd name="T4" fmla="*/ 1 w 184"/>
                <a:gd name="T5" fmla="*/ 2 h 642"/>
                <a:gd name="T6" fmla="*/ 0 w 184"/>
                <a:gd name="T7" fmla="*/ 2 h 642"/>
                <a:gd name="T8" fmla="*/ 0 w 184"/>
                <a:gd name="T9" fmla="*/ 0 h 642"/>
                <a:gd name="T10" fmla="*/ 0 w 184"/>
                <a:gd name="T11" fmla="*/ 0 h 642"/>
                <a:gd name="T12" fmla="*/ 0 60000 65536"/>
                <a:gd name="T13" fmla="*/ 0 60000 65536"/>
                <a:gd name="T14" fmla="*/ 0 60000 65536"/>
                <a:gd name="T15" fmla="*/ 0 60000 65536"/>
                <a:gd name="T16" fmla="*/ 0 60000 65536"/>
                <a:gd name="T17" fmla="*/ 0 60000 65536"/>
                <a:gd name="T18" fmla="*/ 0 w 184"/>
                <a:gd name="T19" fmla="*/ 0 h 642"/>
                <a:gd name="T20" fmla="*/ 184 w 184"/>
                <a:gd name="T21" fmla="*/ 642 h 642"/>
              </a:gdLst>
              <a:ahLst/>
              <a:cxnLst>
                <a:cxn ang="T12">
                  <a:pos x="T0" y="T1"/>
                </a:cxn>
                <a:cxn ang="T13">
                  <a:pos x="T2" y="T3"/>
                </a:cxn>
                <a:cxn ang="T14">
                  <a:pos x="T4" y="T5"/>
                </a:cxn>
                <a:cxn ang="T15">
                  <a:pos x="T6" y="T7"/>
                </a:cxn>
                <a:cxn ang="T16">
                  <a:pos x="T8" y="T9"/>
                </a:cxn>
                <a:cxn ang="T17">
                  <a:pos x="T10" y="T11"/>
                </a:cxn>
              </a:cxnLst>
              <a:rect l="T18" t="T19" r="T20" b="T21"/>
              <a:pathLst>
                <a:path w="184" h="642">
                  <a:moveTo>
                    <a:pt x="0" y="0"/>
                  </a:moveTo>
                  <a:lnTo>
                    <a:pt x="184" y="0"/>
                  </a:lnTo>
                  <a:lnTo>
                    <a:pt x="184" y="642"/>
                  </a:lnTo>
                  <a:lnTo>
                    <a:pt x="0" y="642"/>
                  </a:lnTo>
                  <a:lnTo>
                    <a:pt x="0" y="0"/>
                  </a:lnTo>
                  <a:close/>
                </a:path>
              </a:pathLst>
            </a:custGeom>
            <a:solidFill>
              <a:srgbClr val="000000"/>
            </a:solidFill>
            <a:ln w="9525">
              <a:noFill/>
              <a:round/>
              <a:headEnd/>
              <a:tailEnd/>
            </a:ln>
          </xdr:spPr>
        </xdr:sp>
        <xdr:sp macro="" textlink="">
          <xdr:nvSpPr>
            <xdr:cNvPr id="6362" name="Freeform 14"/>
            <xdr:cNvSpPr>
              <a:spLocks/>
            </xdr:cNvSpPr>
          </xdr:nvSpPr>
          <xdr:spPr bwMode="auto">
            <a:xfrm>
              <a:off x="1746" y="681"/>
              <a:ext cx="155" cy="156"/>
            </a:xfrm>
            <a:custGeom>
              <a:avLst/>
              <a:gdLst>
                <a:gd name="T0" fmla="*/ 0 w 643"/>
                <a:gd name="T1" fmla="*/ 0 h 642"/>
                <a:gd name="T2" fmla="*/ 1 w 643"/>
                <a:gd name="T3" fmla="*/ 0 h 642"/>
                <a:gd name="T4" fmla="*/ 2 w 643"/>
                <a:gd name="T5" fmla="*/ 2 h 642"/>
                <a:gd name="T6" fmla="*/ 2 w 643"/>
                <a:gd name="T7" fmla="*/ 2 h 642"/>
                <a:gd name="T8" fmla="*/ 2 w 643"/>
                <a:gd name="T9" fmla="*/ 0 h 642"/>
                <a:gd name="T10" fmla="*/ 2 w 643"/>
                <a:gd name="T11" fmla="*/ 0 h 642"/>
                <a:gd name="T12" fmla="*/ 2 w 643"/>
                <a:gd name="T13" fmla="*/ 2 h 642"/>
                <a:gd name="T14" fmla="*/ 1 w 643"/>
                <a:gd name="T15" fmla="*/ 2 h 642"/>
                <a:gd name="T16" fmla="*/ 0 w 643"/>
                <a:gd name="T17" fmla="*/ 0 h 642"/>
                <a:gd name="T18" fmla="*/ 0 w 643"/>
                <a:gd name="T19" fmla="*/ 2 h 642"/>
                <a:gd name="T20" fmla="*/ 0 w 643"/>
                <a:gd name="T21" fmla="*/ 2 h 642"/>
                <a:gd name="T22" fmla="*/ 0 w 643"/>
                <a:gd name="T23" fmla="*/ 0 h 642"/>
                <a:gd name="T24" fmla="*/ 0 w 643"/>
                <a:gd name="T25" fmla="*/ 0 h 642"/>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643"/>
                <a:gd name="T40" fmla="*/ 0 h 642"/>
                <a:gd name="T41" fmla="*/ 643 w 643"/>
                <a:gd name="T42" fmla="*/ 642 h 642"/>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643" h="642">
                  <a:moveTo>
                    <a:pt x="0" y="0"/>
                  </a:moveTo>
                  <a:lnTo>
                    <a:pt x="256" y="0"/>
                  </a:lnTo>
                  <a:lnTo>
                    <a:pt x="476" y="478"/>
                  </a:lnTo>
                  <a:lnTo>
                    <a:pt x="479" y="476"/>
                  </a:lnTo>
                  <a:lnTo>
                    <a:pt x="479" y="0"/>
                  </a:lnTo>
                  <a:lnTo>
                    <a:pt x="643" y="0"/>
                  </a:lnTo>
                  <a:lnTo>
                    <a:pt x="643" y="642"/>
                  </a:lnTo>
                  <a:lnTo>
                    <a:pt x="388" y="642"/>
                  </a:lnTo>
                  <a:lnTo>
                    <a:pt x="167" y="152"/>
                  </a:lnTo>
                  <a:lnTo>
                    <a:pt x="165" y="642"/>
                  </a:lnTo>
                  <a:lnTo>
                    <a:pt x="0" y="642"/>
                  </a:lnTo>
                  <a:lnTo>
                    <a:pt x="0" y="0"/>
                  </a:lnTo>
                  <a:close/>
                </a:path>
              </a:pathLst>
            </a:custGeom>
            <a:solidFill>
              <a:srgbClr val="000000"/>
            </a:solidFill>
            <a:ln w="9525">
              <a:noFill/>
              <a:round/>
              <a:headEnd/>
              <a:tailEnd/>
            </a:ln>
          </xdr:spPr>
        </xdr:sp>
        <xdr:sp macro="" textlink="">
          <xdr:nvSpPr>
            <xdr:cNvPr id="6363" name="Freeform 15"/>
            <xdr:cNvSpPr>
              <a:spLocks noEditPoints="1"/>
            </xdr:cNvSpPr>
          </xdr:nvSpPr>
          <xdr:spPr bwMode="auto">
            <a:xfrm>
              <a:off x="1918" y="681"/>
              <a:ext cx="179" cy="156"/>
            </a:xfrm>
            <a:custGeom>
              <a:avLst/>
              <a:gdLst>
                <a:gd name="T0" fmla="*/ 1 w 741"/>
                <a:gd name="T1" fmla="*/ 0 h 642"/>
                <a:gd name="T2" fmla="*/ 2 w 741"/>
                <a:gd name="T3" fmla="*/ 0 h 642"/>
                <a:gd name="T4" fmla="*/ 2 w 741"/>
                <a:gd name="T5" fmla="*/ 2 h 642"/>
                <a:gd name="T6" fmla="*/ 2 w 741"/>
                <a:gd name="T7" fmla="*/ 2 h 642"/>
                <a:gd name="T8" fmla="*/ 2 w 741"/>
                <a:gd name="T9" fmla="*/ 2 h 642"/>
                <a:gd name="T10" fmla="*/ 1 w 741"/>
                <a:gd name="T11" fmla="*/ 2 h 642"/>
                <a:gd name="T12" fmla="*/ 1 w 741"/>
                <a:gd name="T13" fmla="*/ 2 h 642"/>
                <a:gd name="T14" fmla="*/ 0 w 741"/>
                <a:gd name="T15" fmla="*/ 2 h 642"/>
                <a:gd name="T16" fmla="*/ 1 w 741"/>
                <a:gd name="T17" fmla="*/ 0 h 642"/>
                <a:gd name="T18" fmla="*/ 1 w 741"/>
                <a:gd name="T19" fmla="*/ 0 h 642"/>
                <a:gd name="T20" fmla="*/ 1 w 741"/>
                <a:gd name="T21" fmla="*/ 1 h 642"/>
                <a:gd name="T22" fmla="*/ 1 w 741"/>
                <a:gd name="T23" fmla="*/ 0 h 642"/>
                <a:gd name="T24" fmla="*/ 1 w 741"/>
                <a:gd name="T25" fmla="*/ 0 h 642"/>
                <a:gd name="T26" fmla="*/ 1 w 741"/>
                <a:gd name="T27" fmla="*/ 1 h 642"/>
                <a:gd name="T28" fmla="*/ 1 w 741"/>
                <a:gd name="T29" fmla="*/ 1 h 642"/>
                <a:gd name="T30" fmla="*/ 1 w 741"/>
                <a:gd name="T31" fmla="*/ 1 h 642"/>
                <a:gd name="T32" fmla="*/ 0 60000 65536"/>
                <a:gd name="T33" fmla="*/ 0 60000 65536"/>
                <a:gd name="T34" fmla="*/ 0 60000 65536"/>
                <a:gd name="T35" fmla="*/ 0 60000 65536"/>
                <a:gd name="T36" fmla="*/ 0 60000 65536"/>
                <a:gd name="T37" fmla="*/ 0 60000 65536"/>
                <a:gd name="T38" fmla="*/ 0 60000 65536"/>
                <a:gd name="T39" fmla="*/ 0 60000 65536"/>
                <a:gd name="T40" fmla="*/ 0 60000 65536"/>
                <a:gd name="T41" fmla="*/ 0 60000 65536"/>
                <a:gd name="T42" fmla="*/ 0 60000 65536"/>
                <a:gd name="T43" fmla="*/ 0 60000 65536"/>
                <a:gd name="T44" fmla="*/ 0 60000 65536"/>
                <a:gd name="T45" fmla="*/ 0 60000 65536"/>
                <a:gd name="T46" fmla="*/ 0 60000 65536"/>
                <a:gd name="T47" fmla="*/ 0 60000 65536"/>
                <a:gd name="T48" fmla="*/ 0 w 741"/>
                <a:gd name="T49" fmla="*/ 0 h 642"/>
                <a:gd name="T50" fmla="*/ 741 w 741"/>
                <a:gd name="T51" fmla="*/ 642 h 642"/>
              </a:gdLst>
              <a:ahLst/>
              <a:cxnLst>
                <a:cxn ang="T32">
                  <a:pos x="T0" y="T1"/>
                </a:cxn>
                <a:cxn ang="T33">
                  <a:pos x="T2" y="T3"/>
                </a:cxn>
                <a:cxn ang="T34">
                  <a:pos x="T4" y="T5"/>
                </a:cxn>
                <a:cxn ang="T35">
                  <a:pos x="T6" y="T7"/>
                </a:cxn>
                <a:cxn ang="T36">
                  <a:pos x="T8" y="T9"/>
                </a:cxn>
                <a:cxn ang="T37">
                  <a:pos x="T10" y="T11"/>
                </a:cxn>
                <a:cxn ang="T38">
                  <a:pos x="T12" y="T13"/>
                </a:cxn>
                <a:cxn ang="T39">
                  <a:pos x="T14" y="T15"/>
                </a:cxn>
                <a:cxn ang="T40">
                  <a:pos x="T16" y="T17"/>
                </a:cxn>
                <a:cxn ang="T41">
                  <a:pos x="T18" y="T19"/>
                </a:cxn>
                <a:cxn ang="T42">
                  <a:pos x="T20" y="T21"/>
                </a:cxn>
                <a:cxn ang="T43">
                  <a:pos x="T22" y="T23"/>
                </a:cxn>
                <a:cxn ang="T44">
                  <a:pos x="T24" y="T25"/>
                </a:cxn>
                <a:cxn ang="T45">
                  <a:pos x="T26" y="T27"/>
                </a:cxn>
                <a:cxn ang="T46">
                  <a:pos x="T28" y="T29"/>
                </a:cxn>
                <a:cxn ang="T47">
                  <a:pos x="T30" y="T31"/>
                </a:cxn>
              </a:cxnLst>
              <a:rect l="T48" t="T49" r="T50" b="T51"/>
              <a:pathLst>
                <a:path w="741" h="642">
                  <a:moveTo>
                    <a:pt x="258" y="0"/>
                  </a:moveTo>
                  <a:lnTo>
                    <a:pt x="482" y="0"/>
                  </a:lnTo>
                  <a:lnTo>
                    <a:pt x="741" y="642"/>
                  </a:lnTo>
                  <a:lnTo>
                    <a:pt x="537" y="642"/>
                  </a:lnTo>
                  <a:lnTo>
                    <a:pt x="493" y="517"/>
                  </a:lnTo>
                  <a:lnTo>
                    <a:pt x="227" y="517"/>
                  </a:lnTo>
                  <a:lnTo>
                    <a:pt x="182" y="642"/>
                  </a:lnTo>
                  <a:lnTo>
                    <a:pt x="0" y="642"/>
                  </a:lnTo>
                  <a:lnTo>
                    <a:pt x="258" y="0"/>
                  </a:lnTo>
                  <a:close/>
                  <a:moveTo>
                    <a:pt x="447" y="393"/>
                  </a:moveTo>
                  <a:lnTo>
                    <a:pt x="363" y="125"/>
                  </a:lnTo>
                  <a:lnTo>
                    <a:pt x="361" y="125"/>
                  </a:lnTo>
                  <a:lnTo>
                    <a:pt x="272" y="393"/>
                  </a:lnTo>
                  <a:lnTo>
                    <a:pt x="447" y="393"/>
                  </a:lnTo>
                  <a:close/>
                </a:path>
              </a:pathLst>
            </a:custGeom>
            <a:solidFill>
              <a:srgbClr val="000000"/>
            </a:solidFill>
            <a:ln w="9525">
              <a:noFill/>
              <a:round/>
              <a:headEnd/>
              <a:tailEnd/>
            </a:ln>
          </xdr:spPr>
        </xdr:sp>
        <xdr:sp macro="" textlink="">
          <xdr:nvSpPr>
            <xdr:cNvPr id="6364" name="Freeform 16"/>
            <xdr:cNvSpPr>
              <a:spLocks/>
            </xdr:cNvSpPr>
          </xdr:nvSpPr>
          <xdr:spPr bwMode="auto">
            <a:xfrm>
              <a:off x="2109" y="677"/>
              <a:ext cx="153" cy="163"/>
            </a:xfrm>
            <a:custGeom>
              <a:avLst/>
              <a:gdLst>
                <a:gd name="T0" fmla="*/ 1 w 628"/>
                <a:gd name="T1" fmla="*/ 1 h 668"/>
                <a:gd name="T2" fmla="*/ 1 w 628"/>
                <a:gd name="T3" fmla="*/ 0 h 668"/>
                <a:gd name="T4" fmla="*/ 1 w 628"/>
                <a:gd name="T5" fmla="*/ 0 h 668"/>
                <a:gd name="T6" fmla="*/ 1 w 628"/>
                <a:gd name="T7" fmla="*/ 0 h 668"/>
                <a:gd name="T8" fmla="*/ 1 w 628"/>
                <a:gd name="T9" fmla="*/ 0 h 668"/>
                <a:gd name="T10" fmla="*/ 1 w 628"/>
                <a:gd name="T11" fmla="*/ 0 h 668"/>
                <a:gd name="T12" fmla="*/ 1 w 628"/>
                <a:gd name="T13" fmla="*/ 1 h 668"/>
                <a:gd name="T14" fmla="*/ 1 w 628"/>
                <a:gd name="T15" fmla="*/ 1 h 668"/>
                <a:gd name="T16" fmla="*/ 1 w 628"/>
                <a:gd name="T17" fmla="*/ 1 h 668"/>
                <a:gd name="T18" fmla="*/ 1 w 628"/>
                <a:gd name="T19" fmla="*/ 1 h 668"/>
                <a:gd name="T20" fmla="*/ 1 w 628"/>
                <a:gd name="T21" fmla="*/ 2 h 668"/>
                <a:gd name="T22" fmla="*/ 1 w 628"/>
                <a:gd name="T23" fmla="*/ 2 h 668"/>
                <a:gd name="T24" fmla="*/ 1 w 628"/>
                <a:gd name="T25" fmla="*/ 2 h 668"/>
                <a:gd name="T26" fmla="*/ 1 w 628"/>
                <a:gd name="T27" fmla="*/ 2 h 668"/>
                <a:gd name="T28" fmla="*/ 1 w 628"/>
                <a:gd name="T29" fmla="*/ 2 h 668"/>
                <a:gd name="T30" fmla="*/ 1 w 628"/>
                <a:gd name="T31" fmla="*/ 2 h 668"/>
                <a:gd name="T32" fmla="*/ 2 w 628"/>
                <a:gd name="T33" fmla="*/ 2 h 668"/>
                <a:gd name="T34" fmla="*/ 2 w 628"/>
                <a:gd name="T35" fmla="*/ 2 h 668"/>
                <a:gd name="T36" fmla="*/ 2 w 628"/>
                <a:gd name="T37" fmla="*/ 2 h 668"/>
                <a:gd name="T38" fmla="*/ 2 w 628"/>
                <a:gd name="T39" fmla="*/ 2 h 668"/>
                <a:gd name="T40" fmla="*/ 1 w 628"/>
                <a:gd name="T41" fmla="*/ 2 h 668"/>
                <a:gd name="T42" fmla="*/ 1 w 628"/>
                <a:gd name="T43" fmla="*/ 2 h 668"/>
                <a:gd name="T44" fmla="*/ 1 w 628"/>
                <a:gd name="T45" fmla="*/ 2 h 668"/>
                <a:gd name="T46" fmla="*/ 1 w 628"/>
                <a:gd name="T47" fmla="*/ 2 h 668"/>
                <a:gd name="T48" fmla="*/ 1 w 628"/>
                <a:gd name="T49" fmla="*/ 2 h 668"/>
                <a:gd name="T50" fmla="*/ 0 w 628"/>
                <a:gd name="T51" fmla="*/ 2 h 668"/>
                <a:gd name="T52" fmla="*/ 0 w 628"/>
                <a:gd name="T53" fmla="*/ 2 h 668"/>
                <a:gd name="T54" fmla="*/ 0 w 628"/>
                <a:gd name="T55" fmla="*/ 2 h 668"/>
                <a:gd name="T56" fmla="*/ 0 w 628"/>
                <a:gd name="T57" fmla="*/ 2 h 668"/>
                <a:gd name="T58" fmla="*/ 0 w 628"/>
                <a:gd name="T59" fmla="*/ 2 h 668"/>
                <a:gd name="T60" fmla="*/ 0 w 628"/>
                <a:gd name="T61" fmla="*/ 1 h 668"/>
                <a:gd name="T62" fmla="*/ 0 w 628"/>
                <a:gd name="T63" fmla="*/ 1 h 668"/>
                <a:gd name="T64" fmla="*/ 0 w 628"/>
                <a:gd name="T65" fmla="*/ 1 h 668"/>
                <a:gd name="T66" fmla="*/ 0 w 628"/>
                <a:gd name="T67" fmla="*/ 1 h 668"/>
                <a:gd name="T68" fmla="*/ 0 w 628"/>
                <a:gd name="T69" fmla="*/ 0 h 668"/>
                <a:gd name="T70" fmla="*/ 0 w 628"/>
                <a:gd name="T71" fmla="*/ 0 h 668"/>
                <a:gd name="T72" fmla="*/ 0 w 628"/>
                <a:gd name="T73" fmla="*/ 0 h 668"/>
                <a:gd name="T74" fmla="*/ 0 w 628"/>
                <a:gd name="T75" fmla="*/ 0 h 668"/>
                <a:gd name="T76" fmla="*/ 1 w 628"/>
                <a:gd name="T77" fmla="*/ 0 h 668"/>
                <a:gd name="T78" fmla="*/ 1 w 628"/>
                <a:gd name="T79" fmla="*/ 0 h 668"/>
                <a:gd name="T80" fmla="*/ 1 w 628"/>
                <a:gd name="T81" fmla="*/ 0 h 668"/>
                <a:gd name="T82" fmla="*/ 1 w 628"/>
                <a:gd name="T83" fmla="*/ 0 h 668"/>
                <a:gd name="T84" fmla="*/ 1 w 628"/>
                <a:gd name="T85" fmla="*/ 0 h 668"/>
                <a:gd name="T86" fmla="*/ 1 w 628"/>
                <a:gd name="T87" fmla="*/ 0 h 668"/>
                <a:gd name="T88" fmla="*/ 1 w 628"/>
                <a:gd name="T89" fmla="*/ 0 h 668"/>
                <a:gd name="T90" fmla="*/ 1 w 628"/>
                <a:gd name="T91" fmla="*/ 0 h 668"/>
                <a:gd name="T92" fmla="*/ 1 w 628"/>
                <a:gd name="T93" fmla="*/ 0 h 668"/>
                <a:gd name="T94" fmla="*/ 1 w 628"/>
                <a:gd name="T95" fmla="*/ 0 h 668"/>
                <a:gd name="T96" fmla="*/ 2 w 628"/>
                <a:gd name="T97" fmla="*/ 0 h 668"/>
                <a:gd name="T98" fmla="*/ 2 w 628"/>
                <a:gd name="T99" fmla="*/ 0 h 668"/>
                <a:gd name="T100" fmla="*/ 2 w 628"/>
                <a:gd name="T101" fmla="*/ 0 h 668"/>
                <a:gd name="T102" fmla="*/ 2 w 628"/>
                <a:gd name="T103" fmla="*/ 0 h 668"/>
                <a:gd name="T104" fmla="*/ 2 w 628"/>
                <a:gd name="T105" fmla="*/ 0 h 668"/>
                <a:gd name="T106" fmla="*/ 2 w 628"/>
                <a:gd name="T107" fmla="*/ 1 h 668"/>
                <a:gd name="T108" fmla="*/ 1 w 628"/>
                <a:gd name="T109" fmla="*/ 1 h 668"/>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 name="T162" fmla="*/ 0 60000 65536"/>
                <a:gd name="T163" fmla="*/ 0 60000 65536"/>
                <a:gd name="T164" fmla="*/ 0 60000 65536"/>
                <a:gd name="T165" fmla="*/ 0 w 628"/>
                <a:gd name="T166" fmla="*/ 0 h 668"/>
                <a:gd name="T167" fmla="*/ 628 w 628"/>
                <a:gd name="T168" fmla="*/ 668 h 668"/>
              </a:gdLst>
              <a:ahLst/>
              <a:cxnLst>
                <a:cxn ang="T110">
                  <a:pos x="T0" y="T1"/>
                </a:cxn>
                <a:cxn ang="T111">
                  <a:pos x="T2" y="T3"/>
                </a:cxn>
                <a:cxn ang="T112">
                  <a:pos x="T4" y="T5"/>
                </a:cxn>
                <a:cxn ang="T113">
                  <a:pos x="T6" y="T7"/>
                </a:cxn>
                <a:cxn ang="T114">
                  <a:pos x="T8" y="T9"/>
                </a:cxn>
                <a:cxn ang="T115">
                  <a:pos x="T10" y="T11"/>
                </a:cxn>
                <a:cxn ang="T116">
                  <a:pos x="T12" y="T13"/>
                </a:cxn>
                <a:cxn ang="T117">
                  <a:pos x="T14" y="T15"/>
                </a:cxn>
                <a:cxn ang="T118">
                  <a:pos x="T16" y="T17"/>
                </a:cxn>
                <a:cxn ang="T119">
                  <a:pos x="T18" y="T19"/>
                </a:cxn>
                <a:cxn ang="T120">
                  <a:pos x="T20" y="T21"/>
                </a:cxn>
                <a:cxn ang="T121">
                  <a:pos x="T22" y="T23"/>
                </a:cxn>
                <a:cxn ang="T122">
                  <a:pos x="T24" y="T25"/>
                </a:cxn>
                <a:cxn ang="T123">
                  <a:pos x="T26" y="T27"/>
                </a:cxn>
                <a:cxn ang="T124">
                  <a:pos x="T28" y="T29"/>
                </a:cxn>
                <a:cxn ang="T125">
                  <a:pos x="T30" y="T31"/>
                </a:cxn>
                <a:cxn ang="T126">
                  <a:pos x="T32" y="T33"/>
                </a:cxn>
                <a:cxn ang="T127">
                  <a:pos x="T34" y="T35"/>
                </a:cxn>
                <a:cxn ang="T128">
                  <a:pos x="T36" y="T37"/>
                </a:cxn>
                <a:cxn ang="T129">
                  <a:pos x="T38" y="T39"/>
                </a:cxn>
                <a:cxn ang="T130">
                  <a:pos x="T40" y="T41"/>
                </a:cxn>
                <a:cxn ang="T131">
                  <a:pos x="T42" y="T43"/>
                </a:cxn>
                <a:cxn ang="T132">
                  <a:pos x="T44" y="T45"/>
                </a:cxn>
                <a:cxn ang="T133">
                  <a:pos x="T46" y="T47"/>
                </a:cxn>
                <a:cxn ang="T134">
                  <a:pos x="T48" y="T49"/>
                </a:cxn>
                <a:cxn ang="T135">
                  <a:pos x="T50" y="T51"/>
                </a:cxn>
                <a:cxn ang="T136">
                  <a:pos x="T52" y="T53"/>
                </a:cxn>
                <a:cxn ang="T137">
                  <a:pos x="T54" y="T55"/>
                </a:cxn>
                <a:cxn ang="T138">
                  <a:pos x="T56" y="T57"/>
                </a:cxn>
                <a:cxn ang="T139">
                  <a:pos x="T58" y="T59"/>
                </a:cxn>
                <a:cxn ang="T140">
                  <a:pos x="T60" y="T61"/>
                </a:cxn>
                <a:cxn ang="T141">
                  <a:pos x="T62" y="T63"/>
                </a:cxn>
                <a:cxn ang="T142">
                  <a:pos x="T64" y="T65"/>
                </a:cxn>
                <a:cxn ang="T143">
                  <a:pos x="T66" y="T67"/>
                </a:cxn>
                <a:cxn ang="T144">
                  <a:pos x="T68" y="T69"/>
                </a:cxn>
                <a:cxn ang="T145">
                  <a:pos x="T70" y="T71"/>
                </a:cxn>
                <a:cxn ang="T146">
                  <a:pos x="T72" y="T73"/>
                </a:cxn>
                <a:cxn ang="T147">
                  <a:pos x="T74" y="T75"/>
                </a:cxn>
                <a:cxn ang="T148">
                  <a:pos x="T76" y="T77"/>
                </a:cxn>
                <a:cxn ang="T149">
                  <a:pos x="T78" y="T79"/>
                </a:cxn>
                <a:cxn ang="T150">
                  <a:pos x="T80" y="T81"/>
                </a:cxn>
                <a:cxn ang="T151">
                  <a:pos x="T82" y="T83"/>
                </a:cxn>
                <a:cxn ang="T152">
                  <a:pos x="T84" y="T85"/>
                </a:cxn>
                <a:cxn ang="T153">
                  <a:pos x="T86" y="T87"/>
                </a:cxn>
                <a:cxn ang="T154">
                  <a:pos x="T88" y="T89"/>
                </a:cxn>
                <a:cxn ang="T155">
                  <a:pos x="T90" y="T91"/>
                </a:cxn>
                <a:cxn ang="T156">
                  <a:pos x="T92" y="T93"/>
                </a:cxn>
                <a:cxn ang="T157">
                  <a:pos x="T94" y="T95"/>
                </a:cxn>
                <a:cxn ang="T158">
                  <a:pos x="T96" y="T97"/>
                </a:cxn>
                <a:cxn ang="T159">
                  <a:pos x="T98" y="T99"/>
                </a:cxn>
                <a:cxn ang="T160">
                  <a:pos x="T100" y="T101"/>
                </a:cxn>
                <a:cxn ang="T161">
                  <a:pos x="T102" y="T103"/>
                </a:cxn>
                <a:cxn ang="T162">
                  <a:pos x="T104" y="T105"/>
                </a:cxn>
                <a:cxn ang="T163">
                  <a:pos x="T106" y="T107"/>
                </a:cxn>
                <a:cxn ang="T164">
                  <a:pos x="T108" y="T109"/>
                </a:cxn>
              </a:cxnLst>
              <a:rect l="T165" t="T166" r="T167" b="T168"/>
              <a:pathLst>
                <a:path w="628" h="668">
                  <a:moveTo>
                    <a:pt x="436" y="214"/>
                  </a:moveTo>
                  <a:lnTo>
                    <a:pt x="436" y="207"/>
                  </a:lnTo>
                  <a:lnTo>
                    <a:pt x="436" y="202"/>
                  </a:lnTo>
                  <a:lnTo>
                    <a:pt x="435" y="196"/>
                  </a:lnTo>
                  <a:lnTo>
                    <a:pt x="432" y="189"/>
                  </a:lnTo>
                  <a:lnTo>
                    <a:pt x="430" y="184"/>
                  </a:lnTo>
                  <a:lnTo>
                    <a:pt x="428" y="179"/>
                  </a:lnTo>
                  <a:lnTo>
                    <a:pt x="426" y="173"/>
                  </a:lnTo>
                  <a:lnTo>
                    <a:pt x="422" y="168"/>
                  </a:lnTo>
                  <a:lnTo>
                    <a:pt x="418" y="163"/>
                  </a:lnTo>
                  <a:lnTo>
                    <a:pt x="413" y="159"/>
                  </a:lnTo>
                  <a:lnTo>
                    <a:pt x="409" y="154"/>
                  </a:lnTo>
                  <a:lnTo>
                    <a:pt x="403" y="149"/>
                  </a:lnTo>
                  <a:lnTo>
                    <a:pt x="398" y="146"/>
                  </a:lnTo>
                  <a:lnTo>
                    <a:pt x="393" y="142"/>
                  </a:lnTo>
                  <a:lnTo>
                    <a:pt x="386" y="139"/>
                  </a:lnTo>
                  <a:lnTo>
                    <a:pt x="380" y="135"/>
                  </a:lnTo>
                  <a:lnTo>
                    <a:pt x="373" y="133"/>
                  </a:lnTo>
                  <a:lnTo>
                    <a:pt x="368" y="130"/>
                  </a:lnTo>
                  <a:lnTo>
                    <a:pt x="361" y="129"/>
                  </a:lnTo>
                  <a:lnTo>
                    <a:pt x="354" y="127"/>
                  </a:lnTo>
                  <a:lnTo>
                    <a:pt x="347" y="126"/>
                  </a:lnTo>
                  <a:lnTo>
                    <a:pt x="340" y="125"/>
                  </a:lnTo>
                  <a:lnTo>
                    <a:pt x="332" y="125"/>
                  </a:lnTo>
                  <a:lnTo>
                    <a:pt x="324" y="124"/>
                  </a:lnTo>
                  <a:lnTo>
                    <a:pt x="313" y="125"/>
                  </a:lnTo>
                  <a:lnTo>
                    <a:pt x="300" y="126"/>
                  </a:lnTo>
                  <a:lnTo>
                    <a:pt x="290" y="128"/>
                  </a:lnTo>
                  <a:lnTo>
                    <a:pt x="279" y="130"/>
                  </a:lnTo>
                  <a:lnTo>
                    <a:pt x="270" y="134"/>
                  </a:lnTo>
                  <a:lnTo>
                    <a:pt x="261" y="139"/>
                  </a:lnTo>
                  <a:lnTo>
                    <a:pt x="253" y="143"/>
                  </a:lnTo>
                  <a:lnTo>
                    <a:pt x="245" y="149"/>
                  </a:lnTo>
                  <a:lnTo>
                    <a:pt x="238" y="155"/>
                  </a:lnTo>
                  <a:lnTo>
                    <a:pt x="231" y="163"/>
                  </a:lnTo>
                  <a:lnTo>
                    <a:pt x="225" y="170"/>
                  </a:lnTo>
                  <a:lnTo>
                    <a:pt x="220" y="179"/>
                  </a:lnTo>
                  <a:lnTo>
                    <a:pt x="218" y="183"/>
                  </a:lnTo>
                  <a:lnTo>
                    <a:pt x="216" y="187"/>
                  </a:lnTo>
                  <a:lnTo>
                    <a:pt x="214" y="193"/>
                  </a:lnTo>
                  <a:lnTo>
                    <a:pt x="212" y="197"/>
                  </a:lnTo>
                  <a:lnTo>
                    <a:pt x="211" y="202"/>
                  </a:lnTo>
                  <a:lnTo>
                    <a:pt x="208" y="207"/>
                  </a:lnTo>
                  <a:lnTo>
                    <a:pt x="207" y="213"/>
                  </a:lnTo>
                  <a:lnTo>
                    <a:pt x="205" y="219"/>
                  </a:lnTo>
                  <a:lnTo>
                    <a:pt x="204" y="225"/>
                  </a:lnTo>
                  <a:lnTo>
                    <a:pt x="203" y="232"/>
                  </a:lnTo>
                  <a:lnTo>
                    <a:pt x="201" y="238"/>
                  </a:lnTo>
                  <a:lnTo>
                    <a:pt x="199" y="244"/>
                  </a:lnTo>
                  <a:lnTo>
                    <a:pt x="199" y="252"/>
                  </a:lnTo>
                  <a:lnTo>
                    <a:pt x="198" y="259"/>
                  </a:lnTo>
                  <a:lnTo>
                    <a:pt x="197" y="267"/>
                  </a:lnTo>
                  <a:lnTo>
                    <a:pt x="196" y="274"/>
                  </a:lnTo>
                  <a:lnTo>
                    <a:pt x="196" y="282"/>
                  </a:lnTo>
                  <a:lnTo>
                    <a:pt x="195" y="290"/>
                  </a:lnTo>
                  <a:lnTo>
                    <a:pt x="195" y="297"/>
                  </a:lnTo>
                  <a:lnTo>
                    <a:pt x="193" y="306"/>
                  </a:lnTo>
                  <a:lnTo>
                    <a:pt x="193" y="314"/>
                  </a:lnTo>
                  <a:lnTo>
                    <a:pt x="193" y="322"/>
                  </a:lnTo>
                  <a:lnTo>
                    <a:pt x="193" y="330"/>
                  </a:lnTo>
                  <a:lnTo>
                    <a:pt x="192" y="339"/>
                  </a:lnTo>
                  <a:lnTo>
                    <a:pt x="193" y="372"/>
                  </a:lnTo>
                  <a:lnTo>
                    <a:pt x="197" y="401"/>
                  </a:lnTo>
                  <a:lnTo>
                    <a:pt x="200" y="429"/>
                  </a:lnTo>
                  <a:lnTo>
                    <a:pt x="207" y="453"/>
                  </a:lnTo>
                  <a:lnTo>
                    <a:pt x="214" y="474"/>
                  </a:lnTo>
                  <a:lnTo>
                    <a:pt x="224" y="492"/>
                  </a:lnTo>
                  <a:lnTo>
                    <a:pt x="234" y="508"/>
                  </a:lnTo>
                  <a:lnTo>
                    <a:pt x="248" y="521"/>
                  </a:lnTo>
                  <a:lnTo>
                    <a:pt x="262" y="531"/>
                  </a:lnTo>
                  <a:lnTo>
                    <a:pt x="279" y="538"/>
                  </a:lnTo>
                  <a:lnTo>
                    <a:pt x="296" y="542"/>
                  </a:lnTo>
                  <a:lnTo>
                    <a:pt x="315" y="543"/>
                  </a:lnTo>
                  <a:lnTo>
                    <a:pt x="331" y="542"/>
                  </a:lnTo>
                  <a:lnTo>
                    <a:pt x="340" y="541"/>
                  </a:lnTo>
                  <a:lnTo>
                    <a:pt x="349" y="540"/>
                  </a:lnTo>
                  <a:lnTo>
                    <a:pt x="357" y="539"/>
                  </a:lnTo>
                  <a:lnTo>
                    <a:pt x="364" y="537"/>
                  </a:lnTo>
                  <a:lnTo>
                    <a:pt x="372" y="535"/>
                  </a:lnTo>
                  <a:lnTo>
                    <a:pt x="379" y="533"/>
                  </a:lnTo>
                  <a:lnTo>
                    <a:pt x="385" y="531"/>
                  </a:lnTo>
                  <a:lnTo>
                    <a:pt x="390" y="529"/>
                  </a:lnTo>
                  <a:lnTo>
                    <a:pt x="396" y="525"/>
                  </a:lnTo>
                  <a:lnTo>
                    <a:pt x="401" y="522"/>
                  </a:lnTo>
                  <a:lnTo>
                    <a:pt x="405" y="520"/>
                  </a:lnTo>
                  <a:lnTo>
                    <a:pt x="409" y="516"/>
                  </a:lnTo>
                  <a:lnTo>
                    <a:pt x="413" y="513"/>
                  </a:lnTo>
                  <a:lnTo>
                    <a:pt x="417" y="508"/>
                  </a:lnTo>
                  <a:lnTo>
                    <a:pt x="420" y="504"/>
                  </a:lnTo>
                  <a:lnTo>
                    <a:pt x="422" y="500"/>
                  </a:lnTo>
                  <a:lnTo>
                    <a:pt x="426" y="495"/>
                  </a:lnTo>
                  <a:lnTo>
                    <a:pt x="428" y="489"/>
                  </a:lnTo>
                  <a:lnTo>
                    <a:pt x="430" y="484"/>
                  </a:lnTo>
                  <a:lnTo>
                    <a:pt x="432" y="478"/>
                  </a:lnTo>
                  <a:lnTo>
                    <a:pt x="435" y="471"/>
                  </a:lnTo>
                  <a:lnTo>
                    <a:pt x="436" y="465"/>
                  </a:lnTo>
                  <a:lnTo>
                    <a:pt x="437" y="458"/>
                  </a:lnTo>
                  <a:lnTo>
                    <a:pt x="438" y="450"/>
                  </a:lnTo>
                  <a:lnTo>
                    <a:pt x="628" y="450"/>
                  </a:lnTo>
                  <a:lnTo>
                    <a:pt x="628" y="466"/>
                  </a:lnTo>
                  <a:lnTo>
                    <a:pt x="627" y="480"/>
                  </a:lnTo>
                  <a:lnTo>
                    <a:pt x="625" y="495"/>
                  </a:lnTo>
                  <a:lnTo>
                    <a:pt x="621" y="508"/>
                  </a:lnTo>
                  <a:lnTo>
                    <a:pt x="617" y="521"/>
                  </a:lnTo>
                  <a:lnTo>
                    <a:pt x="611" y="535"/>
                  </a:lnTo>
                  <a:lnTo>
                    <a:pt x="605" y="547"/>
                  </a:lnTo>
                  <a:lnTo>
                    <a:pt x="599" y="559"/>
                  </a:lnTo>
                  <a:lnTo>
                    <a:pt x="591" y="571"/>
                  </a:lnTo>
                  <a:lnTo>
                    <a:pt x="582" y="582"/>
                  </a:lnTo>
                  <a:lnTo>
                    <a:pt x="571" y="593"/>
                  </a:lnTo>
                  <a:lnTo>
                    <a:pt x="560" y="603"/>
                  </a:lnTo>
                  <a:lnTo>
                    <a:pt x="554" y="608"/>
                  </a:lnTo>
                  <a:lnTo>
                    <a:pt x="549" y="612"/>
                  </a:lnTo>
                  <a:lnTo>
                    <a:pt x="542" y="617"/>
                  </a:lnTo>
                  <a:lnTo>
                    <a:pt x="535" y="622"/>
                  </a:lnTo>
                  <a:lnTo>
                    <a:pt x="527" y="625"/>
                  </a:lnTo>
                  <a:lnTo>
                    <a:pt x="520" y="629"/>
                  </a:lnTo>
                  <a:lnTo>
                    <a:pt x="512" y="633"/>
                  </a:lnTo>
                  <a:lnTo>
                    <a:pt x="504" y="638"/>
                  </a:lnTo>
                  <a:lnTo>
                    <a:pt x="495" y="641"/>
                  </a:lnTo>
                  <a:lnTo>
                    <a:pt x="487" y="644"/>
                  </a:lnTo>
                  <a:lnTo>
                    <a:pt x="478" y="647"/>
                  </a:lnTo>
                  <a:lnTo>
                    <a:pt x="468" y="650"/>
                  </a:lnTo>
                  <a:lnTo>
                    <a:pt x="459" y="654"/>
                  </a:lnTo>
                  <a:lnTo>
                    <a:pt x="448" y="657"/>
                  </a:lnTo>
                  <a:lnTo>
                    <a:pt x="439" y="659"/>
                  </a:lnTo>
                  <a:lnTo>
                    <a:pt x="429" y="661"/>
                  </a:lnTo>
                  <a:lnTo>
                    <a:pt x="418" y="663"/>
                  </a:lnTo>
                  <a:lnTo>
                    <a:pt x="407" y="664"/>
                  </a:lnTo>
                  <a:lnTo>
                    <a:pt x="396" y="666"/>
                  </a:lnTo>
                  <a:lnTo>
                    <a:pt x="386" y="667"/>
                  </a:lnTo>
                  <a:lnTo>
                    <a:pt x="374" y="667"/>
                  </a:lnTo>
                  <a:lnTo>
                    <a:pt x="362" y="668"/>
                  </a:lnTo>
                  <a:lnTo>
                    <a:pt x="350" y="668"/>
                  </a:lnTo>
                  <a:lnTo>
                    <a:pt x="338" y="668"/>
                  </a:lnTo>
                  <a:lnTo>
                    <a:pt x="329" y="668"/>
                  </a:lnTo>
                  <a:lnTo>
                    <a:pt x="319" y="668"/>
                  </a:lnTo>
                  <a:lnTo>
                    <a:pt x="310" y="668"/>
                  </a:lnTo>
                  <a:lnTo>
                    <a:pt x="300" y="668"/>
                  </a:lnTo>
                  <a:lnTo>
                    <a:pt x="291" y="667"/>
                  </a:lnTo>
                  <a:lnTo>
                    <a:pt x="282" y="666"/>
                  </a:lnTo>
                  <a:lnTo>
                    <a:pt x="274" y="666"/>
                  </a:lnTo>
                  <a:lnTo>
                    <a:pt x="265" y="665"/>
                  </a:lnTo>
                  <a:lnTo>
                    <a:pt x="257" y="664"/>
                  </a:lnTo>
                  <a:lnTo>
                    <a:pt x="249" y="663"/>
                  </a:lnTo>
                  <a:lnTo>
                    <a:pt x="241" y="662"/>
                  </a:lnTo>
                  <a:lnTo>
                    <a:pt x="233" y="660"/>
                  </a:lnTo>
                  <a:lnTo>
                    <a:pt x="226" y="659"/>
                  </a:lnTo>
                  <a:lnTo>
                    <a:pt x="218" y="658"/>
                  </a:lnTo>
                  <a:lnTo>
                    <a:pt x="212" y="656"/>
                  </a:lnTo>
                  <a:lnTo>
                    <a:pt x="205" y="655"/>
                  </a:lnTo>
                  <a:lnTo>
                    <a:pt x="198" y="653"/>
                  </a:lnTo>
                  <a:lnTo>
                    <a:pt x="190" y="650"/>
                  </a:lnTo>
                  <a:lnTo>
                    <a:pt x="184" y="648"/>
                  </a:lnTo>
                  <a:lnTo>
                    <a:pt x="177" y="646"/>
                  </a:lnTo>
                  <a:lnTo>
                    <a:pt x="171" y="643"/>
                  </a:lnTo>
                  <a:lnTo>
                    <a:pt x="164" y="641"/>
                  </a:lnTo>
                  <a:lnTo>
                    <a:pt x="158" y="638"/>
                  </a:lnTo>
                  <a:lnTo>
                    <a:pt x="151" y="635"/>
                  </a:lnTo>
                  <a:lnTo>
                    <a:pt x="140" y="629"/>
                  </a:lnTo>
                  <a:lnTo>
                    <a:pt x="130" y="622"/>
                  </a:lnTo>
                  <a:lnTo>
                    <a:pt x="118" y="614"/>
                  </a:lnTo>
                  <a:lnTo>
                    <a:pt x="108" y="607"/>
                  </a:lnTo>
                  <a:lnTo>
                    <a:pt x="99" y="598"/>
                  </a:lnTo>
                  <a:lnTo>
                    <a:pt x="89" y="590"/>
                  </a:lnTo>
                  <a:lnTo>
                    <a:pt x="80" y="580"/>
                  </a:lnTo>
                  <a:lnTo>
                    <a:pt x="72" y="571"/>
                  </a:lnTo>
                  <a:lnTo>
                    <a:pt x="64" y="560"/>
                  </a:lnTo>
                  <a:lnTo>
                    <a:pt x="56" y="550"/>
                  </a:lnTo>
                  <a:lnTo>
                    <a:pt x="49" y="538"/>
                  </a:lnTo>
                  <a:lnTo>
                    <a:pt x="41" y="525"/>
                  </a:lnTo>
                  <a:lnTo>
                    <a:pt x="39" y="520"/>
                  </a:lnTo>
                  <a:lnTo>
                    <a:pt x="35" y="514"/>
                  </a:lnTo>
                  <a:lnTo>
                    <a:pt x="32" y="507"/>
                  </a:lnTo>
                  <a:lnTo>
                    <a:pt x="30" y="500"/>
                  </a:lnTo>
                  <a:lnTo>
                    <a:pt x="27" y="494"/>
                  </a:lnTo>
                  <a:lnTo>
                    <a:pt x="24" y="487"/>
                  </a:lnTo>
                  <a:lnTo>
                    <a:pt x="22" y="481"/>
                  </a:lnTo>
                  <a:lnTo>
                    <a:pt x="19" y="473"/>
                  </a:lnTo>
                  <a:lnTo>
                    <a:pt x="17" y="467"/>
                  </a:lnTo>
                  <a:lnTo>
                    <a:pt x="15" y="460"/>
                  </a:lnTo>
                  <a:lnTo>
                    <a:pt x="12" y="452"/>
                  </a:lnTo>
                  <a:lnTo>
                    <a:pt x="10" y="445"/>
                  </a:lnTo>
                  <a:lnTo>
                    <a:pt x="9" y="438"/>
                  </a:lnTo>
                  <a:lnTo>
                    <a:pt x="8" y="431"/>
                  </a:lnTo>
                  <a:lnTo>
                    <a:pt x="7" y="424"/>
                  </a:lnTo>
                  <a:lnTo>
                    <a:pt x="4" y="416"/>
                  </a:lnTo>
                  <a:lnTo>
                    <a:pt x="4" y="410"/>
                  </a:lnTo>
                  <a:lnTo>
                    <a:pt x="3" y="402"/>
                  </a:lnTo>
                  <a:lnTo>
                    <a:pt x="2" y="395"/>
                  </a:lnTo>
                  <a:lnTo>
                    <a:pt x="1" y="388"/>
                  </a:lnTo>
                  <a:lnTo>
                    <a:pt x="1" y="380"/>
                  </a:lnTo>
                  <a:lnTo>
                    <a:pt x="1" y="373"/>
                  </a:lnTo>
                  <a:lnTo>
                    <a:pt x="1" y="365"/>
                  </a:lnTo>
                  <a:lnTo>
                    <a:pt x="0" y="357"/>
                  </a:lnTo>
                  <a:lnTo>
                    <a:pt x="1" y="341"/>
                  </a:lnTo>
                  <a:lnTo>
                    <a:pt x="1" y="325"/>
                  </a:lnTo>
                  <a:lnTo>
                    <a:pt x="2" y="310"/>
                  </a:lnTo>
                  <a:lnTo>
                    <a:pt x="2" y="294"/>
                  </a:lnTo>
                  <a:lnTo>
                    <a:pt x="3" y="281"/>
                  </a:lnTo>
                  <a:lnTo>
                    <a:pt x="6" y="267"/>
                  </a:lnTo>
                  <a:lnTo>
                    <a:pt x="7" y="253"/>
                  </a:lnTo>
                  <a:lnTo>
                    <a:pt x="9" y="240"/>
                  </a:lnTo>
                  <a:lnTo>
                    <a:pt x="11" y="228"/>
                  </a:lnTo>
                  <a:lnTo>
                    <a:pt x="14" y="216"/>
                  </a:lnTo>
                  <a:lnTo>
                    <a:pt x="16" y="204"/>
                  </a:lnTo>
                  <a:lnTo>
                    <a:pt x="18" y="193"/>
                  </a:lnTo>
                  <a:lnTo>
                    <a:pt x="22" y="182"/>
                  </a:lnTo>
                  <a:lnTo>
                    <a:pt x="25" y="172"/>
                  </a:lnTo>
                  <a:lnTo>
                    <a:pt x="28" y="162"/>
                  </a:lnTo>
                  <a:lnTo>
                    <a:pt x="33" y="152"/>
                  </a:lnTo>
                  <a:lnTo>
                    <a:pt x="38" y="143"/>
                  </a:lnTo>
                  <a:lnTo>
                    <a:pt x="42" y="134"/>
                  </a:lnTo>
                  <a:lnTo>
                    <a:pt x="48" y="126"/>
                  </a:lnTo>
                  <a:lnTo>
                    <a:pt x="53" y="117"/>
                  </a:lnTo>
                  <a:lnTo>
                    <a:pt x="59" y="109"/>
                  </a:lnTo>
                  <a:lnTo>
                    <a:pt x="65" y="101"/>
                  </a:lnTo>
                  <a:lnTo>
                    <a:pt x="72" y="94"/>
                  </a:lnTo>
                  <a:lnTo>
                    <a:pt x="78" y="87"/>
                  </a:lnTo>
                  <a:lnTo>
                    <a:pt x="86" y="80"/>
                  </a:lnTo>
                  <a:lnTo>
                    <a:pt x="93" y="74"/>
                  </a:lnTo>
                  <a:lnTo>
                    <a:pt x="101" y="67"/>
                  </a:lnTo>
                  <a:lnTo>
                    <a:pt x="108" y="61"/>
                  </a:lnTo>
                  <a:lnTo>
                    <a:pt x="116" y="56"/>
                  </a:lnTo>
                  <a:lnTo>
                    <a:pt x="125" y="51"/>
                  </a:lnTo>
                  <a:lnTo>
                    <a:pt x="133" y="45"/>
                  </a:lnTo>
                  <a:lnTo>
                    <a:pt x="142" y="40"/>
                  </a:lnTo>
                  <a:lnTo>
                    <a:pt x="151" y="36"/>
                  </a:lnTo>
                  <a:lnTo>
                    <a:pt x="160" y="30"/>
                  </a:lnTo>
                  <a:lnTo>
                    <a:pt x="170" y="26"/>
                  </a:lnTo>
                  <a:lnTo>
                    <a:pt x="179" y="22"/>
                  </a:lnTo>
                  <a:lnTo>
                    <a:pt x="190" y="19"/>
                  </a:lnTo>
                  <a:lnTo>
                    <a:pt x="200" y="16"/>
                  </a:lnTo>
                  <a:lnTo>
                    <a:pt x="211" y="12"/>
                  </a:lnTo>
                  <a:lnTo>
                    <a:pt x="222" y="10"/>
                  </a:lnTo>
                  <a:lnTo>
                    <a:pt x="233" y="8"/>
                  </a:lnTo>
                  <a:lnTo>
                    <a:pt x="245" y="6"/>
                  </a:lnTo>
                  <a:lnTo>
                    <a:pt x="256" y="4"/>
                  </a:lnTo>
                  <a:lnTo>
                    <a:pt x="267" y="3"/>
                  </a:lnTo>
                  <a:lnTo>
                    <a:pt x="279" y="2"/>
                  </a:lnTo>
                  <a:lnTo>
                    <a:pt x="291" y="1"/>
                  </a:lnTo>
                  <a:lnTo>
                    <a:pt x="304" y="1"/>
                  </a:lnTo>
                  <a:lnTo>
                    <a:pt x="315" y="0"/>
                  </a:lnTo>
                  <a:lnTo>
                    <a:pt x="319" y="0"/>
                  </a:lnTo>
                  <a:lnTo>
                    <a:pt x="321" y="0"/>
                  </a:lnTo>
                  <a:lnTo>
                    <a:pt x="324" y="0"/>
                  </a:lnTo>
                  <a:lnTo>
                    <a:pt x="327" y="0"/>
                  </a:lnTo>
                  <a:lnTo>
                    <a:pt x="329" y="0"/>
                  </a:lnTo>
                  <a:lnTo>
                    <a:pt x="332" y="0"/>
                  </a:lnTo>
                  <a:lnTo>
                    <a:pt x="335" y="0"/>
                  </a:lnTo>
                  <a:lnTo>
                    <a:pt x="337" y="0"/>
                  </a:lnTo>
                  <a:lnTo>
                    <a:pt x="339" y="0"/>
                  </a:lnTo>
                  <a:lnTo>
                    <a:pt x="341" y="0"/>
                  </a:lnTo>
                  <a:lnTo>
                    <a:pt x="344" y="0"/>
                  </a:lnTo>
                  <a:lnTo>
                    <a:pt x="346" y="0"/>
                  </a:lnTo>
                  <a:lnTo>
                    <a:pt x="348" y="1"/>
                  </a:lnTo>
                  <a:lnTo>
                    <a:pt x="350" y="1"/>
                  </a:lnTo>
                  <a:lnTo>
                    <a:pt x="353" y="1"/>
                  </a:lnTo>
                  <a:lnTo>
                    <a:pt x="356" y="1"/>
                  </a:lnTo>
                  <a:lnTo>
                    <a:pt x="358" y="1"/>
                  </a:lnTo>
                  <a:lnTo>
                    <a:pt x="362" y="1"/>
                  </a:lnTo>
                  <a:lnTo>
                    <a:pt x="365" y="2"/>
                  </a:lnTo>
                  <a:lnTo>
                    <a:pt x="370" y="2"/>
                  </a:lnTo>
                  <a:lnTo>
                    <a:pt x="373" y="2"/>
                  </a:lnTo>
                  <a:lnTo>
                    <a:pt x="378" y="3"/>
                  </a:lnTo>
                  <a:lnTo>
                    <a:pt x="381" y="3"/>
                  </a:lnTo>
                  <a:lnTo>
                    <a:pt x="386" y="3"/>
                  </a:lnTo>
                  <a:lnTo>
                    <a:pt x="389" y="4"/>
                  </a:lnTo>
                  <a:lnTo>
                    <a:pt x="391" y="4"/>
                  </a:lnTo>
                  <a:lnTo>
                    <a:pt x="394" y="4"/>
                  </a:lnTo>
                  <a:lnTo>
                    <a:pt x="396" y="4"/>
                  </a:lnTo>
                  <a:lnTo>
                    <a:pt x="398" y="4"/>
                  </a:lnTo>
                  <a:lnTo>
                    <a:pt x="402" y="4"/>
                  </a:lnTo>
                  <a:lnTo>
                    <a:pt x="404" y="4"/>
                  </a:lnTo>
                  <a:lnTo>
                    <a:pt x="406" y="4"/>
                  </a:lnTo>
                  <a:lnTo>
                    <a:pt x="409" y="5"/>
                  </a:lnTo>
                  <a:lnTo>
                    <a:pt x="411" y="5"/>
                  </a:lnTo>
                  <a:lnTo>
                    <a:pt x="413" y="5"/>
                  </a:lnTo>
                  <a:lnTo>
                    <a:pt x="415" y="5"/>
                  </a:lnTo>
                  <a:lnTo>
                    <a:pt x="419" y="6"/>
                  </a:lnTo>
                  <a:lnTo>
                    <a:pt x="422" y="7"/>
                  </a:lnTo>
                  <a:lnTo>
                    <a:pt x="424" y="8"/>
                  </a:lnTo>
                  <a:lnTo>
                    <a:pt x="428" y="8"/>
                  </a:lnTo>
                  <a:lnTo>
                    <a:pt x="430" y="9"/>
                  </a:lnTo>
                  <a:lnTo>
                    <a:pt x="434" y="10"/>
                  </a:lnTo>
                  <a:lnTo>
                    <a:pt x="436" y="11"/>
                  </a:lnTo>
                  <a:lnTo>
                    <a:pt x="439" y="12"/>
                  </a:lnTo>
                  <a:lnTo>
                    <a:pt x="442" y="13"/>
                  </a:lnTo>
                  <a:lnTo>
                    <a:pt x="445" y="14"/>
                  </a:lnTo>
                  <a:lnTo>
                    <a:pt x="447" y="16"/>
                  </a:lnTo>
                  <a:lnTo>
                    <a:pt x="450" y="16"/>
                  </a:lnTo>
                  <a:lnTo>
                    <a:pt x="460" y="18"/>
                  </a:lnTo>
                  <a:lnTo>
                    <a:pt x="470" y="21"/>
                  </a:lnTo>
                  <a:lnTo>
                    <a:pt x="479" y="23"/>
                  </a:lnTo>
                  <a:lnTo>
                    <a:pt x="488" y="25"/>
                  </a:lnTo>
                  <a:lnTo>
                    <a:pt x="496" y="28"/>
                  </a:lnTo>
                  <a:lnTo>
                    <a:pt x="505" y="31"/>
                  </a:lnTo>
                  <a:lnTo>
                    <a:pt x="513" y="35"/>
                  </a:lnTo>
                  <a:lnTo>
                    <a:pt x="521" y="38"/>
                  </a:lnTo>
                  <a:lnTo>
                    <a:pt x="528" y="42"/>
                  </a:lnTo>
                  <a:lnTo>
                    <a:pt x="536" y="46"/>
                  </a:lnTo>
                  <a:lnTo>
                    <a:pt x="543" y="49"/>
                  </a:lnTo>
                  <a:lnTo>
                    <a:pt x="549" y="54"/>
                  </a:lnTo>
                  <a:lnTo>
                    <a:pt x="555" y="59"/>
                  </a:lnTo>
                  <a:lnTo>
                    <a:pt x="562" y="64"/>
                  </a:lnTo>
                  <a:lnTo>
                    <a:pt x="568" y="69"/>
                  </a:lnTo>
                  <a:lnTo>
                    <a:pt x="574" y="74"/>
                  </a:lnTo>
                  <a:lnTo>
                    <a:pt x="579" y="79"/>
                  </a:lnTo>
                  <a:lnTo>
                    <a:pt x="584" y="86"/>
                  </a:lnTo>
                  <a:lnTo>
                    <a:pt x="589" y="91"/>
                  </a:lnTo>
                  <a:lnTo>
                    <a:pt x="594" y="97"/>
                  </a:lnTo>
                  <a:lnTo>
                    <a:pt x="597" y="104"/>
                  </a:lnTo>
                  <a:lnTo>
                    <a:pt x="602" y="110"/>
                  </a:lnTo>
                  <a:lnTo>
                    <a:pt x="605" y="116"/>
                  </a:lnTo>
                  <a:lnTo>
                    <a:pt x="609" y="123"/>
                  </a:lnTo>
                  <a:lnTo>
                    <a:pt x="623" y="163"/>
                  </a:lnTo>
                  <a:lnTo>
                    <a:pt x="624" y="167"/>
                  </a:lnTo>
                  <a:lnTo>
                    <a:pt x="625" y="170"/>
                  </a:lnTo>
                  <a:lnTo>
                    <a:pt x="626" y="175"/>
                  </a:lnTo>
                  <a:lnTo>
                    <a:pt x="626" y="178"/>
                  </a:lnTo>
                  <a:lnTo>
                    <a:pt x="627" y="182"/>
                  </a:lnTo>
                  <a:lnTo>
                    <a:pt x="627" y="185"/>
                  </a:lnTo>
                  <a:lnTo>
                    <a:pt x="628" y="189"/>
                  </a:lnTo>
                  <a:lnTo>
                    <a:pt x="628" y="194"/>
                  </a:lnTo>
                  <a:lnTo>
                    <a:pt x="628" y="197"/>
                  </a:lnTo>
                  <a:lnTo>
                    <a:pt x="628" y="201"/>
                  </a:lnTo>
                  <a:lnTo>
                    <a:pt x="628" y="205"/>
                  </a:lnTo>
                  <a:lnTo>
                    <a:pt x="628" y="208"/>
                  </a:lnTo>
                  <a:lnTo>
                    <a:pt x="628" y="214"/>
                  </a:lnTo>
                  <a:lnTo>
                    <a:pt x="436" y="214"/>
                  </a:lnTo>
                  <a:close/>
                </a:path>
              </a:pathLst>
            </a:custGeom>
            <a:solidFill>
              <a:srgbClr val="000000"/>
            </a:solidFill>
            <a:ln w="9525">
              <a:noFill/>
              <a:round/>
              <a:headEnd/>
              <a:tailEnd/>
            </a:ln>
          </xdr:spPr>
        </xdr:sp>
        <xdr:sp macro="" textlink="">
          <xdr:nvSpPr>
            <xdr:cNvPr id="6365" name="Freeform 17"/>
            <xdr:cNvSpPr>
              <a:spLocks noEditPoints="1"/>
            </xdr:cNvSpPr>
          </xdr:nvSpPr>
          <xdr:spPr bwMode="auto">
            <a:xfrm>
              <a:off x="2280" y="677"/>
              <a:ext cx="166" cy="163"/>
            </a:xfrm>
            <a:custGeom>
              <a:avLst/>
              <a:gdLst>
                <a:gd name="T0" fmla="*/ 0 w 683"/>
                <a:gd name="T1" fmla="*/ 1 h 668"/>
                <a:gd name="T2" fmla="*/ 0 w 683"/>
                <a:gd name="T3" fmla="*/ 0 h 668"/>
                <a:gd name="T4" fmla="*/ 0 w 683"/>
                <a:gd name="T5" fmla="*/ 0 h 668"/>
                <a:gd name="T6" fmla="*/ 1 w 683"/>
                <a:gd name="T7" fmla="*/ 0 h 668"/>
                <a:gd name="T8" fmla="*/ 1 w 683"/>
                <a:gd name="T9" fmla="*/ 0 h 668"/>
                <a:gd name="T10" fmla="*/ 2 w 683"/>
                <a:gd name="T11" fmla="*/ 0 h 668"/>
                <a:gd name="T12" fmla="*/ 2 w 683"/>
                <a:gd name="T13" fmla="*/ 0 h 668"/>
                <a:gd name="T14" fmla="*/ 2 w 683"/>
                <a:gd name="T15" fmla="*/ 0 h 668"/>
                <a:gd name="T16" fmla="*/ 2 w 683"/>
                <a:gd name="T17" fmla="*/ 0 h 668"/>
                <a:gd name="T18" fmla="*/ 2 w 683"/>
                <a:gd name="T19" fmla="*/ 1 h 668"/>
                <a:gd name="T20" fmla="*/ 2 w 683"/>
                <a:gd name="T21" fmla="*/ 1 h 668"/>
                <a:gd name="T22" fmla="*/ 2 w 683"/>
                <a:gd name="T23" fmla="*/ 1 h 668"/>
                <a:gd name="T24" fmla="*/ 2 w 683"/>
                <a:gd name="T25" fmla="*/ 1 h 668"/>
                <a:gd name="T26" fmla="*/ 2 w 683"/>
                <a:gd name="T27" fmla="*/ 2 h 668"/>
                <a:gd name="T28" fmla="*/ 2 w 683"/>
                <a:gd name="T29" fmla="*/ 2 h 668"/>
                <a:gd name="T30" fmla="*/ 2 w 683"/>
                <a:gd name="T31" fmla="*/ 2 h 668"/>
                <a:gd name="T32" fmla="*/ 2 w 683"/>
                <a:gd name="T33" fmla="*/ 2 h 668"/>
                <a:gd name="T34" fmla="*/ 2 w 683"/>
                <a:gd name="T35" fmla="*/ 2 h 668"/>
                <a:gd name="T36" fmla="*/ 1 w 683"/>
                <a:gd name="T37" fmla="*/ 2 h 668"/>
                <a:gd name="T38" fmla="*/ 1 w 683"/>
                <a:gd name="T39" fmla="*/ 2 h 668"/>
                <a:gd name="T40" fmla="*/ 1 w 683"/>
                <a:gd name="T41" fmla="*/ 2 h 668"/>
                <a:gd name="T42" fmla="*/ 1 w 683"/>
                <a:gd name="T43" fmla="*/ 2 h 668"/>
                <a:gd name="T44" fmla="*/ 0 w 683"/>
                <a:gd name="T45" fmla="*/ 2 h 668"/>
                <a:gd name="T46" fmla="*/ 0 w 683"/>
                <a:gd name="T47" fmla="*/ 2 h 668"/>
                <a:gd name="T48" fmla="*/ 0 w 683"/>
                <a:gd name="T49" fmla="*/ 2 h 668"/>
                <a:gd name="T50" fmla="*/ 0 w 683"/>
                <a:gd name="T51" fmla="*/ 2 h 668"/>
                <a:gd name="T52" fmla="*/ 0 w 683"/>
                <a:gd name="T53" fmla="*/ 1 h 668"/>
                <a:gd name="T54" fmla="*/ 0 w 683"/>
                <a:gd name="T55" fmla="*/ 1 h 668"/>
                <a:gd name="T56" fmla="*/ 1 w 683"/>
                <a:gd name="T57" fmla="*/ 1 h 668"/>
                <a:gd name="T58" fmla="*/ 1 w 683"/>
                <a:gd name="T59" fmla="*/ 1 h 668"/>
                <a:gd name="T60" fmla="*/ 1 w 683"/>
                <a:gd name="T61" fmla="*/ 1 h 668"/>
                <a:gd name="T62" fmla="*/ 1 w 683"/>
                <a:gd name="T63" fmla="*/ 1 h 668"/>
                <a:gd name="T64" fmla="*/ 1 w 683"/>
                <a:gd name="T65" fmla="*/ 1 h 668"/>
                <a:gd name="T66" fmla="*/ 1 w 683"/>
                <a:gd name="T67" fmla="*/ 2 h 668"/>
                <a:gd name="T68" fmla="*/ 1 w 683"/>
                <a:gd name="T69" fmla="*/ 2 h 668"/>
                <a:gd name="T70" fmla="*/ 1 w 683"/>
                <a:gd name="T71" fmla="*/ 2 h 668"/>
                <a:gd name="T72" fmla="*/ 1 w 683"/>
                <a:gd name="T73" fmla="*/ 2 h 668"/>
                <a:gd name="T74" fmla="*/ 1 w 683"/>
                <a:gd name="T75" fmla="*/ 2 h 668"/>
                <a:gd name="T76" fmla="*/ 1 w 683"/>
                <a:gd name="T77" fmla="*/ 2 h 668"/>
                <a:gd name="T78" fmla="*/ 1 w 683"/>
                <a:gd name="T79" fmla="*/ 2 h 668"/>
                <a:gd name="T80" fmla="*/ 2 w 683"/>
                <a:gd name="T81" fmla="*/ 2 h 668"/>
                <a:gd name="T82" fmla="*/ 2 w 683"/>
                <a:gd name="T83" fmla="*/ 1 h 668"/>
                <a:gd name="T84" fmla="*/ 2 w 683"/>
                <a:gd name="T85" fmla="*/ 1 h 668"/>
                <a:gd name="T86" fmla="*/ 2 w 683"/>
                <a:gd name="T87" fmla="*/ 0 h 668"/>
                <a:gd name="T88" fmla="*/ 1 w 683"/>
                <a:gd name="T89" fmla="*/ 0 h 668"/>
                <a:gd name="T90" fmla="*/ 1 w 683"/>
                <a:gd name="T91" fmla="*/ 0 h 668"/>
                <a:gd name="T92" fmla="*/ 1 w 683"/>
                <a:gd name="T93" fmla="*/ 0 h 668"/>
                <a:gd name="T94" fmla="*/ 1 w 683"/>
                <a:gd name="T95" fmla="*/ 0 h 668"/>
                <a:gd name="T96" fmla="*/ 1 w 683"/>
                <a:gd name="T97" fmla="*/ 0 h 668"/>
                <a:gd name="T98" fmla="*/ 1 w 683"/>
                <a:gd name="T99" fmla="*/ 0 h 668"/>
                <a:gd name="T100" fmla="*/ 1 w 683"/>
                <a:gd name="T101" fmla="*/ 0 h 668"/>
                <a:gd name="T102" fmla="*/ 1 w 683"/>
                <a:gd name="T103" fmla="*/ 0 h 668"/>
                <a:gd name="T104" fmla="*/ 1 w 683"/>
                <a:gd name="T105" fmla="*/ 1 h 668"/>
                <a:gd name="T106" fmla="*/ 1 w 683"/>
                <a:gd name="T107" fmla="*/ 1 h 668"/>
                <a:gd name="T108" fmla="*/ 1 w 683"/>
                <a:gd name="T109" fmla="*/ 1 h 668"/>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 name="T162" fmla="*/ 0 60000 65536"/>
                <a:gd name="T163" fmla="*/ 0 60000 65536"/>
                <a:gd name="T164" fmla="*/ 0 60000 65536"/>
                <a:gd name="T165" fmla="*/ 0 w 683"/>
                <a:gd name="T166" fmla="*/ 0 h 668"/>
                <a:gd name="T167" fmla="*/ 683 w 683"/>
                <a:gd name="T168" fmla="*/ 668 h 668"/>
              </a:gdLst>
              <a:ahLst/>
              <a:cxnLst>
                <a:cxn ang="T110">
                  <a:pos x="T0" y="T1"/>
                </a:cxn>
                <a:cxn ang="T111">
                  <a:pos x="T2" y="T3"/>
                </a:cxn>
                <a:cxn ang="T112">
                  <a:pos x="T4" y="T5"/>
                </a:cxn>
                <a:cxn ang="T113">
                  <a:pos x="T6" y="T7"/>
                </a:cxn>
                <a:cxn ang="T114">
                  <a:pos x="T8" y="T9"/>
                </a:cxn>
                <a:cxn ang="T115">
                  <a:pos x="T10" y="T11"/>
                </a:cxn>
                <a:cxn ang="T116">
                  <a:pos x="T12" y="T13"/>
                </a:cxn>
                <a:cxn ang="T117">
                  <a:pos x="T14" y="T15"/>
                </a:cxn>
                <a:cxn ang="T118">
                  <a:pos x="T16" y="T17"/>
                </a:cxn>
                <a:cxn ang="T119">
                  <a:pos x="T18" y="T19"/>
                </a:cxn>
                <a:cxn ang="T120">
                  <a:pos x="T20" y="T21"/>
                </a:cxn>
                <a:cxn ang="T121">
                  <a:pos x="T22" y="T23"/>
                </a:cxn>
                <a:cxn ang="T122">
                  <a:pos x="T24" y="T25"/>
                </a:cxn>
                <a:cxn ang="T123">
                  <a:pos x="T26" y="T27"/>
                </a:cxn>
                <a:cxn ang="T124">
                  <a:pos x="T28" y="T29"/>
                </a:cxn>
                <a:cxn ang="T125">
                  <a:pos x="T30" y="T31"/>
                </a:cxn>
                <a:cxn ang="T126">
                  <a:pos x="T32" y="T33"/>
                </a:cxn>
                <a:cxn ang="T127">
                  <a:pos x="T34" y="T35"/>
                </a:cxn>
                <a:cxn ang="T128">
                  <a:pos x="T36" y="T37"/>
                </a:cxn>
                <a:cxn ang="T129">
                  <a:pos x="T38" y="T39"/>
                </a:cxn>
                <a:cxn ang="T130">
                  <a:pos x="T40" y="T41"/>
                </a:cxn>
                <a:cxn ang="T131">
                  <a:pos x="T42" y="T43"/>
                </a:cxn>
                <a:cxn ang="T132">
                  <a:pos x="T44" y="T45"/>
                </a:cxn>
                <a:cxn ang="T133">
                  <a:pos x="T46" y="T47"/>
                </a:cxn>
                <a:cxn ang="T134">
                  <a:pos x="T48" y="T49"/>
                </a:cxn>
                <a:cxn ang="T135">
                  <a:pos x="T50" y="T51"/>
                </a:cxn>
                <a:cxn ang="T136">
                  <a:pos x="T52" y="T53"/>
                </a:cxn>
                <a:cxn ang="T137">
                  <a:pos x="T54" y="T55"/>
                </a:cxn>
                <a:cxn ang="T138">
                  <a:pos x="T56" y="T57"/>
                </a:cxn>
                <a:cxn ang="T139">
                  <a:pos x="T58" y="T59"/>
                </a:cxn>
                <a:cxn ang="T140">
                  <a:pos x="T60" y="T61"/>
                </a:cxn>
                <a:cxn ang="T141">
                  <a:pos x="T62" y="T63"/>
                </a:cxn>
                <a:cxn ang="T142">
                  <a:pos x="T64" y="T65"/>
                </a:cxn>
                <a:cxn ang="T143">
                  <a:pos x="T66" y="T67"/>
                </a:cxn>
                <a:cxn ang="T144">
                  <a:pos x="T68" y="T69"/>
                </a:cxn>
                <a:cxn ang="T145">
                  <a:pos x="T70" y="T71"/>
                </a:cxn>
                <a:cxn ang="T146">
                  <a:pos x="T72" y="T73"/>
                </a:cxn>
                <a:cxn ang="T147">
                  <a:pos x="T74" y="T75"/>
                </a:cxn>
                <a:cxn ang="T148">
                  <a:pos x="T76" y="T77"/>
                </a:cxn>
                <a:cxn ang="T149">
                  <a:pos x="T78" y="T79"/>
                </a:cxn>
                <a:cxn ang="T150">
                  <a:pos x="T80" y="T81"/>
                </a:cxn>
                <a:cxn ang="T151">
                  <a:pos x="T82" y="T83"/>
                </a:cxn>
                <a:cxn ang="T152">
                  <a:pos x="T84" y="T85"/>
                </a:cxn>
                <a:cxn ang="T153">
                  <a:pos x="T86" y="T87"/>
                </a:cxn>
                <a:cxn ang="T154">
                  <a:pos x="T88" y="T89"/>
                </a:cxn>
                <a:cxn ang="T155">
                  <a:pos x="T90" y="T91"/>
                </a:cxn>
                <a:cxn ang="T156">
                  <a:pos x="T92" y="T93"/>
                </a:cxn>
                <a:cxn ang="T157">
                  <a:pos x="T94" y="T95"/>
                </a:cxn>
                <a:cxn ang="T158">
                  <a:pos x="T96" y="T97"/>
                </a:cxn>
                <a:cxn ang="T159">
                  <a:pos x="T98" y="T99"/>
                </a:cxn>
                <a:cxn ang="T160">
                  <a:pos x="T100" y="T101"/>
                </a:cxn>
                <a:cxn ang="T161">
                  <a:pos x="T102" y="T103"/>
                </a:cxn>
                <a:cxn ang="T162">
                  <a:pos x="T104" y="T105"/>
                </a:cxn>
                <a:cxn ang="T163">
                  <a:pos x="T106" y="T107"/>
                </a:cxn>
                <a:cxn ang="T164">
                  <a:pos x="T108" y="T109"/>
                </a:cxn>
              </a:cxnLst>
              <a:rect l="T165" t="T166" r="T167" b="T168"/>
              <a:pathLst>
                <a:path w="683" h="668">
                  <a:moveTo>
                    <a:pt x="0" y="343"/>
                  </a:moveTo>
                  <a:lnTo>
                    <a:pt x="2" y="319"/>
                  </a:lnTo>
                  <a:lnTo>
                    <a:pt x="3" y="295"/>
                  </a:lnTo>
                  <a:lnTo>
                    <a:pt x="6" y="272"/>
                  </a:lnTo>
                  <a:lnTo>
                    <a:pt x="10" y="250"/>
                  </a:lnTo>
                  <a:lnTo>
                    <a:pt x="15" y="229"/>
                  </a:lnTo>
                  <a:lnTo>
                    <a:pt x="21" y="207"/>
                  </a:lnTo>
                  <a:lnTo>
                    <a:pt x="29" y="187"/>
                  </a:lnTo>
                  <a:lnTo>
                    <a:pt x="37" y="168"/>
                  </a:lnTo>
                  <a:lnTo>
                    <a:pt x="46" y="149"/>
                  </a:lnTo>
                  <a:lnTo>
                    <a:pt x="57" y="131"/>
                  </a:lnTo>
                  <a:lnTo>
                    <a:pt x="69" y="114"/>
                  </a:lnTo>
                  <a:lnTo>
                    <a:pt x="81" y="97"/>
                  </a:lnTo>
                  <a:lnTo>
                    <a:pt x="96" y="82"/>
                  </a:lnTo>
                  <a:lnTo>
                    <a:pt x="111" y="67"/>
                  </a:lnTo>
                  <a:lnTo>
                    <a:pt x="128" y="55"/>
                  </a:lnTo>
                  <a:lnTo>
                    <a:pt x="146" y="43"/>
                  </a:lnTo>
                  <a:lnTo>
                    <a:pt x="167" y="34"/>
                  </a:lnTo>
                  <a:lnTo>
                    <a:pt x="188" y="24"/>
                  </a:lnTo>
                  <a:lnTo>
                    <a:pt x="211" y="17"/>
                  </a:lnTo>
                  <a:lnTo>
                    <a:pt x="235" y="11"/>
                  </a:lnTo>
                  <a:lnTo>
                    <a:pt x="261" y="6"/>
                  </a:lnTo>
                  <a:lnTo>
                    <a:pt x="288" y="3"/>
                  </a:lnTo>
                  <a:lnTo>
                    <a:pt x="318" y="1"/>
                  </a:lnTo>
                  <a:lnTo>
                    <a:pt x="348" y="0"/>
                  </a:lnTo>
                  <a:lnTo>
                    <a:pt x="362" y="1"/>
                  </a:lnTo>
                  <a:lnTo>
                    <a:pt x="377" y="1"/>
                  </a:lnTo>
                  <a:lnTo>
                    <a:pt x="391" y="2"/>
                  </a:lnTo>
                  <a:lnTo>
                    <a:pt x="406" y="4"/>
                  </a:lnTo>
                  <a:lnTo>
                    <a:pt x="419" y="6"/>
                  </a:lnTo>
                  <a:lnTo>
                    <a:pt x="433" y="8"/>
                  </a:lnTo>
                  <a:lnTo>
                    <a:pt x="447" y="11"/>
                  </a:lnTo>
                  <a:lnTo>
                    <a:pt x="459" y="14"/>
                  </a:lnTo>
                  <a:lnTo>
                    <a:pt x="473" y="18"/>
                  </a:lnTo>
                  <a:lnTo>
                    <a:pt x="485" y="22"/>
                  </a:lnTo>
                  <a:lnTo>
                    <a:pt x="498" y="27"/>
                  </a:lnTo>
                  <a:lnTo>
                    <a:pt x="510" y="31"/>
                  </a:lnTo>
                  <a:lnTo>
                    <a:pt x="523" y="38"/>
                  </a:lnTo>
                  <a:lnTo>
                    <a:pt x="535" y="44"/>
                  </a:lnTo>
                  <a:lnTo>
                    <a:pt x="547" y="52"/>
                  </a:lnTo>
                  <a:lnTo>
                    <a:pt x="558" y="59"/>
                  </a:lnTo>
                  <a:lnTo>
                    <a:pt x="570" y="66"/>
                  </a:lnTo>
                  <a:lnTo>
                    <a:pt x="580" y="76"/>
                  </a:lnTo>
                  <a:lnTo>
                    <a:pt x="590" y="86"/>
                  </a:lnTo>
                  <a:lnTo>
                    <a:pt x="600" y="95"/>
                  </a:lnTo>
                  <a:lnTo>
                    <a:pt x="609" y="106"/>
                  </a:lnTo>
                  <a:lnTo>
                    <a:pt x="618" y="117"/>
                  </a:lnTo>
                  <a:lnTo>
                    <a:pt x="628" y="129"/>
                  </a:lnTo>
                  <a:lnTo>
                    <a:pt x="636" y="141"/>
                  </a:lnTo>
                  <a:lnTo>
                    <a:pt x="640" y="148"/>
                  </a:lnTo>
                  <a:lnTo>
                    <a:pt x="643" y="154"/>
                  </a:lnTo>
                  <a:lnTo>
                    <a:pt x="647" y="161"/>
                  </a:lnTo>
                  <a:lnTo>
                    <a:pt x="650" y="168"/>
                  </a:lnTo>
                  <a:lnTo>
                    <a:pt x="654" y="175"/>
                  </a:lnTo>
                  <a:lnTo>
                    <a:pt x="657" y="182"/>
                  </a:lnTo>
                  <a:lnTo>
                    <a:pt x="661" y="189"/>
                  </a:lnTo>
                  <a:lnTo>
                    <a:pt x="663" y="197"/>
                  </a:lnTo>
                  <a:lnTo>
                    <a:pt x="665" y="204"/>
                  </a:lnTo>
                  <a:lnTo>
                    <a:pt x="669" y="212"/>
                  </a:lnTo>
                  <a:lnTo>
                    <a:pt x="671" y="220"/>
                  </a:lnTo>
                  <a:lnTo>
                    <a:pt x="672" y="228"/>
                  </a:lnTo>
                  <a:lnTo>
                    <a:pt x="674" y="236"/>
                  </a:lnTo>
                  <a:lnTo>
                    <a:pt x="677" y="244"/>
                  </a:lnTo>
                  <a:lnTo>
                    <a:pt x="678" y="253"/>
                  </a:lnTo>
                  <a:lnTo>
                    <a:pt x="679" y="261"/>
                  </a:lnTo>
                  <a:lnTo>
                    <a:pt x="680" y="271"/>
                  </a:lnTo>
                  <a:lnTo>
                    <a:pt x="681" y="279"/>
                  </a:lnTo>
                  <a:lnTo>
                    <a:pt x="682" y="289"/>
                  </a:lnTo>
                  <a:lnTo>
                    <a:pt x="682" y="299"/>
                  </a:lnTo>
                  <a:lnTo>
                    <a:pt x="683" y="308"/>
                  </a:lnTo>
                  <a:lnTo>
                    <a:pt x="683" y="318"/>
                  </a:lnTo>
                  <a:lnTo>
                    <a:pt x="683" y="327"/>
                  </a:lnTo>
                  <a:lnTo>
                    <a:pt x="683" y="337"/>
                  </a:lnTo>
                  <a:lnTo>
                    <a:pt x="683" y="348"/>
                  </a:lnTo>
                  <a:lnTo>
                    <a:pt x="683" y="360"/>
                  </a:lnTo>
                  <a:lnTo>
                    <a:pt x="682" y="372"/>
                  </a:lnTo>
                  <a:lnTo>
                    <a:pt x="682" y="382"/>
                  </a:lnTo>
                  <a:lnTo>
                    <a:pt x="681" y="393"/>
                  </a:lnTo>
                  <a:lnTo>
                    <a:pt x="679" y="403"/>
                  </a:lnTo>
                  <a:lnTo>
                    <a:pt x="678" y="414"/>
                  </a:lnTo>
                  <a:lnTo>
                    <a:pt x="675" y="425"/>
                  </a:lnTo>
                  <a:lnTo>
                    <a:pt x="673" y="434"/>
                  </a:lnTo>
                  <a:lnTo>
                    <a:pt x="671" y="444"/>
                  </a:lnTo>
                  <a:lnTo>
                    <a:pt x="669" y="454"/>
                  </a:lnTo>
                  <a:lnTo>
                    <a:pt x="665" y="463"/>
                  </a:lnTo>
                  <a:lnTo>
                    <a:pt x="662" y="473"/>
                  </a:lnTo>
                  <a:lnTo>
                    <a:pt x="658" y="483"/>
                  </a:lnTo>
                  <a:lnTo>
                    <a:pt x="654" y="491"/>
                  </a:lnTo>
                  <a:lnTo>
                    <a:pt x="649" y="501"/>
                  </a:lnTo>
                  <a:lnTo>
                    <a:pt x="645" y="511"/>
                  </a:lnTo>
                  <a:lnTo>
                    <a:pt x="640" y="519"/>
                  </a:lnTo>
                  <a:lnTo>
                    <a:pt x="634" y="527"/>
                  </a:lnTo>
                  <a:lnTo>
                    <a:pt x="629" y="536"/>
                  </a:lnTo>
                  <a:lnTo>
                    <a:pt x="623" y="544"/>
                  </a:lnTo>
                  <a:lnTo>
                    <a:pt x="616" y="553"/>
                  </a:lnTo>
                  <a:lnTo>
                    <a:pt x="610" y="561"/>
                  </a:lnTo>
                  <a:lnTo>
                    <a:pt x="603" y="569"/>
                  </a:lnTo>
                  <a:lnTo>
                    <a:pt x="596" y="577"/>
                  </a:lnTo>
                  <a:lnTo>
                    <a:pt x="589" y="585"/>
                  </a:lnTo>
                  <a:lnTo>
                    <a:pt x="581" y="592"/>
                  </a:lnTo>
                  <a:lnTo>
                    <a:pt x="573" y="600"/>
                  </a:lnTo>
                  <a:lnTo>
                    <a:pt x="564" y="606"/>
                  </a:lnTo>
                  <a:lnTo>
                    <a:pt x="556" y="612"/>
                  </a:lnTo>
                  <a:lnTo>
                    <a:pt x="547" y="618"/>
                  </a:lnTo>
                  <a:lnTo>
                    <a:pt x="538" y="624"/>
                  </a:lnTo>
                  <a:lnTo>
                    <a:pt x="527" y="629"/>
                  </a:lnTo>
                  <a:lnTo>
                    <a:pt x="518" y="633"/>
                  </a:lnTo>
                  <a:lnTo>
                    <a:pt x="508" y="639"/>
                  </a:lnTo>
                  <a:lnTo>
                    <a:pt x="497" y="642"/>
                  </a:lnTo>
                  <a:lnTo>
                    <a:pt x="486" y="646"/>
                  </a:lnTo>
                  <a:lnTo>
                    <a:pt x="476" y="650"/>
                  </a:lnTo>
                  <a:lnTo>
                    <a:pt x="465" y="654"/>
                  </a:lnTo>
                  <a:lnTo>
                    <a:pt x="453" y="657"/>
                  </a:lnTo>
                  <a:lnTo>
                    <a:pt x="441" y="660"/>
                  </a:lnTo>
                  <a:lnTo>
                    <a:pt x="430" y="662"/>
                  </a:lnTo>
                  <a:lnTo>
                    <a:pt x="417" y="664"/>
                  </a:lnTo>
                  <a:lnTo>
                    <a:pt x="404" y="666"/>
                  </a:lnTo>
                  <a:lnTo>
                    <a:pt x="391" y="667"/>
                  </a:lnTo>
                  <a:lnTo>
                    <a:pt x="378" y="668"/>
                  </a:lnTo>
                  <a:lnTo>
                    <a:pt x="365" y="668"/>
                  </a:lnTo>
                  <a:lnTo>
                    <a:pt x="350" y="668"/>
                  </a:lnTo>
                  <a:lnTo>
                    <a:pt x="335" y="668"/>
                  </a:lnTo>
                  <a:lnTo>
                    <a:pt x="320" y="668"/>
                  </a:lnTo>
                  <a:lnTo>
                    <a:pt x="305" y="667"/>
                  </a:lnTo>
                  <a:lnTo>
                    <a:pt x="292" y="666"/>
                  </a:lnTo>
                  <a:lnTo>
                    <a:pt x="278" y="664"/>
                  </a:lnTo>
                  <a:lnTo>
                    <a:pt x="264" y="662"/>
                  </a:lnTo>
                  <a:lnTo>
                    <a:pt x="251" y="660"/>
                  </a:lnTo>
                  <a:lnTo>
                    <a:pt x="238" y="657"/>
                  </a:lnTo>
                  <a:lnTo>
                    <a:pt x="227" y="654"/>
                  </a:lnTo>
                  <a:lnTo>
                    <a:pt x="214" y="649"/>
                  </a:lnTo>
                  <a:lnTo>
                    <a:pt x="203" y="646"/>
                  </a:lnTo>
                  <a:lnTo>
                    <a:pt x="192" y="641"/>
                  </a:lnTo>
                  <a:lnTo>
                    <a:pt x="181" y="637"/>
                  </a:lnTo>
                  <a:lnTo>
                    <a:pt x="170" y="632"/>
                  </a:lnTo>
                  <a:lnTo>
                    <a:pt x="160" y="627"/>
                  </a:lnTo>
                  <a:lnTo>
                    <a:pt x="151" y="622"/>
                  </a:lnTo>
                  <a:lnTo>
                    <a:pt x="140" y="617"/>
                  </a:lnTo>
                  <a:lnTo>
                    <a:pt x="131" y="611"/>
                  </a:lnTo>
                  <a:lnTo>
                    <a:pt x="122" y="605"/>
                  </a:lnTo>
                  <a:lnTo>
                    <a:pt x="114" y="598"/>
                  </a:lnTo>
                  <a:lnTo>
                    <a:pt x="105" y="592"/>
                  </a:lnTo>
                  <a:lnTo>
                    <a:pt x="97" y="585"/>
                  </a:lnTo>
                  <a:lnTo>
                    <a:pt x="90" y="578"/>
                  </a:lnTo>
                  <a:lnTo>
                    <a:pt x="82" y="570"/>
                  </a:lnTo>
                  <a:lnTo>
                    <a:pt x="76" y="562"/>
                  </a:lnTo>
                  <a:lnTo>
                    <a:pt x="69" y="555"/>
                  </a:lnTo>
                  <a:lnTo>
                    <a:pt x="63" y="547"/>
                  </a:lnTo>
                  <a:lnTo>
                    <a:pt x="56" y="538"/>
                  </a:lnTo>
                  <a:lnTo>
                    <a:pt x="51" y="531"/>
                  </a:lnTo>
                  <a:lnTo>
                    <a:pt x="46" y="521"/>
                  </a:lnTo>
                  <a:lnTo>
                    <a:pt x="40" y="513"/>
                  </a:lnTo>
                  <a:lnTo>
                    <a:pt x="36" y="504"/>
                  </a:lnTo>
                  <a:lnTo>
                    <a:pt x="31" y="495"/>
                  </a:lnTo>
                  <a:lnTo>
                    <a:pt x="28" y="485"/>
                  </a:lnTo>
                  <a:lnTo>
                    <a:pt x="23" y="477"/>
                  </a:lnTo>
                  <a:lnTo>
                    <a:pt x="20" y="466"/>
                  </a:lnTo>
                  <a:lnTo>
                    <a:pt x="6" y="406"/>
                  </a:lnTo>
                  <a:lnTo>
                    <a:pt x="6" y="401"/>
                  </a:lnTo>
                  <a:lnTo>
                    <a:pt x="5" y="396"/>
                  </a:lnTo>
                  <a:lnTo>
                    <a:pt x="4" y="391"/>
                  </a:lnTo>
                  <a:lnTo>
                    <a:pt x="4" y="385"/>
                  </a:lnTo>
                  <a:lnTo>
                    <a:pt x="3" y="381"/>
                  </a:lnTo>
                  <a:lnTo>
                    <a:pt x="3" y="376"/>
                  </a:lnTo>
                  <a:lnTo>
                    <a:pt x="2" y="371"/>
                  </a:lnTo>
                  <a:lnTo>
                    <a:pt x="2" y="365"/>
                  </a:lnTo>
                  <a:lnTo>
                    <a:pt x="2" y="360"/>
                  </a:lnTo>
                  <a:lnTo>
                    <a:pt x="2" y="355"/>
                  </a:lnTo>
                  <a:lnTo>
                    <a:pt x="2" y="349"/>
                  </a:lnTo>
                  <a:lnTo>
                    <a:pt x="0" y="343"/>
                  </a:lnTo>
                  <a:close/>
                  <a:moveTo>
                    <a:pt x="192" y="334"/>
                  </a:moveTo>
                  <a:lnTo>
                    <a:pt x="193" y="337"/>
                  </a:lnTo>
                  <a:lnTo>
                    <a:pt x="193" y="340"/>
                  </a:lnTo>
                  <a:lnTo>
                    <a:pt x="193" y="343"/>
                  </a:lnTo>
                  <a:lnTo>
                    <a:pt x="193" y="345"/>
                  </a:lnTo>
                  <a:lnTo>
                    <a:pt x="193" y="348"/>
                  </a:lnTo>
                  <a:lnTo>
                    <a:pt x="193" y="352"/>
                  </a:lnTo>
                  <a:lnTo>
                    <a:pt x="193" y="355"/>
                  </a:lnTo>
                  <a:lnTo>
                    <a:pt x="193" y="358"/>
                  </a:lnTo>
                  <a:lnTo>
                    <a:pt x="193" y="361"/>
                  </a:lnTo>
                  <a:lnTo>
                    <a:pt x="193" y="364"/>
                  </a:lnTo>
                  <a:lnTo>
                    <a:pt x="193" y="367"/>
                  </a:lnTo>
                  <a:lnTo>
                    <a:pt x="193" y="370"/>
                  </a:lnTo>
                  <a:lnTo>
                    <a:pt x="194" y="374"/>
                  </a:lnTo>
                  <a:lnTo>
                    <a:pt x="194" y="377"/>
                  </a:lnTo>
                  <a:lnTo>
                    <a:pt x="194" y="380"/>
                  </a:lnTo>
                  <a:lnTo>
                    <a:pt x="194" y="384"/>
                  </a:lnTo>
                  <a:lnTo>
                    <a:pt x="195" y="389"/>
                  </a:lnTo>
                  <a:lnTo>
                    <a:pt x="195" y="393"/>
                  </a:lnTo>
                  <a:lnTo>
                    <a:pt x="196" y="397"/>
                  </a:lnTo>
                  <a:lnTo>
                    <a:pt x="197" y="401"/>
                  </a:lnTo>
                  <a:lnTo>
                    <a:pt x="197" y="406"/>
                  </a:lnTo>
                  <a:lnTo>
                    <a:pt x="198" y="411"/>
                  </a:lnTo>
                  <a:lnTo>
                    <a:pt x="200" y="416"/>
                  </a:lnTo>
                  <a:lnTo>
                    <a:pt x="201" y="420"/>
                  </a:lnTo>
                  <a:lnTo>
                    <a:pt x="203" y="426"/>
                  </a:lnTo>
                  <a:lnTo>
                    <a:pt x="204" y="431"/>
                  </a:lnTo>
                  <a:lnTo>
                    <a:pt x="205" y="436"/>
                  </a:lnTo>
                  <a:lnTo>
                    <a:pt x="208" y="442"/>
                  </a:lnTo>
                  <a:lnTo>
                    <a:pt x="209" y="447"/>
                  </a:lnTo>
                  <a:lnTo>
                    <a:pt x="211" y="452"/>
                  </a:lnTo>
                  <a:lnTo>
                    <a:pt x="213" y="458"/>
                  </a:lnTo>
                  <a:lnTo>
                    <a:pt x="216" y="463"/>
                  </a:lnTo>
                  <a:lnTo>
                    <a:pt x="218" y="468"/>
                  </a:lnTo>
                  <a:lnTo>
                    <a:pt x="220" y="473"/>
                  </a:lnTo>
                  <a:lnTo>
                    <a:pt x="224" y="479"/>
                  </a:lnTo>
                  <a:lnTo>
                    <a:pt x="226" y="484"/>
                  </a:lnTo>
                  <a:lnTo>
                    <a:pt x="233" y="495"/>
                  </a:lnTo>
                  <a:lnTo>
                    <a:pt x="239" y="503"/>
                  </a:lnTo>
                  <a:lnTo>
                    <a:pt x="246" y="511"/>
                  </a:lnTo>
                  <a:lnTo>
                    <a:pt x="254" y="518"/>
                  </a:lnTo>
                  <a:lnTo>
                    <a:pt x="263" y="524"/>
                  </a:lnTo>
                  <a:lnTo>
                    <a:pt x="272" y="530"/>
                  </a:lnTo>
                  <a:lnTo>
                    <a:pt x="283" y="535"/>
                  </a:lnTo>
                  <a:lnTo>
                    <a:pt x="293" y="538"/>
                  </a:lnTo>
                  <a:lnTo>
                    <a:pt x="304" y="541"/>
                  </a:lnTo>
                  <a:lnTo>
                    <a:pt x="317" y="543"/>
                  </a:lnTo>
                  <a:lnTo>
                    <a:pt x="329" y="544"/>
                  </a:lnTo>
                  <a:lnTo>
                    <a:pt x="342" y="544"/>
                  </a:lnTo>
                  <a:lnTo>
                    <a:pt x="350" y="543"/>
                  </a:lnTo>
                  <a:lnTo>
                    <a:pt x="356" y="543"/>
                  </a:lnTo>
                  <a:lnTo>
                    <a:pt x="361" y="543"/>
                  </a:lnTo>
                  <a:lnTo>
                    <a:pt x="367" y="543"/>
                  </a:lnTo>
                  <a:lnTo>
                    <a:pt x="371" y="542"/>
                  </a:lnTo>
                  <a:lnTo>
                    <a:pt x="376" y="541"/>
                  </a:lnTo>
                  <a:lnTo>
                    <a:pt x="382" y="540"/>
                  </a:lnTo>
                  <a:lnTo>
                    <a:pt x="386" y="539"/>
                  </a:lnTo>
                  <a:lnTo>
                    <a:pt x="391" y="538"/>
                  </a:lnTo>
                  <a:lnTo>
                    <a:pt x="395" y="537"/>
                  </a:lnTo>
                  <a:lnTo>
                    <a:pt x="400" y="535"/>
                  </a:lnTo>
                  <a:lnTo>
                    <a:pt x="404" y="533"/>
                  </a:lnTo>
                  <a:lnTo>
                    <a:pt x="408" y="531"/>
                  </a:lnTo>
                  <a:lnTo>
                    <a:pt x="412" y="529"/>
                  </a:lnTo>
                  <a:lnTo>
                    <a:pt x="417" y="526"/>
                  </a:lnTo>
                  <a:lnTo>
                    <a:pt x="422" y="523"/>
                  </a:lnTo>
                  <a:lnTo>
                    <a:pt x="425" y="520"/>
                  </a:lnTo>
                  <a:lnTo>
                    <a:pt x="430" y="517"/>
                  </a:lnTo>
                  <a:lnTo>
                    <a:pt x="433" y="514"/>
                  </a:lnTo>
                  <a:lnTo>
                    <a:pt x="437" y="511"/>
                  </a:lnTo>
                  <a:lnTo>
                    <a:pt x="441" y="506"/>
                  </a:lnTo>
                  <a:lnTo>
                    <a:pt x="444" y="502"/>
                  </a:lnTo>
                  <a:lnTo>
                    <a:pt x="448" y="498"/>
                  </a:lnTo>
                  <a:lnTo>
                    <a:pt x="451" y="494"/>
                  </a:lnTo>
                  <a:lnTo>
                    <a:pt x="455" y="488"/>
                  </a:lnTo>
                  <a:lnTo>
                    <a:pt x="461" y="479"/>
                  </a:lnTo>
                  <a:lnTo>
                    <a:pt x="467" y="469"/>
                  </a:lnTo>
                  <a:lnTo>
                    <a:pt x="472" y="459"/>
                  </a:lnTo>
                  <a:lnTo>
                    <a:pt x="476" y="447"/>
                  </a:lnTo>
                  <a:lnTo>
                    <a:pt x="480" y="435"/>
                  </a:lnTo>
                  <a:lnTo>
                    <a:pt x="483" y="423"/>
                  </a:lnTo>
                  <a:lnTo>
                    <a:pt x="486" y="410"/>
                  </a:lnTo>
                  <a:lnTo>
                    <a:pt x="489" y="396"/>
                  </a:lnTo>
                  <a:lnTo>
                    <a:pt x="490" y="382"/>
                  </a:lnTo>
                  <a:lnTo>
                    <a:pt x="492" y="367"/>
                  </a:lnTo>
                  <a:lnTo>
                    <a:pt x="492" y="353"/>
                  </a:lnTo>
                  <a:lnTo>
                    <a:pt x="492" y="337"/>
                  </a:lnTo>
                  <a:lnTo>
                    <a:pt x="492" y="303"/>
                  </a:lnTo>
                  <a:lnTo>
                    <a:pt x="489" y="272"/>
                  </a:lnTo>
                  <a:lnTo>
                    <a:pt x="483" y="244"/>
                  </a:lnTo>
                  <a:lnTo>
                    <a:pt x="476" y="219"/>
                  </a:lnTo>
                  <a:lnTo>
                    <a:pt x="467" y="197"/>
                  </a:lnTo>
                  <a:lnTo>
                    <a:pt x="455" y="178"/>
                  </a:lnTo>
                  <a:lnTo>
                    <a:pt x="442" y="161"/>
                  </a:lnTo>
                  <a:lnTo>
                    <a:pt x="426" y="148"/>
                  </a:lnTo>
                  <a:lnTo>
                    <a:pt x="408" y="137"/>
                  </a:lnTo>
                  <a:lnTo>
                    <a:pt x="389" y="130"/>
                  </a:lnTo>
                  <a:lnTo>
                    <a:pt x="367" y="126"/>
                  </a:lnTo>
                  <a:lnTo>
                    <a:pt x="342" y="124"/>
                  </a:lnTo>
                  <a:lnTo>
                    <a:pt x="341" y="124"/>
                  </a:lnTo>
                  <a:lnTo>
                    <a:pt x="338" y="124"/>
                  </a:lnTo>
                  <a:lnTo>
                    <a:pt x="336" y="124"/>
                  </a:lnTo>
                  <a:lnTo>
                    <a:pt x="334" y="124"/>
                  </a:lnTo>
                  <a:lnTo>
                    <a:pt x="332" y="124"/>
                  </a:lnTo>
                  <a:lnTo>
                    <a:pt x="329" y="124"/>
                  </a:lnTo>
                  <a:lnTo>
                    <a:pt x="327" y="124"/>
                  </a:lnTo>
                  <a:lnTo>
                    <a:pt x="325" y="124"/>
                  </a:lnTo>
                  <a:lnTo>
                    <a:pt x="323" y="124"/>
                  </a:lnTo>
                  <a:lnTo>
                    <a:pt x="320" y="124"/>
                  </a:lnTo>
                  <a:lnTo>
                    <a:pt x="318" y="124"/>
                  </a:lnTo>
                  <a:lnTo>
                    <a:pt x="316" y="124"/>
                  </a:lnTo>
                  <a:lnTo>
                    <a:pt x="315" y="125"/>
                  </a:lnTo>
                  <a:lnTo>
                    <a:pt x="313" y="125"/>
                  </a:lnTo>
                  <a:lnTo>
                    <a:pt x="311" y="126"/>
                  </a:lnTo>
                  <a:lnTo>
                    <a:pt x="310" y="126"/>
                  </a:lnTo>
                  <a:lnTo>
                    <a:pt x="308" y="126"/>
                  </a:lnTo>
                  <a:lnTo>
                    <a:pt x="307" y="127"/>
                  </a:lnTo>
                  <a:lnTo>
                    <a:pt x="304" y="127"/>
                  </a:lnTo>
                  <a:lnTo>
                    <a:pt x="303" y="127"/>
                  </a:lnTo>
                  <a:lnTo>
                    <a:pt x="302" y="128"/>
                  </a:lnTo>
                  <a:lnTo>
                    <a:pt x="300" y="128"/>
                  </a:lnTo>
                  <a:lnTo>
                    <a:pt x="299" y="128"/>
                  </a:lnTo>
                  <a:lnTo>
                    <a:pt x="296" y="128"/>
                  </a:lnTo>
                  <a:lnTo>
                    <a:pt x="295" y="129"/>
                  </a:lnTo>
                  <a:lnTo>
                    <a:pt x="294" y="129"/>
                  </a:lnTo>
                  <a:lnTo>
                    <a:pt x="292" y="130"/>
                  </a:lnTo>
                  <a:lnTo>
                    <a:pt x="290" y="131"/>
                  </a:lnTo>
                  <a:lnTo>
                    <a:pt x="288" y="132"/>
                  </a:lnTo>
                  <a:lnTo>
                    <a:pt x="286" y="133"/>
                  </a:lnTo>
                  <a:lnTo>
                    <a:pt x="284" y="134"/>
                  </a:lnTo>
                  <a:lnTo>
                    <a:pt x="282" y="135"/>
                  </a:lnTo>
                  <a:lnTo>
                    <a:pt x="279" y="137"/>
                  </a:lnTo>
                  <a:lnTo>
                    <a:pt x="276" y="139"/>
                  </a:lnTo>
                  <a:lnTo>
                    <a:pt x="274" y="141"/>
                  </a:lnTo>
                  <a:lnTo>
                    <a:pt x="270" y="142"/>
                  </a:lnTo>
                  <a:lnTo>
                    <a:pt x="266" y="145"/>
                  </a:lnTo>
                  <a:lnTo>
                    <a:pt x="261" y="148"/>
                  </a:lnTo>
                  <a:lnTo>
                    <a:pt x="255" y="151"/>
                  </a:lnTo>
                  <a:lnTo>
                    <a:pt x="251" y="154"/>
                  </a:lnTo>
                  <a:lnTo>
                    <a:pt x="247" y="158"/>
                  </a:lnTo>
                  <a:lnTo>
                    <a:pt x="243" y="162"/>
                  </a:lnTo>
                  <a:lnTo>
                    <a:pt x="239" y="166"/>
                  </a:lnTo>
                  <a:lnTo>
                    <a:pt x="236" y="170"/>
                  </a:lnTo>
                  <a:lnTo>
                    <a:pt x="233" y="175"/>
                  </a:lnTo>
                  <a:lnTo>
                    <a:pt x="229" y="180"/>
                  </a:lnTo>
                  <a:lnTo>
                    <a:pt x="227" y="184"/>
                  </a:lnTo>
                  <a:lnTo>
                    <a:pt x="224" y="189"/>
                  </a:lnTo>
                  <a:lnTo>
                    <a:pt x="221" y="195"/>
                  </a:lnTo>
                  <a:lnTo>
                    <a:pt x="219" y="199"/>
                  </a:lnTo>
                  <a:lnTo>
                    <a:pt x="217" y="204"/>
                  </a:lnTo>
                  <a:lnTo>
                    <a:pt x="214" y="210"/>
                  </a:lnTo>
                  <a:lnTo>
                    <a:pt x="212" y="215"/>
                  </a:lnTo>
                  <a:lnTo>
                    <a:pt x="210" y="220"/>
                  </a:lnTo>
                  <a:lnTo>
                    <a:pt x="209" y="225"/>
                  </a:lnTo>
                  <a:lnTo>
                    <a:pt x="206" y="232"/>
                  </a:lnTo>
                  <a:lnTo>
                    <a:pt x="204" y="237"/>
                  </a:lnTo>
                  <a:lnTo>
                    <a:pt x="203" y="243"/>
                  </a:lnTo>
                  <a:lnTo>
                    <a:pt x="202" y="250"/>
                  </a:lnTo>
                  <a:lnTo>
                    <a:pt x="200" y="255"/>
                  </a:lnTo>
                  <a:lnTo>
                    <a:pt x="196" y="292"/>
                  </a:lnTo>
                  <a:lnTo>
                    <a:pt x="192" y="334"/>
                  </a:lnTo>
                  <a:close/>
                </a:path>
              </a:pathLst>
            </a:custGeom>
            <a:solidFill>
              <a:srgbClr val="000000"/>
            </a:solidFill>
            <a:ln w="9525">
              <a:noFill/>
              <a:round/>
              <a:headEnd/>
              <a:tailEnd/>
            </a:ln>
          </xdr:spPr>
        </xdr:sp>
        <xdr:sp macro="" textlink="">
          <xdr:nvSpPr>
            <xdr:cNvPr id="6366" name="Freeform 18"/>
            <xdr:cNvSpPr>
              <a:spLocks/>
            </xdr:cNvSpPr>
          </xdr:nvSpPr>
          <xdr:spPr bwMode="auto">
            <a:xfrm>
              <a:off x="2469" y="681"/>
              <a:ext cx="156" cy="156"/>
            </a:xfrm>
            <a:custGeom>
              <a:avLst/>
              <a:gdLst>
                <a:gd name="T0" fmla="*/ 0 w 643"/>
                <a:gd name="T1" fmla="*/ 0 h 642"/>
                <a:gd name="T2" fmla="*/ 1 w 643"/>
                <a:gd name="T3" fmla="*/ 0 h 642"/>
                <a:gd name="T4" fmla="*/ 2 w 643"/>
                <a:gd name="T5" fmla="*/ 2 h 642"/>
                <a:gd name="T6" fmla="*/ 2 w 643"/>
                <a:gd name="T7" fmla="*/ 2 h 642"/>
                <a:gd name="T8" fmla="*/ 2 w 643"/>
                <a:gd name="T9" fmla="*/ 0 h 642"/>
                <a:gd name="T10" fmla="*/ 2 w 643"/>
                <a:gd name="T11" fmla="*/ 0 h 642"/>
                <a:gd name="T12" fmla="*/ 2 w 643"/>
                <a:gd name="T13" fmla="*/ 2 h 642"/>
                <a:gd name="T14" fmla="*/ 1 w 643"/>
                <a:gd name="T15" fmla="*/ 2 h 642"/>
                <a:gd name="T16" fmla="*/ 0 w 643"/>
                <a:gd name="T17" fmla="*/ 0 h 642"/>
                <a:gd name="T18" fmla="*/ 0 w 643"/>
                <a:gd name="T19" fmla="*/ 2 h 642"/>
                <a:gd name="T20" fmla="*/ 0 w 643"/>
                <a:gd name="T21" fmla="*/ 2 h 642"/>
                <a:gd name="T22" fmla="*/ 0 w 643"/>
                <a:gd name="T23" fmla="*/ 0 h 642"/>
                <a:gd name="T24" fmla="*/ 0 w 643"/>
                <a:gd name="T25" fmla="*/ 0 h 642"/>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643"/>
                <a:gd name="T40" fmla="*/ 0 h 642"/>
                <a:gd name="T41" fmla="*/ 643 w 643"/>
                <a:gd name="T42" fmla="*/ 642 h 642"/>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643" h="642">
                  <a:moveTo>
                    <a:pt x="0" y="0"/>
                  </a:moveTo>
                  <a:lnTo>
                    <a:pt x="256" y="0"/>
                  </a:lnTo>
                  <a:lnTo>
                    <a:pt x="476" y="478"/>
                  </a:lnTo>
                  <a:lnTo>
                    <a:pt x="479" y="476"/>
                  </a:lnTo>
                  <a:lnTo>
                    <a:pt x="479" y="0"/>
                  </a:lnTo>
                  <a:lnTo>
                    <a:pt x="643" y="0"/>
                  </a:lnTo>
                  <a:lnTo>
                    <a:pt x="643" y="642"/>
                  </a:lnTo>
                  <a:lnTo>
                    <a:pt x="388" y="642"/>
                  </a:lnTo>
                  <a:lnTo>
                    <a:pt x="167" y="152"/>
                  </a:lnTo>
                  <a:lnTo>
                    <a:pt x="165" y="642"/>
                  </a:lnTo>
                  <a:lnTo>
                    <a:pt x="0" y="642"/>
                  </a:lnTo>
                  <a:lnTo>
                    <a:pt x="0" y="0"/>
                  </a:lnTo>
                  <a:close/>
                </a:path>
              </a:pathLst>
            </a:custGeom>
            <a:solidFill>
              <a:srgbClr val="000000"/>
            </a:solidFill>
            <a:ln w="9525">
              <a:noFill/>
              <a:round/>
              <a:headEnd/>
              <a:tailEnd/>
            </a:ln>
          </xdr:spPr>
        </xdr:sp>
        <xdr:sp macro="" textlink="">
          <xdr:nvSpPr>
            <xdr:cNvPr id="6367" name="Freeform 19"/>
            <xdr:cNvSpPr>
              <a:spLocks/>
            </xdr:cNvSpPr>
          </xdr:nvSpPr>
          <xdr:spPr bwMode="auto">
            <a:xfrm>
              <a:off x="2654" y="681"/>
              <a:ext cx="121" cy="156"/>
            </a:xfrm>
            <a:custGeom>
              <a:avLst/>
              <a:gdLst>
                <a:gd name="T0" fmla="*/ 0 w 501"/>
                <a:gd name="T1" fmla="*/ 0 h 642"/>
                <a:gd name="T2" fmla="*/ 2 w 501"/>
                <a:gd name="T3" fmla="*/ 0 h 642"/>
                <a:gd name="T4" fmla="*/ 2 w 501"/>
                <a:gd name="T5" fmla="*/ 0 h 642"/>
                <a:gd name="T6" fmla="*/ 1 w 501"/>
                <a:gd name="T7" fmla="*/ 0 h 642"/>
                <a:gd name="T8" fmla="*/ 1 w 501"/>
                <a:gd name="T9" fmla="*/ 1 h 642"/>
                <a:gd name="T10" fmla="*/ 2 w 501"/>
                <a:gd name="T11" fmla="*/ 1 h 642"/>
                <a:gd name="T12" fmla="*/ 2 w 501"/>
                <a:gd name="T13" fmla="*/ 1 h 642"/>
                <a:gd name="T14" fmla="*/ 1 w 501"/>
                <a:gd name="T15" fmla="*/ 1 h 642"/>
                <a:gd name="T16" fmla="*/ 1 w 501"/>
                <a:gd name="T17" fmla="*/ 2 h 642"/>
                <a:gd name="T18" fmla="*/ 2 w 501"/>
                <a:gd name="T19" fmla="*/ 2 h 642"/>
                <a:gd name="T20" fmla="*/ 2 w 501"/>
                <a:gd name="T21" fmla="*/ 2 h 642"/>
                <a:gd name="T22" fmla="*/ 0 w 501"/>
                <a:gd name="T23" fmla="*/ 2 h 642"/>
                <a:gd name="T24" fmla="*/ 0 w 501"/>
                <a:gd name="T25" fmla="*/ 0 h 642"/>
                <a:gd name="T26" fmla="*/ 0 w 501"/>
                <a:gd name="T27" fmla="*/ 0 h 642"/>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60000 65536"/>
                <a:gd name="T40" fmla="*/ 0 60000 65536"/>
                <a:gd name="T41" fmla="*/ 0 60000 65536"/>
                <a:gd name="T42" fmla="*/ 0 w 501"/>
                <a:gd name="T43" fmla="*/ 0 h 642"/>
                <a:gd name="T44" fmla="*/ 501 w 501"/>
                <a:gd name="T45" fmla="*/ 642 h 642"/>
              </a:gdLst>
              <a:ahLst/>
              <a:cxnLst>
                <a:cxn ang="T28">
                  <a:pos x="T0" y="T1"/>
                </a:cxn>
                <a:cxn ang="T29">
                  <a:pos x="T2" y="T3"/>
                </a:cxn>
                <a:cxn ang="T30">
                  <a:pos x="T4" y="T5"/>
                </a:cxn>
                <a:cxn ang="T31">
                  <a:pos x="T6" y="T7"/>
                </a:cxn>
                <a:cxn ang="T32">
                  <a:pos x="T8" y="T9"/>
                </a:cxn>
                <a:cxn ang="T33">
                  <a:pos x="T10" y="T11"/>
                </a:cxn>
                <a:cxn ang="T34">
                  <a:pos x="T12" y="T13"/>
                </a:cxn>
                <a:cxn ang="T35">
                  <a:pos x="T14" y="T15"/>
                </a:cxn>
                <a:cxn ang="T36">
                  <a:pos x="T16" y="T17"/>
                </a:cxn>
                <a:cxn ang="T37">
                  <a:pos x="T18" y="T19"/>
                </a:cxn>
                <a:cxn ang="T38">
                  <a:pos x="T20" y="T21"/>
                </a:cxn>
                <a:cxn ang="T39">
                  <a:pos x="T22" y="T23"/>
                </a:cxn>
                <a:cxn ang="T40">
                  <a:pos x="T24" y="T25"/>
                </a:cxn>
                <a:cxn ang="T41">
                  <a:pos x="T26" y="T27"/>
                </a:cxn>
              </a:cxnLst>
              <a:rect l="T42" t="T43" r="T44" b="T45"/>
              <a:pathLst>
                <a:path w="501" h="642">
                  <a:moveTo>
                    <a:pt x="0" y="0"/>
                  </a:moveTo>
                  <a:lnTo>
                    <a:pt x="501" y="0"/>
                  </a:lnTo>
                  <a:lnTo>
                    <a:pt x="501" y="125"/>
                  </a:lnTo>
                  <a:lnTo>
                    <a:pt x="183" y="125"/>
                  </a:lnTo>
                  <a:lnTo>
                    <a:pt x="183" y="257"/>
                  </a:lnTo>
                  <a:lnTo>
                    <a:pt x="477" y="257"/>
                  </a:lnTo>
                  <a:lnTo>
                    <a:pt x="477" y="382"/>
                  </a:lnTo>
                  <a:lnTo>
                    <a:pt x="183" y="382"/>
                  </a:lnTo>
                  <a:lnTo>
                    <a:pt x="183" y="517"/>
                  </a:lnTo>
                  <a:lnTo>
                    <a:pt x="501" y="517"/>
                  </a:lnTo>
                  <a:lnTo>
                    <a:pt x="501" y="642"/>
                  </a:lnTo>
                  <a:lnTo>
                    <a:pt x="0" y="642"/>
                  </a:lnTo>
                  <a:lnTo>
                    <a:pt x="0" y="0"/>
                  </a:lnTo>
                  <a:close/>
                </a:path>
              </a:pathLst>
            </a:custGeom>
            <a:solidFill>
              <a:srgbClr val="000000"/>
            </a:solidFill>
            <a:ln w="9525">
              <a:noFill/>
              <a:round/>
              <a:headEnd/>
              <a:tailEnd/>
            </a:ln>
          </xdr:spPr>
        </xdr:sp>
        <xdr:sp macro="" textlink="">
          <xdr:nvSpPr>
            <xdr:cNvPr id="6368" name="Freeform 20"/>
            <xdr:cNvSpPr>
              <a:spLocks/>
            </xdr:cNvSpPr>
          </xdr:nvSpPr>
          <xdr:spPr bwMode="auto">
            <a:xfrm>
              <a:off x="2788" y="681"/>
              <a:ext cx="179" cy="156"/>
            </a:xfrm>
            <a:custGeom>
              <a:avLst/>
              <a:gdLst>
                <a:gd name="T0" fmla="*/ 1 w 735"/>
                <a:gd name="T1" fmla="*/ 1 h 642"/>
                <a:gd name="T2" fmla="*/ 0 w 735"/>
                <a:gd name="T3" fmla="*/ 0 h 642"/>
                <a:gd name="T4" fmla="*/ 1 w 735"/>
                <a:gd name="T5" fmla="*/ 0 h 642"/>
                <a:gd name="T6" fmla="*/ 1 w 735"/>
                <a:gd name="T7" fmla="*/ 1 h 642"/>
                <a:gd name="T8" fmla="*/ 2 w 735"/>
                <a:gd name="T9" fmla="*/ 0 h 642"/>
                <a:gd name="T10" fmla="*/ 2 w 735"/>
                <a:gd name="T11" fmla="*/ 0 h 642"/>
                <a:gd name="T12" fmla="*/ 2 w 735"/>
                <a:gd name="T13" fmla="*/ 1 h 642"/>
                <a:gd name="T14" fmla="*/ 3 w 735"/>
                <a:gd name="T15" fmla="*/ 2 h 642"/>
                <a:gd name="T16" fmla="*/ 2 w 735"/>
                <a:gd name="T17" fmla="*/ 2 h 642"/>
                <a:gd name="T18" fmla="*/ 1 w 735"/>
                <a:gd name="T19" fmla="*/ 1 h 642"/>
                <a:gd name="T20" fmla="*/ 1 w 735"/>
                <a:gd name="T21" fmla="*/ 2 h 642"/>
                <a:gd name="T22" fmla="*/ 0 w 735"/>
                <a:gd name="T23" fmla="*/ 2 h 642"/>
                <a:gd name="T24" fmla="*/ 1 w 735"/>
                <a:gd name="T25" fmla="*/ 1 h 642"/>
                <a:gd name="T26" fmla="*/ 1 w 735"/>
                <a:gd name="T27" fmla="*/ 1 h 642"/>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60000 65536"/>
                <a:gd name="T40" fmla="*/ 0 60000 65536"/>
                <a:gd name="T41" fmla="*/ 0 60000 65536"/>
                <a:gd name="T42" fmla="*/ 0 w 735"/>
                <a:gd name="T43" fmla="*/ 0 h 642"/>
                <a:gd name="T44" fmla="*/ 735 w 735"/>
                <a:gd name="T45" fmla="*/ 642 h 642"/>
              </a:gdLst>
              <a:ahLst/>
              <a:cxnLst>
                <a:cxn ang="T28">
                  <a:pos x="T0" y="T1"/>
                </a:cxn>
                <a:cxn ang="T29">
                  <a:pos x="T2" y="T3"/>
                </a:cxn>
                <a:cxn ang="T30">
                  <a:pos x="T4" y="T5"/>
                </a:cxn>
                <a:cxn ang="T31">
                  <a:pos x="T6" y="T7"/>
                </a:cxn>
                <a:cxn ang="T32">
                  <a:pos x="T8" y="T9"/>
                </a:cxn>
                <a:cxn ang="T33">
                  <a:pos x="T10" y="T11"/>
                </a:cxn>
                <a:cxn ang="T34">
                  <a:pos x="T12" y="T13"/>
                </a:cxn>
                <a:cxn ang="T35">
                  <a:pos x="T14" y="T15"/>
                </a:cxn>
                <a:cxn ang="T36">
                  <a:pos x="T16" y="T17"/>
                </a:cxn>
                <a:cxn ang="T37">
                  <a:pos x="T18" y="T19"/>
                </a:cxn>
                <a:cxn ang="T38">
                  <a:pos x="T20" y="T21"/>
                </a:cxn>
                <a:cxn ang="T39">
                  <a:pos x="T22" y="T23"/>
                </a:cxn>
                <a:cxn ang="T40">
                  <a:pos x="T24" y="T25"/>
                </a:cxn>
                <a:cxn ang="T41">
                  <a:pos x="T26" y="T27"/>
                </a:cxn>
              </a:cxnLst>
              <a:rect l="T42" t="T43" r="T44" b="T45"/>
              <a:pathLst>
                <a:path w="735" h="642">
                  <a:moveTo>
                    <a:pt x="248" y="308"/>
                  </a:moveTo>
                  <a:lnTo>
                    <a:pt x="17" y="0"/>
                  </a:lnTo>
                  <a:lnTo>
                    <a:pt x="253" y="0"/>
                  </a:lnTo>
                  <a:lnTo>
                    <a:pt x="380" y="200"/>
                  </a:lnTo>
                  <a:lnTo>
                    <a:pt x="512" y="0"/>
                  </a:lnTo>
                  <a:lnTo>
                    <a:pt x="724" y="0"/>
                  </a:lnTo>
                  <a:lnTo>
                    <a:pt x="489" y="304"/>
                  </a:lnTo>
                  <a:lnTo>
                    <a:pt x="735" y="642"/>
                  </a:lnTo>
                  <a:lnTo>
                    <a:pt x="502" y="642"/>
                  </a:lnTo>
                  <a:lnTo>
                    <a:pt x="357" y="413"/>
                  </a:lnTo>
                  <a:lnTo>
                    <a:pt x="213" y="642"/>
                  </a:lnTo>
                  <a:lnTo>
                    <a:pt x="0" y="642"/>
                  </a:lnTo>
                  <a:lnTo>
                    <a:pt x="248" y="308"/>
                  </a:lnTo>
                  <a:close/>
                </a:path>
              </a:pathLst>
            </a:custGeom>
            <a:solidFill>
              <a:srgbClr val="000000"/>
            </a:solidFill>
            <a:ln w="9525">
              <a:noFill/>
              <a:round/>
              <a:headEnd/>
              <a:tailEnd/>
            </a:ln>
          </xdr:spPr>
        </xdr:sp>
        <xdr:sp macro="" textlink="">
          <xdr:nvSpPr>
            <xdr:cNvPr id="6369" name="Line 21"/>
            <xdr:cNvSpPr>
              <a:spLocks noChangeShapeType="1"/>
            </xdr:cNvSpPr>
          </xdr:nvSpPr>
          <xdr:spPr bwMode="auto">
            <a:xfrm>
              <a:off x="2230" y="909"/>
              <a:ext cx="0" cy="264"/>
            </a:xfrm>
            <a:prstGeom prst="line">
              <a:avLst/>
            </a:prstGeom>
            <a:noFill/>
            <a:ln w="19050">
              <a:solidFill>
                <a:srgbClr val="000000"/>
              </a:solidFill>
              <a:round/>
              <a:headEnd/>
              <a:tailEnd/>
            </a:ln>
          </xdr:spPr>
        </xdr:sp>
        <xdr:sp macro="" textlink="">
          <xdr:nvSpPr>
            <xdr:cNvPr id="6370" name="Line 22"/>
            <xdr:cNvSpPr>
              <a:spLocks noChangeShapeType="1"/>
            </xdr:cNvSpPr>
          </xdr:nvSpPr>
          <xdr:spPr bwMode="auto">
            <a:xfrm>
              <a:off x="2227" y="337"/>
              <a:ext cx="1" cy="263"/>
            </a:xfrm>
            <a:prstGeom prst="line">
              <a:avLst/>
            </a:prstGeom>
            <a:noFill/>
            <a:ln w="19050">
              <a:solidFill>
                <a:srgbClr val="000000"/>
              </a:solidFill>
              <a:round/>
              <a:headEnd/>
              <a:tailEnd/>
            </a:ln>
          </xdr:spPr>
        </xdr:sp>
        <xdr:sp macro="" textlink="">
          <xdr:nvSpPr>
            <xdr:cNvPr id="6371" name="Freeform 23"/>
            <xdr:cNvSpPr>
              <a:spLocks/>
            </xdr:cNvSpPr>
          </xdr:nvSpPr>
          <xdr:spPr bwMode="auto">
            <a:xfrm>
              <a:off x="1921" y="916"/>
              <a:ext cx="301" cy="260"/>
            </a:xfrm>
            <a:custGeom>
              <a:avLst/>
              <a:gdLst>
                <a:gd name="T0" fmla="*/ 4 w 1241"/>
                <a:gd name="T1" fmla="*/ 4 h 1074"/>
                <a:gd name="T2" fmla="*/ 4 w 1241"/>
                <a:gd name="T3" fmla="*/ 4 h 1074"/>
                <a:gd name="T4" fmla="*/ 4 w 1241"/>
                <a:gd name="T5" fmla="*/ 4 h 1074"/>
                <a:gd name="T6" fmla="*/ 4 w 1241"/>
                <a:gd name="T7" fmla="*/ 4 h 1074"/>
                <a:gd name="T8" fmla="*/ 3 w 1241"/>
                <a:gd name="T9" fmla="*/ 3 h 1074"/>
                <a:gd name="T10" fmla="*/ 3 w 1241"/>
                <a:gd name="T11" fmla="*/ 3 h 1074"/>
                <a:gd name="T12" fmla="*/ 2 w 1241"/>
                <a:gd name="T13" fmla="*/ 3 h 1074"/>
                <a:gd name="T14" fmla="*/ 2 w 1241"/>
                <a:gd name="T15" fmla="*/ 3 h 1074"/>
                <a:gd name="T16" fmla="*/ 1 w 1241"/>
                <a:gd name="T17" fmla="*/ 2 h 1074"/>
                <a:gd name="T18" fmla="*/ 1 w 1241"/>
                <a:gd name="T19" fmla="*/ 2 h 1074"/>
                <a:gd name="T20" fmla="*/ 0 w 1241"/>
                <a:gd name="T21" fmla="*/ 1 h 1074"/>
                <a:gd name="T22" fmla="*/ 0 w 1241"/>
                <a:gd name="T23" fmla="*/ 1 h 1074"/>
                <a:gd name="T24" fmla="*/ 0 w 1241"/>
                <a:gd name="T25" fmla="*/ 0 h 1074"/>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1241"/>
                <a:gd name="T40" fmla="*/ 0 h 1074"/>
                <a:gd name="T41" fmla="*/ 1241 w 1241"/>
                <a:gd name="T42" fmla="*/ 1074 h 1074"/>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1241" h="1074">
                  <a:moveTo>
                    <a:pt x="1241" y="1074"/>
                  </a:moveTo>
                  <a:lnTo>
                    <a:pt x="1221" y="1071"/>
                  </a:lnTo>
                  <a:lnTo>
                    <a:pt x="1163" y="1062"/>
                  </a:lnTo>
                  <a:lnTo>
                    <a:pt x="1073" y="1043"/>
                  </a:lnTo>
                  <a:lnTo>
                    <a:pt x="960" y="1012"/>
                  </a:lnTo>
                  <a:lnTo>
                    <a:pt x="829" y="967"/>
                  </a:lnTo>
                  <a:lnTo>
                    <a:pt x="688" y="903"/>
                  </a:lnTo>
                  <a:lnTo>
                    <a:pt x="544" y="819"/>
                  </a:lnTo>
                  <a:lnTo>
                    <a:pt x="402" y="712"/>
                  </a:lnTo>
                  <a:lnTo>
                    <a:pt x="269" y="580"/>
                  </a:lnTo>
                  <a:lnTo>
                    <a:pt x="155" y="420"/>
                  </a:lnTo>
                  <a:lnTo>
                    <a:pt x="62" y="227"/>
                  </a:lnTo>
                  <a:lnTo>
                    <a:pt x="0" y="0"/>
                  </a:lnTo>
                </a:path>
              </a:pathLst>
            </a:custGeom>
            <a:noFill/>
            <a:ln w="19050">
              <a:solidFill>
                <a:srgbClr val="000000"/>
              </a:solidFill>
              <a:prstDash val="solid"/>
              <a:round/>
              <a:headEnd/>
              <a:tailEnd/>
            </a:ln>
          </xdr:spPr>
        </xdr:sp>
        <xdr:sp macro="" textlink="">
          <xdr:nvSpPr>
            <xdr:cNvPr id="6372" name="Freeform 24"/>
            <xdr:cNvSpPr>
              <a:spLocks/>
            </xdr:cNvSpPr>
          </xdr:nvSpPr>
          <xdr:spPr bwMode="auto">
            <a:xfrm>
              <a:off x="1695" y="916"/>
              <a:ext cx="527" cy="258"/>
            </a:xfrm>
            <a:custGeom>
              <a:avLst/>
              <a:gdLst>
                <a:gd name="T0" fmla="*/ 8 w 2175"/>
                <a:gd name="T1" fmla="*/ 4 h 1062"/>
                <a:gd name="T2" fmla="*/ 8 w 2175"/>
                <a:gd name="T3" fmla="*/ 4 h 1062"/>
                <a:gd name="T4" fmla="*/ 7 w 2175"/>
                <a:gd name="T5" fmla="*/ 4 h 1062"/>
                <a:gd name="T6" fmla="*/ 7 w 2175"/>
                <a:gd name="T7" fmla="*/ 4 h 1062"/>
                <a:gd name="T8" fmla="*/ 6 w 2175"/>
                <a:gd name="T9" fmla="*/ 4 h 1062"/>
                <a:gd name="T10" fmla="*/ 5 w 2175"/>
                <a:gd name="T11" fmla="*/ 3 h 1062"/>
                <a:gd name="T12" fmla="*/ 4 w 2175"/>
                <a:gd name="T13" fmla="*/ 3 h 1062"/>
                <a:gd name="T14" fmla="*/ 3 w 2175"/>
                <a:gd name="T15" fmla="*/ 3 h 1062"/>
                <a:gd name="T16" fmla="*/ 2 w 2175"/>
                <a:gd name="T17" fmla="*/ 3 h 1062"/>
                <a:gd name="T18" fmla="*/ 2 w 2175"/>
                <a:gd name="T19" fmla="*/ 2 h 1062"/>
                <a:gd name="T20" fmla="*/ 1 w 2175"/>
                <a:gd name="T21" fmla="*/ 2 h 1062"/>
                <a:gd name="T22" fmla="*/ 0 w 2175"/>
                <a:gd name="T23" fmla="*/ 1 h 1062"/>
                <a:gd name="T24" fmla="*/ 0 w 2175"/>
                <a:gd name="T25" fmla="*/ 0 h 1062"/>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2175"/>
                <a:gd name="T40" fmla="*/ 0 h 1062"/>
                <a:gd name="T41" fmla="*/ 2175 w 2175"/>
                <a:gd name="T42" fmla="*/ 1062 h 1062"/>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2175" h="1062">
                  <a:moveTo>
                    <a:pt x="2175" y="1062"/>
                  </a:moveTo>
                  <a:lnTo>
                    <a:pt x="2140" y="1061"/>
                  </a:lnTo>
                  <a:lnTo>
                    <a:pt x="2039" y="1058"/>
                  </a:lnTo>
                  <a:lnTo>
                    <a:pt x="1885" y="1048"/>
                  </a:lnTo>
                  <a:lnTo>
                    <a:pt x="1688" y="1028"/>
                  </a:lnTo>
                  <a:lnTo>
                    <a:pt x="1463" y="992"/>
                  </a:lnTo>
                  <a:lnTo>
                    <a:pt x="1218" y="938"/>
                  </a:lnTo>
                  <a:lnTo>
                    <a:pt x="966" y="861"/>
                  </a:lnTo>
                  <a:lnTo>
                    <a:pt x="719" y="758"/>
                  </a:lnTo>
                  <a:lnTo>
                    <a:pt x="486" y="623"/>
                  </a:lnTo>
                  <a:lnTo>
                    <a:pt x="282" y="456"/>
                  </a:lnTo>
                  <a:lnTo>
                    <a:pt x="117" y="250"/>
                  </a:lnTo>
                  <a:lnTo>
                    <a:pt x="0" y="0"/>
                  </a:lnTo>
                </a:path>
              </a:pathLst>
            </a:custGeom>
            <a:noFill/>
            <a:ln w="19050">
              <a:solidFill>
                <a:srgbClr val="000000"/>
              </a:solidFill>
              <a:prstDash val="solid"/>
              <a:round/>
              <a:headEnd/>
              <a:tailEnd/>
            </a:ln>
          </xdr:spPr>
        </xdr:sp>
        <xdr:sp macro="" textlink="">
          <xdr:nvSpPr>
            <xdr:cNvPr id="6373" name="Freeform 25"/>
            <xdr:cNvSpPr>
              <a:spLocks/>
            </xdr:cNvSpPr>
          </xdr:nvSpPr>
          <xdr:spPr bwMode="auto">
            <a:xfrm>
              <a:off x="1921" y="333"/>
              <a:ext cx="299" cy="261"/>
            </a:xfrm>
            <a:custGeom>
              <a:avLst/>
              <a:gdLst>
                <a:gd name="T0" fmla="*/ 4 w 1235"/>
                <a:gd name="T1" fmla="*/ 0 h 1074"/>
                <a:gd name="T2" fmla="*/ 4 w 1235"/>
                <a:gd name="T3" fmla="*/ 0 h 1074"/>
                <a:gd name="T4" fmla="*/ 4 w 1235"/>
                <a:gd name="T5" fmla="*/ 0 h 1074"/>
                <a:gd name="T6" fmla="*/ 4 w 1235"/>
                <a:gd name="T7" fmla="*/ 0 h 1074"/>
                <a:gd name="T8" fmla="*/ 3 w 1235"/>
                <a:gd name="T9" fmla="*/ 0 h 1074"/>
                <a:gd name="T10" fmla="*/ 3 w 1235"/>
                <a:gd name="T11" fmla="*/ 0 h 1074"/>
                <a:gd name="T12" fmla="*/ 2 w 1235"/>
                <a:gd name="T13" fmla="*/ 0 h 1074"/>
                <a:gd name="T14" fmla="*/ 2 w 1235"/>
                <a:gd name="T15" fmla="*/ 1 h 1074"/>
                <a:gd name="T16" fmla="*/ 1 w 1235"/>
                <a:gd name="T17" fmla="*/ 1 h 1074"/>
                <a:gd name="T18" fmla="*/ 1 w 1235"/>
                <a:gd name="T19" fmla="*/ 2 h 1074"/>
                <a:gd name="T20" fmla="*/ 0 w 1235"/>
                <a:gd name="T21" fmla="*/ 2 h 1074"/>
                <a:gd name="T22" fmla="*/ 0 w 1235"/>
                <a:gd name="T23" fmla="*/ 3 h 1074"/>
                <a:gd name="T24" fmla="*/ 0 w 1235"/>
                <a:gd name="T25" fmla="*/ 4 h 1074"/>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1235"/>
                <a:gd name="T40" fmla="*/ 0 h 1074"/>
                <a:gd name="T41" fmla="*/ 1235 w 1235"/>
                <a:gd name="T42" fmla="*/ 1074 h 1074"/>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1235" h="1074">
                  <a:moveTo>
                    <a:pt x="1235" y="0"/>
                  </a:moveTo>
                  <a:lnTo>
                    <a:pt x="1214" y="4"/>
                  </a:lnTo>
                  <a:lnTo>
                    <a:pt x="1156" y="12"/>
                  </a:lnTo>
                  <a:lnTo>
                    <a:pt x="1067" y="31"/>
                  </a:lnTo>
                  <a:lnTo>
                    <a:pt x="955" y="62"/>
                  </a:lnTo>
                  <a:lnTo>
                    <a:pt x="825" y="107"/>
                  </a:lnTo>
                  <a:lnTo>
                    <a:pt x="685" y="171"/>
                  </a:lnTo>
                  <a:lnTo>
                    <a:pt x="540" y="255"/>
                  </a:lnTo>
                  <a:lnTo>
                    <a:pt x="399" y="362"/>
                  </a:lnTo>
                  <a:lnTo>
                    <a:pt x="268" y="494"/>
                  </a:lnTo>
                  <a:lnTo>
                    <a:pt x="153" y="655"/>
                  </a:lnTo>
                  <a:lnTo>
                    <a:pt x="62" y="848"/>
                  </a:lnTo>
                  <a:lnTo>
                    <a:pt x="0" y="1074"/>
                  </a:lnTo>
                </a:path>
              </a:pathLst>
            </a:custGeom>
            <a:noFill/>
            <a:ln w="19050">
              <a:solidFill>
                <a:srgbClr val="000000"/>
              </a:solidFill>
              <a:prstDash val="solid"/>
              <a:round/>
              <a:headEnd/>
              <a:tailEnd/>
            </a:ln>
          </xdr:spPr>
        </xdr:sp>
        <xdr:sp macro="" textlink="">
          <xdr:nvSpPr>
            <xdr:cNvPr id="6374" name="Freeform 26"/>
            <xdr:cNvSpPr>
              <a:spLocks/>
            </xdr:cNvSpPr>
          </xdr:nvSpPr>
          <xdr:spPr bwMode="auto">
            <a:xfrm>
              <a:off x="1695" y="337"/>
              <a:ext cx="525" cy="257"/>
            </a:xfrm>
            <a:custGeom>
              <a:avLst/>
              <a:gdLst>
                <a:gd name="T0" fmla="*/ 8 w 2164"/>
                <a:gd name="T1" fmla="*/ 0 h 1062"/>
                <a:gd name="T2" fmla="*/ 7 w 2164"/>
                <a:gd name="T3" fmla="*/ 0 h 1062"/>
                <a:gd name="T4" fmla="*/ 7 w 2164"/>
                <a:gd name="T5" fmla="*/ 0 h 1062"/>
                <a:gd name="T6" fmla="*/ 7 w 2164"/>
                <a:gd name="T7" fmla="*/ 0 h 1062"/>
                <a:gd name="T8" fmla="*/ 6 w 2164"/>
                <a:gd name="T9" fmla="*/ 0 h 1062"/>
                <a:gd name="T10" fmla="*/ 5 w 2164"/>
                <a:gd name="T11" fmla="*/ 0 h 1062"/>
                <a:gd name="T12" fmla="*/ 4 w 2164"/>
                <a:gd name="T13" fmla="*/ 0 h 1062"/>
                <a:gd name="T14" fmla="*/ 3 w 2164"/>
                <a:gd name="T15" fmla="*/ 1 h 1062"/>
                <a:gd name="T16" fmla="*/ 2 w 2164"/>
                <a:gd name="T17" fmla="*/ 1 h 1062"/>
                <a:gd name="T18" fmla="*/ 2 w 2164"/>
                <a:gd name="T19" fmla="*/ 1 h 1062"/>
                <a:gd name="T20" fmla="*/ 1 w 2164"/>
                <a:gd name="T21" fmla="*/ 2 h 1062"/>
                <a:gd name="T22" fmla="*/ 0 w 2164"/>
                <a:gd name="T23" fmla="*/ 3 h 1062"/>
                <a:gd name="T24" fmla="*/ 0 w 2164"/>
                <a:gd name="T25" fmla="*/ 4 h 1062"/>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2164"/>
                <a:gd name="T40" fmla="*/ 0 h 1062"/>
                <a:gd name="T41" fmla="*/ 2164 w 2164"/>
                <a:gd name="T42" fmla="*/ 1062 h 1062"/>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2164" h="1062">
                  <a:moveTo>
                    <a:pt x="2164" y="0"/>
                  </a:moveTo>
                  <a:lnTo>
                    <a:pt x="2128" y="1"/>
                  </a:lnTo>
                  <a:lnTo>
                    <a:pt x="2028" y="4"/>
                  </a:lnTo>
                  <a:lnTo>
                    <a:pt x="1875" y="14"/>
                  </a:lnTo>
                  <a:lnTo>
                    <a:pt x="1680" y="34"/>
                  </a:lnTo>
                  <a:lnTo>
                    <a:pt x="1455" y="70"/>
                  </a:lnTo>
                  <a:lnTo>
                    <a:pt x="1211" y="124"/>
                  </a:lnTo>
                  <a:lnTo>
                    <a:pt x="961" y="201"/>
                  </a:lnTo>
                  <a:lnTo>
                    <a:pt x="715" y="304"/>
                  </a:lnTo>
                  <a:lnTo>
                    <a:pt x="484" y="439"/>
                  </a:lnTo>
                  <a:lnTo>
                    <a:pt x="280" y="606"/>
                  </a:lnTo>
                  <a:lnTo>
                    <a:pt x="115" y="813"/>
                  </a:lnTo>
                  <a:lnTo>
                    <a:pt x="0" y="1062"/>
                  </a:lnTo>
                </a:path>
              </a:pathLst>
            </a:custGeom>
            <a:noFill/>
            <a:ln w="19050">
              <a:solidFill>
                <a:srgbClr val="000000"/>
              </a:solidFill>
              <a:prstDash val="solid"/>
              <a:round/>
              <a:headEnd/>
              <a:tailEnd/>
            </a:ln>
          </xdr:spPr>
        </xdr:sp>
        <xdr:sp macro="" textlink="">
          <xdr:nvSpPr>
            <xdr:cNvPr id="6375" name="Freeform 27"/>
            <xdr:cNvSpPr>
              <a:spLocks/>
            </xdr:cNvSpPr>
          </xdr:nvSpPr>
          <xdr:spPr bwMode="auto">
            <a:xfrm>
              <a:off x="2232" y="332"/>
              <a:ext cx="301" cy="261"/>
            </a:xfrm>
            <a:custGeom>
              <a:avLst/>
              <a:gdLst>
                <a:gd name="T0" fmla="*/ 0 w 1242"/>
                <a:gd name="T1" fmla="*/ 0 h 1074"/>
                <a:gd name="T2" fmla="*/ 0 w 1242"/>
                <a:gd name="T3" fmla="*/ 0 h 1074"/>
                <a:gd name="T4" fmla="*/ 0 w 1242"/>
                <a:gd name="T5" fmla="*/ 0 h 1074"/>
                <a:gd name="T6" fmla="*/ 0 w 1242"/>
                <a:gd name="T7" fmla="*/ 0 h 1074"/>
                <a:gd name="T8" fmla="*/ 1 w 1242"/>
                <a:gd name="T9" fmla="*/ 0 h 1074"/>
                <a:gd name="T10" fmla="*/ 1 w 1242"/>
                <a:gd name="T11" fmla="*/ 0 h 1074"/>
                <a:gd name="T12" fmla="*/ 2 w 1242"/>
                <a:gd name="T13" fmla="*/ 0 h 1074"/>
                <a:gd name="T14" fmla="*/ 2 w 1242"/>
                <a:gd name="T15" fmla="*/ 1 h 1074"/>
                <a:gd name="T16" fmla="*/ 3 w 1242"/>
                <a:gd name="T17" fmla="*/ 1 h 1074"/>
                <a:gd name="T18" fmla="*/ 3 w 1242"/>
                <a:gd name="T19" fmla="*/ 2 h 1074"/>
                <a:gd name="T20" fmla="*/ 4 w 1242"/>
                <a:gd name="T21" fmla="*/ 2 h 1074"/>
                <a:gd name="T22" fmla="*/ 4 w 1242"/>
                <a:gd name="T23" fmla="*/ 3 h 1074"/>
                <a:gd name="T24" fmla="*/ 4 w 1242"/>
                <a:gd name="T25" fmla="*/ 4 h 1074"/>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1242"/>
                <a:gd name="T40" fmla="*/ 0 h 1074"/>
                <a:gd name="T41" fmla="*/ 1242 w 1242"/>
                <a:gd name="T42" fmla="*/ 1074 h 1074"/>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1242" h="1074">
                  <a:moveTo>
                    <a:pt x="0" y="0"/>
                  </a:moveTo>
                  <a:lnTo>
                    <a:pt x="22" y="3"/>
                  </a:lnTo>
                  <a:lnTo>
                    <a:pt x="80" y="12"/>
                  </a:lnTo>
                  <a:lnTo>
                    <a:pt x="170" y="31"/>
                  </a:lnTo>
                  <a:lnTo>
                    <a:pt x="283" y="62"/>
                  </a:lnTo>
                  <a:lnTo>
                    <a:pt x="413" y="107"/>
                  </a:lnTo>
                  <a:lnTo>
                    <a:pt x="555" y="171"/>
                  </a:lnTo>
                  <a:lnTo>
                    <a:pt x="699" y="254"/>
                  </a:lnTo>
                  <a:lnTo>
                    <a:pt x="841" y="362"/>
                  </a:lnTo>
                  <a:lnTo>
                    <a:pt x="973" y="494"/>
                  </a:lnTo>
                  <a:lnTo>
                    <a:pt x="1088" y="655"/>
                  </a:lnTo>
                  <a:lnTo>
                    <a:pt x="1181" y="848"/>
                  </a:lnTo>
                  <a:lnTo>
                    <a:pt x="1242" y="1074"/>
                  </a:lnTo>
                </a:path>
              </a:pathLst>
            </a:custGeom>
            <a:noFill/>
            <a:ln w="19050">
              <a:solidFill>
                <a:srgbClr val="000000"/>
              </a:solidFill>
              <a:prstDash val="solid"/>
              <a:round/>
              <a:headEnd/>
              <a:tailEnd/>
            </a:ln>
          </xdr:spPr>
        </xdr:sp>
        <xdr:sp macro="" textlink="">
          <xdr:nvSpPr>
            <xdr:cNvPr id="6376" name="Freeform 28"/>
            <xdr:cNvSpPr>
              <a:spLocks/>
            </xdr:cNvSpPr>
          </xdr:nvSpPr>
          <xdr:spPr bwMode="auto">
            <a:xfrm>
              <a:off x="2232" y="335"/>
              <a:ext cx="528" cy="258"/>
            </a:xfrm>
            <a:custGeom>
              <a:avLst/>
              <a:gdLst>
                <a:gd name="T0" fmla="*/ 0 w 2175"/>
                <a:gd name="T1" fmla="*/ 0 h 1062"/>
                <a:gd name="T2" fmla="*/ 0 w 2175"/>
                <a:gd name="T3" fmla="*/ 0 h 1062"/>
                <a:gd name="T4" fmla="*/ 0 w 2175"/>
                <a:gd name="T5" fmla="*/ 0 h 1062"/>
                <a:gd name="T6" fmla="*/ 1 w 2175"/>
                <a:gd name="T7" fmla="*/ 0 h 1062"/>
                <a:gd name="T8" fmla="*/ 2 w 2175"/>
                <a:gd name="T9" fmla="*/ 0 h 1062"/>
                <a:gd name="T10" fmla="*/ 2 w 2175"/>
                <a:gd name="T11" fmla="*/ 0 h 1062"/>
                <a:gd name="T12" fmla="*/ 3 w 2175"/>
                <a:gd name="T13" fmla="*/ 0 h 1062"/>
                <a:gd name="T14" fmla="*/ 4 w 2175"/>
                <a:gd name="T15" fmla="*/ 1 h 1062"/>
                <a:gd name="T16" fmla="*/ 5 w 2175"/>
                <a:gd name="T17" fmla="*/ 1 h 1062"/>
                <a:gd name="T18" fmla="*/ 6 w 2175"/>
                <a:gd name="T19" fmla="*/ 1 h 1062"/>
                <a:gd name="T20" fmla="*/ 7 w 2175"/>
                <a:gd name="T21" fmla="*/ 2 h 1062"/>
                <a:gd name="T22" fmla="*/ 7 w 2175"/>
                <a:gd name="T23" fmla="*/ 3 h 1062"/>
                <a:gd name="T24" fmla="*/ 8 w 2175"/>
                <a:gd name="T25" fmla="*/ 4 h 1062"/>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2175"/>
                <a:gd name="T40" fmla="*/ 0 h 1062"/>
                <a:gd name="T41" fmla="*/ 2175 w 2175"/>
                <a:gd name="T42" fmla="*/ 1062 h 1062"/>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2175" h="1062">
                  <a:moveTo>
                    <a:pt x="0" y="0"/>
                  </a:moveTo>
                  <a:lnTo>
                    <a:pt x="37" y="1"/>
                  </a:lnTo>
                  <a:lnTo>
                    <a:pt x="138" y="4"/>
                  </a:lnTo>
                  <a:lnTo>
                    <a:pt x="292" y="14"/>
                  </a:lnTo>
                  <a:lnTo>
                    <a:pt x="489" y="34"/>
                  </a:lnTo>
                  <a:lnTo>
                    <a:pt x="714" y="70"/>
                  </a:lnTo>
                  <a:lnTo>
                    <a:pt x="959" y="124"/>
                  </a:lnTo>
                  <a:lnTo>
                    <a:pt x="1211" y="201"/>
                  </a:lnTo>
                  <a:lnTo>
                    <a:pt x="1458" y="304"/>
                  </a:lnTo>
                  <a:lnTo>
                    <a:pt x="1690" y="439"/>
                  </a:lnTo>
                  <a:lnTo>
                    <a:pt x="1895" y="606"/>
                  </a:lnTo>
                  <a:lnTo>
                    <a:pt x="2060" y="813"/>
                  </a:lnTo>
                  <a:lnTo>
                    <a:pt x="2175" y="1062"/>
                  </a:lnTo>
                </a:path>
              </a:pathLst>
            </a:custGeom>
            <a:noFill/>
            <a:ln w="19050">
              <a:solidFill>
                <a:srgbClr val="000000"/>
              </a:solidFill>
              <a:prstDash val="solid"/>
              <a:round/>
              <a:headEnd/>
              <a:tailEnd/>
            </a:ln>
          </xdr:spPr>
        </xdr:sp>
        <xdr:sp macro="" textlink="">
          <xdr:nvSpPr>
            <xdr:cNvPr id="6377" name="Freeform 29"/>
            <xdr:cNvSpPr>
              <a:spLocks/>
            </xdr:cNvSpPr>
          </xdr:nvSpPr>
          <xdr:spPr bwMode="auto">
            <a:xfrm>
              <a:off x="2003" y="392"/>
              <a:ext cx="540" cy="210"/>
            </a:xfrm>
            <a:custGeom>
              <a:avLst/>
              <a:gdLst>
                <a:gd name="T0" fmla="*/ 7 w 2224"/>
                <a:gd name="T1" fmla="*/ 0 h 867"/>
                <a:gd name="T2" fmla="*/ 7 w 2224"/>
                <a:gd name="T3" fmla="*/ 0 h 867"/>
                <a:gd name="T4" fmla="*/ 7 w 2224"/>
                <a:gd name="T5" fmla="*/ 0 h 867"/>
                <a:gd name="T6" fmla="*/ 6 w 2224"/>
                <a:gd name="T7" fmla="*/ 0 h 867"/>
                <a:gd name="T8" fmla="*/ 6 w 2224"/>
                <a:gd name="T9" fmla="*/ 0 h 867"/>
                <a:gd name="T10" fmla="*/ 6 w 2224"/>
                <a:gd name="T11" fmla="*/ 0 h 867"/>
                <a:gd name="T12" fmla="*/ 5 w 2224"/>
                <a:gd name="T13" fmla="*/ 0 h 867"/>
                <a:gd name="T14" fmla="*/ 4 w 2224"/>
                <a:gd name="T15" fmla="*/ 0 h 867"/>
                <a:gd name="T16" fmla="*/ 4 w 2224"/>
                <a:gd name="T17" fmla="*/ 0 h 867"/>
                <a:gd name="T18" fmla="*/ 3 w 2224"/>
                <a:gd name="T19" fmla="*/ 0 h 867"/>
                <a:gd name="T20" fmla="*/ 3 w 2224"/>
                <a:gd name="T21" fmla="*/ 0 h 867"/>
                <a:gd name="T22" fmla="*/ 2 w 2224"/>
                <a:gd name="T23" fmla="*/ 0 h 867"/>
                <a:gd name="T24" fmla="*/ 1 w 2224"/>
                <a:gd name="T25" fmla="*/ 0 h 867"/>
                <a:gd name="T26" fmla="*/ 1 w 2224"/>
                <a:gd name="T27" fmla="*/ 0 h 867"/>
                <a:gd name="T28" fmla="*/ 1 w 2224"/>
                <a:gd name="T29" fmla="*/ 0 h 867"/>
                <a:gd name="T30" fmla="*/ 0 w 2224"/>
                <a:gd name="T31" fmla="*/ 0 h 867"/>
                <a:gd name="T32" fmla="*/ 0 w 2224"/>
                <a:gd name="T33" fmla="*/ 1 h 867"/>
                <a:gd name="T34" fmla="*/ 0 w 2224"/>
                <a:gd name="T35" fmla="*/ 1 h 867"/>
                <a:gd name="T36" fmla="*/ 0 w 2224"/>
                <a:gd name="T37" fmla="*/ 1 h 867"/>
                <a:gd name="T38" fmla="*/ 0 w 2224"/>
                <a:gd name="T39" fmla="*/ 1 h 867"/>
                <a:gd name="T40" fmla="*/ 0 w 2224"/>
                <a:gd name="T41" fmla="*/ 1 h 867"/>
                <a:gd name="T42" fmla="*/ 0 w 2224"/>
                <a:gd name="T43" fmla="*/ 1 h 867"/>
                <a:gd name="T44" fmla="*/ 0 w 2224"/>
                <a:gd name="T45" fmla="*/ 1 h 867"/>
                <a:gd name="T46" fmla="*/ 1 w 2224"/>
                <a:gd name="T47" fmla="*/ 1 h 867"/>
                <a:gd name="T48" fmla="*/ 1 w 2224"/>
                <a:gd name="T49" fmla="*/ 1 h 867"/>
                <a:gd name="T50" fmla="*/ 1 w 2224"/>
                <a:gd name="T51" fmla="*/ 2 h 867"/>
                <a:gd name="T52" fmla="*/ 2 w 2224"/>
                <a:gd name="T53" fmla="*/ 2 h 867"/>
                <a:gd name="T54" fmla="*/ 3 w 2224"/>
                <a:gd name="T55" fmla="*/ 2 h 867"/>
                <a:gd name="T56" fmla="*/ 3 w 2224"/>
                <a:gd name="T57" fmla="*/ 2 h 867"/>
                <a:gd name="T58" fmla="*/ 4 w 2224"/>
                <a:gd name="T59" fmla="*/ 2 h 867"/>
                <a:gd name="T60" fmla="*/ 5 w 2224"/>
                <a:gd name="T61" fmla="*/ 2 h 867"/>
                <a:gd name="T62" fmla="*/ 6 w 2224"/>
                <a:gd name="T63" fmla="*/ 2 h 867"/>
                <a:gd name="T64" fmla="*/ 6 w 2224"/>
                <a:gd name="T65" fmla="*/ 2 h 867"/>
                <a:gd name="T66" fmla="*/ 7 w 2224"/>
                <a:gd name="T67" fmla="*/ 2 h 867"/>
                <a:gd name="T68" fmla="*/ 7 w 2224"/>
                <a:gd name="T69" fmla="*/ 3 h 867"/>
                <a:gd name="T70" fmla="*/ 8 w 2224"/>
                <a:gd name="T71" fmla="*/ 3 h 867"/>
                <a:gd name="T72" fmla="*/ 8 w 2224"/>
                <a:gd name="T73" fmla="*/ 3 h 867"/>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60000 65536"/>
                <a:gd name="T100" fmla="*/ 0 60000 65536"/>
                <a:gd name="T101" fmla="*/ 0 60000 65536"/>
                <a:gd name="T102" fmla="*/ 0 60000 65536"/>
                <a:gd name="T103" fmla="*/ 0 60000 65536"/>
                <a:gd name="T104" fmla="*/ 0 60000 65536"/>
                <a:gd name="T105" fmla="*/ 0 60000 65536"/>
                <a:gd name="T106" fmla="*/ 0 60000 65536"/>
                <a:gd name="T107" fmla="*/ 0 60000 65536"/>
                <a:gd name="T108" fmla="*/ 0 60000 65536"/>
                <a:gd name="T109" fmla="*/ 0 60000 65536"/>
                <a:gd name="T110" fmla="*/ 0 60000 65536"/>
                <a:gd name="T111" fmla="*/ 0 w 2224"/>
                <a:gd name="T112" fmla="*/ 0 h 867"/>
                <a:gd name="T113" fmla="*/ 2224 w 2224"/>
                <a:gd name="T114" fmla="*/ 867 h 867"/>
              </a:gdLst>
              <a:ahLst/>
              <a:cxnLst>
                <a:cxn ang="T74">
                  <a:pos x="T0" y="T1"/>
                </a:cxn>
                <a:cxn ang="T75">
                  <a:pos x="T2" y="T3"/>
                </a:cxn>
                <a:cxn ang="T76">
                  <a:pos x="T4" y="T5"/>
                </a:cxn>
                <a:cxn ang="T77">
                  <a:pos x="T6" y="T7"/>
                </a:cxn>
                <a:cxn ang="T78">
                  <a:pos x="T8" y="T9"/>
                </a:cxn>
                <a:cxn ang="T79">
                  <a:pos x="T10" y="T11"/>
                </a:cxn>
                <a:cxn ang="T80">
                  <a:pos x="T12" y="T13"/>
                </a:cxn>
                <a:cxn ang="T81">
                  <a:pos x="T14" y="T15"/>
                </a:cxn>
                <a:cxn ang="T82">
                  <a:pos x="T16" y="T17"/>
                </a:cxn>
                <a:cxn ang="T83">
                  <a:pos x="T18" y="T19"/>
                </a:cxn>
                <a:cxn ang="T84">
                  <a:pos x="T20" y="T21"/>
                </a:cxn>
                <a:cxn ang="T85">
                  <a:pos x="T22" y="T23"/>
                </a:cxn>
                <a:cxn ang="T86">
                  <a:pos x="T24" y="T25"/>
                </a:cxn>
                <a:cxn ang="T87">
                  <a:pos x="T26" y="T27"/>
                </a:cxn>
                <a:cxn ang="T88">
                  <a:pos x="T28" y="T29"/>
                </a:cxn>
                <a:cxn ang="T89">
                  <a:pos x="T30" y="T31"/>
                </a:cxn>
                <a:cxn ang="T90">
                  <a:pos x="T32" y="T33"/>
                </a:cxn>
                <a:cxn ang="T91">
                  <a:pos x="T34" y="T35"/>
                </a:cxn>
                <a:cxn ang="T92">
                  <a:pos x="T36" y="T37"/>
                </a:cxn>
                <a:cxn ang="T93">
                  <a:pos x="T38" y="T39"/>
                </a:cxn>
                <a:cxn ang="T94">
                  <a:pos x="T40" y="T41"/>
                </a:cxn>
                <a:cxn ang="T95">
                  <a:pos x="T42" y="T43"/>
                </a:cxn>
                <a:cxn ang="T96">
                  <a:pos x="T44" y="T45"/>
                </a:cxn>
                <a:cxn ang="T97">
                  <a:pos x="T46" y="T47"/>
                </a:cxn>
                <a:cxn ang="T98">
                  <a:pos x="T48" y="T49"/>
                </a:cxn>
                <a:cxn ang="T99">
                  <a:pos x="T50" y="T51"/>
                </a:cxn>
                <a:cxn ang="T100">
                  <a:pos x="T52" y="T53"/>
                </a:cxn>
                <a:cxn ang="T101">
                  <a:pos x="T54" y="T55"/>
                </a:cxn>
                <a:cxn ang="T102">
                  <a:pos x="T56" y="T57"/>
                </a:cxn>
                <a:cxn ang="T103">
                  <a:pos x="T58" y="T59"/>
                </a:cxn>
                <a:cxn ang="T104">
                  <a:pos x="T60" y="T61"/>
                </a:cxn>
                <a:cxn ang="T105">
                  <a:pos x="T62" y="T63"/>
                </a:cxn>
                <a:cxn ang="T106">
                  <a:pos x="T64" y="T65"/>
                </a:cxn>
                <a:cxn ang="T107">
                  <a:pos x="T66" y="T67"/>
                </a:cxn>
                <a:cxn ang="T108">
                  <a:pos x="T68" y="T69"/>
                </a:cxn>
                <a:cxn ang="T109">
                  <a:pos x="T70" y="T71"/>
                </a:cxn>
                <a:cxn ang="T110">
                  <a:pos x="T72" y="T73"/>
                </a:cxn>
              </a:cxnLst>
              <a:rect l="T111" t="T112" r="T113" b="T114"/>
              <a:pathLst>
                <a:path w="2224" h="867">
                  <a:moveTo>
                    <a:pt x="1984" y="16"/>
                  </a:moveTo>
                  <a:lnTo>
                    <a:pt x="1965" y="15"/>
                  </a:lnTo>
                  <a:lnTo>
                    <a:pt x="1909" y="13"/>
                  </a:lnTo>
                  <a:lnTo>
                    <a:pt x="1822" y="9"/>
                  </a:lnTo>
                  <a:lnTo>
                    <a:pt x="1709" y="5"/>
                  </a:lnTo>
                  <a:lnTo>
                    <a:pt x="1574" y="2"/>
                  </a:lnTo>
                  <a:lnTo>
                    <a:pt x="1423" y="0"/>
                  </a:lnTo>
                  <a:lnTo>
                    <a:pt x="1260" y="0"/>
                  </a:lnTo>
                  <a:lnTo>
                    <a:pt x="1089" y="3"/>
                  </a:lnTo>
                  <a:lnTo>
                    <a:pt x="918" y="9"/>
                  </a:lnTo>
                  <a:lnTo>
                    <a:pt x="748" y="20"/>
                  </a:lnTo>
                  <a:lnTo>
                    <a:pt x="586" y="36"/>
                  </a:lnTo>
                  <a:lnTo>
                    <a:pt x="437" y="57"/>
                  </a:lnTo>
                  <a:lnTo>
                    <a:pt x="307" y="85"/>
                  </a:lnTo>
                  <a:lnTo>
                    <a:pt x="200" y="117"/>
                  </a:lnTo>
                  <a:lnTo>
                    <a:pt x="117" y="152"/>
                  </a:lnTo>
                  <a:lnTo>
                    <a:pt x="56" y="189"/>
                  </a:lnTo>
                  <a:lnTo>
                    <a:pt x="17" y="226"/>
                  </a:lnTo>
                  <a:lnTo>
                    <a:pt x="0" y="264"/>
                  </a:lnTo>
                  <a:lnTo>
                    <a:pt x="2" y="302"/>
                  </a:lnTo>
                  <a:lnTo>
                    <a:pt x="25" y="337"/>
                  </a:lnTo>
                  <a:lnTo>
                    <a:pt x="67" y="371"/>
                  </a:lnTo>
                  <a:lnTo>
                    <a:pt x="128" y="401"/>
                  </a:lnTo>
                  <a:lnTo>
                    <a:pt x="205" y="425"/>
                  </a:lnTo>
                  <a:lnTo>
                    <a:pt x="300" y="444"/>
                  </a:lnTo>
                  <a:lnTo>
                    <a:pt x="422" y="463"/>
                  </a:lnTo>
                  <a:lnTo>
                    <a:pt x="579" y="486"/>
                  </a:lnTo>
                  <a:lnTo>
                    <a:pt x="760" y="514"/>
                  </a:lnTo>
                  <a:lnTo>
                    <a:pt x="960" y="545"/>
                  </a:lnTo>
                  <a:lnTo>
                    <a:pt x="1169" y="579"/>
                  </a:lnTo>
                  <a:lnTo>
                    <a:pt x="1380" y="615"/>
                  </a:lnTo>
                  <a:lnTo>
                    <a:pt x="1583" y="654"/>
                  </a:lnTo>
                  <a:lnTo>
                    <a:pt x="1772" y="695"/>
                  </a:lnTo>
                  <a:lnTo>
                    <a:pt x="1940" y="737"/>
                  </a:lnTo>
                  <a:lnTo>
                    <a:pt x="2076" y="780"/>
                  </a:lnTo>
                  <a:lnTo>
                    <a:pt x="2173" y="823"/>
                  </a:lnTo>
                  <a:lnTo>
                    <a:pt x="2224" y="867"/>
                  </a:lnTo>
                </a:path>
              </a:pathLst>
            </a:custGeom>
            <a:noFill/>
            <a:ln w="36195">
              <a:solidFill>
                <a:srgbClr val="000000"/>
              </a:solidFill>
              <a:prstDash val="solid"/>
              <a:round/>
              <a:headEnd/>
              <a:tailEnd/>
            </a:ln>
          </xdr:spPr>
        </xdr:sp>
        <xdr:sp macro="" textlink="">
          <xdr:nvSpPr>
            <xdr:cNvPr id="6378" name="Freeform 30"/>
            <xdr:cNvSpPr>
              <a:spLocks/>
            </xdr:cNvSpPr>
          </xdr:nvSpPr>
          <xdr:spPr bwMode="auto">
            <a:xfrm>
              <a:off x="1922" y="911"/>
              <a:ext cx="590" cy="186"/>
            </a:xfrm>
            <a:custGeom>
              <a:avLst/>
              <a:gdLst>
                <a:gd name="T0" fmla="*/ 8 w 2433"/>
                <a:gd name="T1" fmla="*/ 0 h 766"/>
                <a:gd name="T2" fmla="*/ 8 w 2433"/>
                <a:gd name="T3" fmla="*/ 0 h 766"/>
                <a:gd name="T4" fmla="*/ 8 w 2433"/>
                <a:gd name="T5" fmla="*/ 0 h 766"/>
                <a:gd name="T6" fmla="*/ 8 w 2433"/>
                <a:gd name="T7" fmla="*/ 0 h 766"/>
                <a:gd name="T8" fmla="*/ 8 w 2433"/>
                <a:gd name="T9" fmla="*/ 0 h 766"/>
                <a:gd name="T10" fmla="*/ 7 w 2433"/>
                <a:gd name="T11" fmla="*/ 1 h 766"/>
                <a:gd name="T12" fmla="*/ 7 w 2433"/>
                <a:gd name="T13" fmla="*/ 1 h 766"/>
                <a:gd name="T14" fmla="*/ 6 w 2433"/>
                <a:gd name="T15" fmla="*/ 1 h 766"/>
                <a:gd name="T16" fmla="*/ 5 w 2433"/>
                <a:gd name="T17" fmla="*/ 2 h 766"/>
                <a:gd name="T18" fmla="*/ 4 w 2433"/>
                <a:gd name="T19" fmla="*/ 2 h 766"/>
                <a:gd name="T20" fmla="*/ 3 w 2433"/>
                <a:gd name="T21" fmla="*/ 2 h 766"/>
                <a:gd name="T22" fmla="*/ 1 w 2433"/>
                <a:gd name="T23" fmla="*/ 2 h 766"/>
                <a:gd name="T24" fmla="*/ 0 w 2433"/>
                <a:gd name="T25" fmla="*/ 3 h 766"/>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2433"/>
                <a:gd name="T40" fmla="*/ 0 h 766"/>
                <a:gd name="T41" fmla="*/ 2433 w 2433"/>
                <a:gd name="T42" fmla="*/ 766 h 766"/>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2433" h="766">
                  <a:moveTo>
                    <a:pt x="2433" y="0"/>
                  </a:moveTo>
                  <a:lnTo>
                    <a:pt x="2421" y="14"/>
                  </a:lnTo>
                  <a:lnTo>
                    <a:pt x="2381" y="50"/>
                  </a:lnTo>
                  <a:lnTo>
                    <a:pt x="2313" y="106"/>
                  </a:lnTo>
                  <a:lnTo>
                    <a:pt x="2212" y="177"/>
                  </a:lnTo>
                  <a:lnTo>
                    <a:pt x="2077" y="258"/>
                  </a:lnTo>
                  <a:lnTo>
                    <a:pt x="1907" y="346"/>
                  </a:lnTo>
                  <a:lnTo>
                    <a:pt x="1698" y="436"/>
                  </a:lnTo>
                  <a:lnTo>
                    <a:pt x="1449" y="521"/>
                  </a:lnTo>
                  <a:lnTo>
                    <a:pt x="1156" y="603"/>
                  </a:lnTo>
                  <a:lnTo>
                    <a:pt x="820" y="674"/>
                  </a:lnTo>
                  <a:lnTo>
                    <a:pt x="435" y="729"/>
                  </a:lnTo>
                  <a:lnTo>
                    <a:pt x="0" y="766"/>
                  </a:lnTo>
                </a:path>
              </a:pathLst>
            </a:custGeom>
            <a:noFill/>
            <a:ln w="36195">
              <a:solidFill>
                <a:srgbClr val="000000"/>
              </a:solidFill>
              <a:prstDash val="solid"/>
              <a:round/>
              <a:headEnd/>
              <a:tailEnd/>
            </a:ln>
          </xdr:spPr>
        </xdr:sp>
        <xdr:sp macro="" textlink="">
          <xdr:nvSpPr>
            <xdr:cNvPr id="6379" name="Freeform 31"/>
            <xdr:cNvSpPr>
              <a:spLocks/>
            </xdr:cNvSpPr>
          </xdr:nvSpPr>
          <xdr:spPr bwMode="auto">
            <a:xfrm>
              <a:off x="1905" y="1080"/>
              <a:ext cx="33" cy="32"/>
            </a:xfrm>
            <a:custGeom>
              <a:avLst/>
              <a:gdLst>
                <a:gd name="T0" fmla="*/ 0 w 140"/>
                <a:gd name="T1" fmla="*/ 0 h 131"/>
                <a:gd name="T2" fmla="*/ 0 w 140"/>
                <a:gd name="T3" fmla="*/ 0 h 131"/>
                <a:gd name="T4" fmla="*/ 0 w 140"/>
                <a:gd name="T5" fmla="*/ 0 h 131"/>
                <a:gd name="T6" fmla="*/ 0 w 140"/>
                <a:gd name="T7" fmla="*/ 0 h 131"/>
                <a:gd name="T8" fmla="*/ 0 w 140"/>
                <a:gd name="T9" fmla="*/ 0 h 131"/>
                <a:gd name="T10" fmla="*/ 0 w 140"/>
                <a:gd name="T11" fmla="*/ 0 h 131"/>
                <a:gd name="T12" fmla="*/ 0 w 140"/>
                <a:gd name="T13" fmla="*/ 0 h 131"/>
                <a:gd name="T14" fmla="*/ 0 w 140"/>
                <a:gd name="T15" fmla="*/ 0 h 131"/>
                <a:gd name="T16" fmla="*/ 0 w 140"/>
                <a:gd name="T17" fmla="*/ 0 h 131"/>
                <a:gd name="T18" fmla="*/ 0 w 140"/>
                <a:gd name="T19" fmla="*/ 0 h 131"/>
                <a:gd name="T20" fmla="*/ 0 w 140"/>
                <a:gd name="T21" fmla="*/ 0 h 131"/>
                <a:gd name="T22" fmla="*/ 0 w 140"/>
                <a:gd name="T23" fmla="*/ 0 h 131"/>
                <a:gd name="T24" fmla="*/ 0 w 140"/>
                <a:gd name="T25" fmla="*/ 0 h 131"/>
                <a:gd name="T26" fmla="*/ 0 w 140"/>
                <a:gd name="T27" fmla="*/ 0 h 131"/>
                <a:gd name="T28" fmla="*/ 0 w 140"/>
                <a:gd name="T29" fmla="*/ 0 h 131"/>
                <a:gd name="T30" fmla="*/ 0 w 140"/>
                <a:gd name="T31" fmla="*/ 0 h 131"/>
                <a:gd name="T32" fmla="*/ 0 w 140"/>
                <a:gd name="T33" fmla="*/ 0 h 131"/>
                <a:gd name="T34" fmla="*/ 0 w 140"/>
                <a:gd name="T35" fmla="*/ 0 h 131"/>
                <a:gd name="T36" fmla="*/ 0 w 140"/>
                <a:gd name="T37" fmla="*/ 0 h 131"/>
                <a:gd name="T38" fmla="*/ 0 w 140"/>
                <a:gd name="T39" fmla="*/ 0 h 131"/>
                <a:gd name="T40" fmla="*/ 0 w 140"/>
                <a:gd name="T41" fmla="*/ 0 h 131"/>
                <a:gd name="T42" fmla="*/ 0 w 140"/>
                <a:gd name="T43" fmla="*/ 0 h 131"/>
                <a:gd name="T44" fmla="*/ 0 w 140"/>
                <a:gd name="T45" fmla="*/ 0 h 131"/>
                <a:gd name="T46" fmla="*/ 0 w 140"/>
                <a:gd name="T47" fmla="*/ 0 h 131"/>
                <a:gd name="T48" fmla="*/ 0 w 140"/>
                <a:gd name="T49" fmla="*/ 0 h 131"/>
                <a:gd name="T50" fmla="*/ 0 w 140"/>
                <a:gd name="T51" fmla="*/ 0 h 131"/>
                <a:gd name="T52" fmla="*/ 0 w 140"/>
                <a:gd name="T53" fmla="*/ 0 h 131"/>
                <a:gd name="T54" fmla="*/ 0 w 140"/>
                <a:gd name="T55" fmla="*/ 0 h 131"/>
                <a:gd name="T56" fmla="*/ 0 w 140"/>
                <a:gd name="T57" fmla="*/ 0 h 131"/>
                <a:gd name="T58" fmla="*/ 0 w 140"/>
                <a:gd name="T59" fmla="*/ 0 h 131"/>
                <a:gd name="T60" fmla="*/ 0 w 140"/>
                <a:gd name="T61" fmla="*/ 0 h 131"/>
                <a:gd name="T62" fmla="*/ 0 w 140"/>
                <a:gd name="T63" fmla="*/ 0 h 131"/>
                <a:gd name="T64" fmla="*/ 0 w 140"/>
                <a:gd name="T65" fmla="*/ 0 h 131"/>
                <a:gd name="T66" fmla="*/ 0 w 140"/>
                <a:gd name="T67" fmla="*/ 0 h 131"/>
                <a:gd name="T68" fmla="*/ 0 w 140"/>
                <a:gd name="T69" fmla="*/ 0 h 131"/>
                <a:gd name="T70" fmla="*/ 0 w 140"/>
                <a:gd name="T71" fmla="*/ 0 h 131"/>
                <a:gd name="T72" fmla="*/ 0 w 140"/>
                <a:gd name="T73" fmla="*/ 0 h 131"/>
                <a:gd name="T74" fmla="*/ 0 w 140"/>
                <a:gd name="T75" fmla="*/ 0 h 131"/>
                <a:gd name="T76" fmla="*/ 0 w 140"/>
                <a:gd name="T77" fmla="*/ 0 h 131"/>
                <a:gd name="T78" fmla="*/ 0 w 140"/>
                <a:gd name="T79" fmla="*/ 0 h 131"/>
                <a:gd name="T80" fmla="*/ 0 w 140"/>
                <a:gd name="T81" fmla="*/ 0 h 131"/>
                <a:gd name="T82" fmla="*/ 0 w 140"/>
                <a:gd name="T83" fmla="*/ 0 h 131"/>
                <a:gd name="T84" fmla="*/ 0 w 140"/>
                <a:gd name="T85" fmla="*/ 0 h 131"/>
                <a:gd name="T86" fmla="*/ 0 w 140"/>
                <a:gd name="T87" fmla="*/ 0 h 131"/>
                <a:gd name="T88" fmla="*/ 0 w 140"/>
                <a:gd name="T89" fmla="*/ 0 h 131"/>
                <a:gd name="T90" fmla="*/ 0 w 140"/>
                <a:gd name="T91" fmla="*/ 0 h 131"/>
                <a:gd name="T92" fmla="*/ 0 w 140"/>
                <a:gd name="T93" fmla="*/ 0 h 131"/>
                <a:gd name="T94" fmla="*/ 0 w 140"/>
                <a:gd name="T95" fmla="*/ 0 h 131"/>
                <a:gd name="T96" fmla="*/ 0 w 140"/>
                <a:gd name="T97" fmla="*/ 0 h 131"/>
                <a:gd name="T98" fmla="*/ 0 w 140"/>
                <a:gd name="T99" fmla="*/ 0 h 131"/>
                <a:gd name="T100" fmla="*/ 0 60000 65536"/>
                <a:gd name="T101" fmla="*/ 0 60000 65536"/>
                <a:gd name="T102" fmla="*/ 0 60000 65536"/>
                <a:gd name="T103" fmla="*/ 0 60000 65536"/>
                <a:gd name="T104" fmla="*/ 0 60000 65536"/>
                <a:gd name="T105" fmla="*/ 0 60000 65536"/>
                <a:gd name="T106" fmla="*/ 0 60000 65536"/>
                <a:gd name="T107" fmla="*/ 0 60000 65536"/>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w 140"/>
                <a:gd name="T151" fmla="*/ 0 h 131"/>
                <a:gd name="T152" fmla="*/ 140 w 140"/>
                <a:gd name="T153" fmla="*/ 131 h 131"/>
              </a:gdLst>
              <a:ahLst/>
              <a:cxnLst>
                <a:cxn ang="T100">
                  <a:pos x="T0" y="T1"/>
                </a:cxn>
                <a:cxn ang="T101">
                  <a:pos x="T2" y="T3"/>
                </a:cxn>
                <a:cxn ang="T102">
                  <a:pos x="T4" y="T5"/>
                </a:cxn>
                <a:cxn ang="T103">
                  <a:pos x="T6" y="T7"/>
                </a:cxn>
                <a:cxn ang="T104">
                  <a:pos x="T8" y="T9"/>
                </a:cxn>
                <a:cxn ang="T105">
                  <a:pos x="T10" y="T11"/>
                </a:cxn>
                <a:cxn ang="T106">
                  <a:pos x="T12" y="T13"/>
                </a:cxn>
                <a:cxn ang="T107">
                  <a:pos x="T14" y="T15"/>
                </a:cxn>
                <a:cxn ang="T108">
                  <a:pos x="T16" y="T17"/>
                </a:cxn>
                <a:cxn ang="T109">
                  <a:pos x="T18" y="T19"/>
                </a:cxn>
                <a:cxn ang="T110">
                  <a:pos x="T20" y="T21"/>
                </a:cxn>
                <a:cxn ang="T111">
                  <a:pos x="T22" y="T23"/>
                </a:cxn>
                <a:cxn ang="T112">
                  <a:pos x="T24" y="T25"/>
                </a:cxn>
                <a:cxn ang="T113">
                  <a:pos x="T26" y="T27"/>
                </a:cxn>
                <a:cxn ang="T114">
                  <a:pos x="T28" y="T29"/>
                </a:cxn>
                <a:cxn ang="T115">
                  <a:pos x="T30" y="T31"/>
                </a:cxn>
                <a:cxn ang="T116">
                  <a:pos x="T32" y="T33"/>
                </a:cxn>
                <a:cxn ang="T117">
                  <a:pos x="T34" y="T35"/>
                </a:cxn>
                <a:cxn ang="T118">
                  <a:pos x="T36" y="T37"/>
                </a:cxn>
                <a:cxn ang="T119">
                  <a:pos x="T38" y="T39"/>
                </a:cxn>
                <a:cxn ang="T120">
                  <a:pos x="T40" y="T41"/>
                </a:cxn>
                <a:cxn ang="T121">
                  <a:pos x="T42" y="T43"/>
                </a:cxn>
                <a:cxn ang="T122">
                  <a:pos x="T44" y="T45"/>
                </a:cxn>
                <a:cxn ang="T123">
                  <a:pos x="T46" y="T47"/>
                </a:cxn>
                <a:cxn ang="T124">
                  <a:pos x="T48" y="T49"/>
                </a:cxn>
                <a:cxn ang="T125">
                  <a:pos x="T50" y="T51"/>
                </a:cxn>
                <a:cxn ang="T126">
                  <a:pos x="T52" y="T53"/>
                </a:cxn>
                <a:cxn ang="T127">
                  <a:pos x="T54" y="T55"/>
                </a:cxn>
                <a:cxn ang="T128">
                  <a:pos x="T56" y="T57"/>
                </a:cxn>
                <a:cxn ang="T129">
                  <a:pos x="T58" y="T59"/>
                </a:cxn>
                <a:cxn ang="T130">
                  <a:pos x="T60" y="T61"/>
                </a:cxn>
                <a:cxn ang="T131">
                  <a:pos x="T62" y="T63"/>
                </a:cxn>
                <a:cxn ang="T132">
                  <a:pos x="T64" y="T65"/>
                </a:cxn>
                <a:cxn ang="T133">
                  <a:pos x="T66" y="T67"/>
                </a:cxn>
                <a:cxn ang="T134">
                  <a:pos x="T68" y="T69"/>
                </a:cxn>
                <a:cxn ang="T135">
                  <a:pos x="T70" y="T71"/>
                </a:cxn>
                <a:cxn ang="T136">
                  <a:pos x="T72" y="T73"/>
                </a:cxn>
                <a:cxn ang="T137">
                  <a:pos x="T74" y="T75"/>
                </a:cxn>
                <a:cxn ang="T138">
                  <a:pos x="T76" y="T77"/>
                </a:cxn>
                <a:cxn ang="T139">
                  <a:pos x="T78" y="T79"/>
                </a:cxn>
                <a:cxn ang="T140">
                  <a:pos x="T80" y="T81"/>
                </a:cxn>
                <a:cxn ang="T141">
                  <a:pos x="T82" y="T83"/>
                </a:cxn>
                <a:cxn ang="T142">
                  <a:pos x="T84" y="T85"/>
                </a:cxn>
                <a:cxn ang="T143">
                  <a:pos x="T86" y="T87"/>
                </a:cxn>
                <a:cxn ang="T144">
                  <a:pos x="T88" y="T89"/>
                </a:cxn>
                <a:cxn ang="T145">
                  <a:pos x="T90" y="T91"/>
                </a:cxn>
                <a:cxn ang="T146">
                  <a:pos x="T92" y="T93"/>
                </a:cxn>
                <a:cxn ang="T147">
                  <a:pos x="T94" y="T95"/>
                </a:cxn>
                <a:cxn ang="T148">
                  <a:pos x="T96" y="T97"/>
                </a:cxn>
                <a:cxn ang="T149">
                  <a:pos x="T98" y="T99"/>
                </a:cxn>
              </a:cxnLst>
              <a:rect l="T150" t="T151" r="T152" b="T153"/>
              <a:pathLst>
                <a:path w="140" h="131">
                  <a:moveTo>
                    <a:pt x="140" y="65"/>
                  </a:moveTo>
                  <a:lnTo>
                    <a:pt x="140" y="55"/>
                  </a:lnTo>
                  <a:lnTo>
                    <a:pt x="138" y="47"/>
                  </a:lnTo>
                  <a:lnTo>
                    <a:pt x="136" y="40"/>
                  </a:lnTo>
                  <a:lnTo>
                    <a:pt x="131" y="32"/>
                  </a:lnTo>
                  <a:lnTo>
                    <a:pt x="127" y="25"/>
                  </a:lnTo>
                  <a:lnTo>
                    <a:pt x="121" y="18"/>
                  </a:lnTo>
                  <a:lnTo>
                    <a:pt x="114" y="13"/>
                  </a:lnTo>
                  <a:lnTo>
                    <a:pt x="106" y="9"/>
                  </a:lnTo>
                  <a:lnTo>
                    <a:pt x="98" y="5"/>
                  </a:lnTo>
                  <a:lnTo>
                    <a:pt x="90" y="2"/>
                  </a:lnTo>
                  <a:lnTo>
                    <a:pt x="81" y="0"/>
                  </a:lnTo>
                  <a:lnTo>
                    <a:pt x="71" y="0"/>
                  </a:lnTo>
                  <a:lnTo>
                    <a:pt x="62" y="0"/>
                  </a:lnTo>
                  <a:lnTo>
                    <a:pt x="53" y="2"/>
                  </a:lnTo>
                  <a:lnTo>
                    <a:pt x="44" y="5"/>
                  </a:lnTo>
                  <a:lnTo>
                    <a:pt x="36" y="9"/>
                  </a:lnTo>
                  <a:lnTo>
                    <a:pt x="29" y="13"/>
                  </a:lnTo>
                  <a:lnTo>
                    <a:pt x="22" y="18"/>
                  </a:lnTo>
                  <a:lnTo>
                    <a:pt x="15" y="25"/>
                  </a:lnTo>
                  <a:lnTo>
                    <a:pt x="11" y="32"/>
                  </a:lnTo>
                  <a:lnTo>
                    <a:pt x="6" y="40"/>
                  </a:lnTo>
                  <a:lnTo>
                    <a:pt x="4" y="47"/>
                  </a:lnTo>
                  <a:lnTo>
                    <a:pt x="2" y="55"/>
                  </a:lnTo>
                  <a:lnTo>
                    <a:pt x="0" y="65"/>
                  </a:lnTo>
                  <a:lnTo>
                    <a:pt x="2" y="73"/>
                  </a:lnTo>
                  <a:lnTo>
                    <a:pt x="4" y="82"/>
                  </a:lnTo>
                  <a:lnTo>
                    <a:pt x="6" y="90"/>
                  </a:lnTo>
                  <a:lnTo>
                    <a:pt x="11" y="98"/>
                  </a:lnTo>
                  <a:lnTo>
                    <a:pt x="15" y="104"/>
                  </a:lnTo>
                  <a:lnTo>
                    <a:pt x="22" y="111"/>
                  </a:lnTo>
                  <a:lnTo>
                    <a:pt x="29" y="117"/>
                  </a:lnTo>
                  <a:lnTo>
                    <a:pt x="36" y="121"/>
                  </a:lnTo>
                  <a:lnTo>
                    <a:pt x="44" y="125"/>
                  </a:lnTo>
                  <a:lnTo>
                    <a:pt x="53" y="128"/>
                  </a:lnTo>
                  <a:lnTo>
                    <a:pt x="62" y="130"/>
                  </a:lnTo>
                  <a:lnTo>
                    <a:pt x="71" y="131"/>
                  </a:lnTo>
                  <a:lnTo>
                    <a:pt x="81" y="130"/>
                  </a:lnTo>
                  <a:lnTo>
                    <a:pt x="90" y="128"/>
                  </a:lnTo>
                  <a:lnTo>
                    <a:pt x="98" y="125"/>
                  </a:lnTo>
                  <a:lnTo>
                    <a:pt x="106" y="121"/>
                  </a:lnTo>
                  <a:lnTo>
                    <a:pt x="114" y="117"/>
                  </a:lnTo>
                  <a:lnTo>
                    <a:pt x="121" y="111"/>
                  </a:lnTo>
                  <a:lnTo>
                    <a:pt x="127" y="104"/>
                  </a:lnTo>
                  <a:lnTo>
                    <a:pt x="131" y="98"/>
                  </a:lnTo>
                  <a:lnTo>
                    <a:pt x="136" y="90"/>
                  </a:lnTo>
                  <a:lnTo>
                    <a:pt x="138" y="82"/>
                  </a:lnTo>
                  <a:lnTo>
                    <a:pt x="140" y="73"/>
                  </a:lnTo>
                  <a:lnTo>
                    <a:pt x="140" y="65"/>
                  </a:lnTo>
                  <a:close/>
                </a:path>
              </a:pathLst>
            </a:custGeom>
            <a:solidFill>
              <a:srgbClr val="000000"/>
            </a:solidFill>
            <a:ln w="9525">
              <a:noFill/>
              <a:round/>
              <a:headEnd/>
              <a:tailEnd/>
            </a:ln>
          </xdr:spPr>
        </xdr:sp>
        <xdr:sp macro="" textlink="">
          <xdr:nvSpPr>
            <xdr:cNvPr id="6380" name="Freeform 32"/>
            <xdr:cNvSpPr>
              <a:spLocks/>
            </xdr:cNvSpPr>
          </xdr:nvSpPr>
          <xdr:spPr bwMode="auto">
            <a:xfrm>
              <a:off x="1905" y="1080"/>
              <a:ext cx="33" cy="32"/>
            </a:xfrm>
            <a:custGeom>
              <a:avLst/>
              <a:gdLst>
                <a:gd name="T0" fmla="*/ 0 w 140"/>
                <a:gd name="T1" fmla="*/ 0 h 131"/>
                <a:gd name="T2" fmla="*/ 0 w 140"/>
                <a:gd name="T3" fmla="*/ 0 h 131"/>
                <a:gd name="T4" fmla="*/ 0 w 140"/>
                <a:gd name="T5" fmla="*/ 0 h 131"/>
                <a:gd name="T6" fmla="*/ 0 w 140"/>
                <a:gd name="T7" fmla="*/ 0 h 131"/>
                <a:gd name="T8" fmla="*/ 0 w 140"/>
                <a:gd name="T9" fmla="*/ 0 h 131"/>
                <a:gd name="T10" fmla="*/ 0 w 140"/>
                <a:gd name="T11" fmla="*/ 0 h 131"/>
                <a:gd name="T12" fmla="*/ 0 w 140"/>
                <a:gd name="T13" fmla="*/ 0 h 131"/>
                <a:gd name="T14" fmla="*/ 0 w 140"/>
                <a:gd name="T15" fmla="*/ 0 h 131"/>
                <a:gd name="T16" fmla="*/ 0 w 140"/>
                <a:gd name="T17" fmla="*/ 0 h 131"/>
                <a:gd name="T18" fmla="*/ 0 w 140"/>
                <a:gd name="T19" fmla="*/ 0 h 131"/>
                <a:gd name="T20" fmla="*/ 0 w 140"/>
                <a:gd name="T21" fmla="*/ 0 h 131"/>
                <a:gd name="T22" fmla="*/ 0 w 140"/>
                <a:gd name="T23" fmla="*/ 0 h 131"/>
                <a:gd name="T24" fmla="*/ 0 w 140"/>
                <a:gd name="T25" fmla="*/ 0 h 131"/>
                <a:gd name="T26" fmla="*/ 0 w 140"/>
                <a:gd name="T27" fmla="*/ 0 h 131"/>
                <a:gd name="T28" fmla="*/ 0 w 140"/>
                <a:gd name="T29" fmla="*/ 0 h 131"/>
                <a:gd name="T30" fmla="*/ 0 w 140"/>
                <a:gd name="T31" fmla="*/ 0 h 131"/>
                <a:gd name="T32" fmla="*/ 0 w 140"/>
                <a:gd name="T33" fmla="*/ 0 h 131"/>
                <a:gd name="T34" fmla="*/ 0 w 140"/>
                <a:gd name="T35" fmla="*/ 0 h 131"/>
                <a:gd name="T36" fmla="*/ 0 w 140"/>
                <a:gd name="T37" fmla="*/ 0 h 131"/>
                <a:gd name="T38" fmla="*/ 0 w 140"/>
                <a:gd name="T39" fmla="*/ 0 h 131"/>
                <a:gd name="T40" fmla="*/ 0 w 140"/>
                <a:gd name="T41" fmla="*/ 0 h 131"/>
                <a:gd name="T42" fmla="*/ 0 w 140"/>
                <a:gd name="T43" fmla="*/ 0 h 131"/>
                <a:gd name="T44" fmla="*/ 0 w 140"/>
                <a:gd name="T45" fmla="*/ 0 h 131"/>
                <a:gd name="T46" fmla="*/ 0 w 140"/>
                <a:gd name="T47" fmla="*/ 0 h 131"/>
                <a:gd name="T48" fmla="*/ 0 w 140"/>
                <a:gd name="T49" fmla="*/ 0 h 131"/>
                <a:gd name="T50" fmla="*/ 0 w 140"/>
                <a:gd name="T51" fmla="*/ 0 h 131"/>
                <a:gd name="T52" fmla="*/ 0 w 140"/>
                <a:gd name="T53" fmla="*/ 0 h 131"/>
                <a:gd name="T54" fmla="*/ 0 w 140"/>
                <a:gd name="T55" fmla="*/ 0 h 131"/>
                <a:gd name="T56" fmla="*/ 0 w 140"/>
                <a:gd name="T57" fmla="*/ 0 h 131"/>
                <a:gd name="T58" fmla="*/ 0 w 140"/>
                <a:gd name="T59" fmla="*/ 0 h 131"/>
                <a:gd name="T60" fmla="*/ 0 w 140"/>
                <a:gd name="T61" fmla="*/ 0 h 131"/>
                <a:gd name="T62" fmla="*/ 0 w 140"/>
                <a:gd name="T63" fmla="*/ 0 h 131"/>
                <a:gd name="T64" fmla="*/ 0 w 140"/>
                <a:gd name="T65" fmla="*/ 0 h 131"/>
                <a:gd name="T66" fmla="*/ 0 w 140"/>
                <a:gd name="T67" fmla="*/ 0 h 131"/>
                <a:gd name="T68" fmla="*/ 0 w 140"/>
                <a:gd name="T69" fmla="*/ 0 h 131"/>
                <a:gd name="T70" fmla="*/ 0 w 140"/>
                <a:gd name="T71" fmla="*/ 0 h 131"/>
                <a:gd name="T72" fmla="*/ 0 w 140"/>
                <a:gd name="T73" fmla="*/ 0 h 131"/>
                <a:gd name="T74" fmla="*/ 0 w 140"/>
                <a:gd name="T75" fmla="*/ 0 h 131"/>
                <a:gd name="T76" fmla="*/ 0 w 140"/>
                <a:gd name="T77" fmla="*/ 0 h 131"/>
                <a:gd name="T78" fmla="*/ 0 w 140"/>
                <a:gd name="T79" fmla="*/ 0 h 131"/>
                <a:gd name="T80" fmla="*/ 0 w 140"/>
                <a:gd name="T81" fmla="*/ 0 h 131"/>
                <a:gd name="T82" fmla="*/ 0 w 140"/>
                <a:gd name="T83" fmla="*/ 0 h 131"/>
                <a:gd name="T84" fmla="*/ 0 w 140"/>
                <a:gd name="T85" fmla="*/ 0 h 131"/>
                <a:gd name="T86" fmla="*/ 0 w 140"/>
                <a:gd name="T87" fmla="*/ 0 h 131"/>
                <a:gd name="T88" fmla="*/ 0 w 140"/>
                <a:gd name="T89" fmla="*/ 0 h 131"/>
                <a:gd name="T90" fmla="*/ 0 w 140"/>
                <a:gd name="T91" fmla="*/ 0 h 131"/>
                <a:gd name="T92" fmla="*/ 0 w 140"/>
                <a:gd name="T93" fmla="*/ 0 h 131"/>
                <a:gd name="T94" fmla="*/ 0 w 140"/>
                <a:gd name="T95" fmla="*/ 0 h 131"/>
                <a:gd name="T96" fmla="*/ 0 w 140"/>
                <a:gd name="T97" fmla="*/ 0 h 131"/>
                <a:gd name="T98" fmla="*/ 0 w 140"/>
                <a:gd name="T99" fmla="*/ 0 h 131"/>
                <a:gd name="T100" fmla="*/ 0 60000 65536"/>
                <a:gd name="T101" fmla="*/ 0 60000 65536"/>
                <a:gd name="T102" fmla="*/ 0 60000 65536"/>
                <a:gd name="T103" fmla="*/ 0 60000 65536"/>
                <a:gd name="T104" fmla="*/ 0 60000 65536"/>
                <a:gd name="T105" fmla="*/ 0 60000 65536"/>
                <a:gd name="T106" fmla="*/ 0 60000 65536"/>
                <a:gd name="T107" fmla="*/ 0 60000 65536"/>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w 140"/>
                <a:gd name="T151" fmla="*/ 0 h 131"/>
                <a:gd name="T152" fmla="*/ 140 w 140"/>
                <a:gd name="T153" fmla="*/ 131 h 131"/>
              </a:gdLst>
              <a:ahLst/>
              <a:cxnLst>
                <a:cxn ang="T100">
                  <a:pos x="T0" y="T1"/>
                </a:cxn>
                <a:cxn ang="T101">
                  <a:pos x="T2" y="T3"/>
                </a:cxn>
                <a:cxn ang="T102">
                  <a:pos x="T4" y="T5"/>
                </a:cxn>
                <a:cxn ang="T103">
                  <a:pos x="T6" y="T7"/>
                </a:cxn>
                <a:cxn ang="T104">
                  <a:pos x="T8" y="T9"/>
                </a:cxn>
                <a:cxn ang="T105">
                  <a:pos x="T10" y="T11"/>
                </a:cxn>
                <a:cxn ang="T106">
                  <a:pos x="T12" y="T13"/>
                </a:cxn>
                <a:cxn ang="T107">
                  <a:pos x="T14" y="T15"/>
                </a:cxn>
                <a:cxn ang="T108">
                  <a:pos x="T16" y="T17"/>
                </a:cxn>
                <a:cxn ang="T109">
                  <a:pos x="T18" y="T19"/>
                </a:cxn>
                <a:cxn ang="T110">
                  <a:pos x="T20" y="T21"/>
                </a:cxn>
                <a:cxn ang="T111">
                  <a:pos x="T22" y="T23"/>
                </a:cxn>
                <a:cxn ang="T112">
                  <a:pos x="T24" y="T25"/>
                </a:cxn>
                <a:cxn ang="T113">
                  <a:pos x="T26" y="T27"/>
                </a:cxn>
                <a:cxn ang="T114">
                  <a:pos x="T28" y="T29"/>
                </a:cxn>
                <a:cxn ang="T115">
                  <a:pos x="T30" y="T31"/>
                </a:cxn>
                <a:cxn ang="T116">
                  <a:pos x="T32" y="T33"/>
                </a:cxn>
                <a:cxn ang="T117">
                  <a:pos x="T34" y="T35"/>
                </a:cxn>
                <a:cxn ang="T118">
                  <a:pos x="T36" y="T37"/>
                </a:cxn>
                <a:cxn ang="T119">
                  <a:pos x="T38" y="T39"/>
                </a:cxn>
                <a:cxn ang="T120">
                  <a:pos x="T40" y="T41"/>
                </a:cxn>
                <a:cxn ang="T121">
                  <a:pos x="T42" y="T43"/>
                </a:cxn>
                <a:cxn ang="T122">
                  <a:pos x="T44" y="T45"/>
                </a:cxn>
                <a:cxn ang="T123">
                  <a:pos x="T46" y="T47"/>
                </a:cxn>
                <a:cxn ang="T124">
                  <a:pos x="T48" y="T49"/>
                </a:cxn>
                <a:cxn ang="T125">
                  <a:pos x="T50" y="T51"/>
                </a:cxn>
                <a:cxn ang="T126">
                  <a:pos x="T52" y="T53"/>
                </a:cxn>
                <a:cxn ang="T127">
                  <a:pos x="T54" y="T55"/>
                </a:cxn>
                <a:cxn ang="T128">
                  <a:pos x="T56" y="T57"/>
                </a:cxn>
                <a:cxn ang="T129">
                  <a:pos x="T58" y="T59"/>
                </a:cxn>
                <a:cxn ang="T130">
                  <a:pos x="T60" y="T61"/>
                </a:cxn>
                <a:cxn ang="T131">
                  <a:pos x="T62" y="T63"/>
                </a:cxn>
                <a:cxn ang="T132">
                  <a:pos x="T64" y="T65"/>
                </a:cxn>
                <a:cxn ang="T133">
                  <a:pos x="T66" y="T67"/>
                </a:cxn>
                <a:cxn ang="T134">
                  <a:pos x="T68" y="T69"/>
                </a:cxn>
                <a:cxn ang="T135">
                  <a:pos x="T70" y="T71"/>
                </a:cxn>
                <a:cxn ang="T136">
                  <a:pos x="T72" y="T73"/>
                </a:cxn>
                <a:cxn ang="T137">
                  <a:pos x="T74" y="T75"/>
                </a:cxn>
                <a:cxn ang="T138">
                  <a:pos x="T76" y="T77"/>
                </a:cxn>
                <a:cxn ang="T139">
                  <a:pos x="T78" y="T79"/>
                </a:cxn>
                <a:cxn ang="T140">
                  <a:pos x="T80" y="T81"/>
                </a:cxn>
                <a:cxn ang="T141">
                  <a:pos x="T82" y="T83"/>
                </a:cxn>
                <a:cxn ang="T142">
                  <a:pos x="T84" y="T85"/>
                </a:cxn>
                <a:cxn ang="T143">
                  <a:pos x="T86" y="T87"/>
                </a:cxn>
                <a:cxn ang="T144">
                  <a:pos x="T88" y="T89"/>
                </a:cxn>
                <a:cxn ang="T145">
                  <a:pos x="T90" y="T91"/>
                </a:cxn>
                <a:cxn ang="T146">
                  <a:pos x="T92" y="T93"/>
                </a:cxn>
                <a:cxn ang="T147">
                  <a:pos x="T94" y="T95"/>
                </a:cxn>
                <a:cxn ang="T148">
                  <a:pos x="T96" y="T97"/>
                </a:cxn>
                <a:cxn ang="T149">
                  <a:pos x="T98" y="T99"/>
                </a:cxn>
              </a:cxnLst>
              <a:rect l="T150" t="T151" r="T152" b="T153"/>
              <a:pathLst>
                <a:path w="140" h="131">
                  <a:moveTo>
                    <a:pt x="140" y="65"/>
                  </a:moveTo>
                  <a:lnTo>
                    <a:pt x="140" y="55"/>
                  </a:lnTo>
                  <a:lnTo>
                    <a:pt x="138" y="47"/>
                  </a:lnTo>
                  <a:lnTo>
                    <a:pt x="136" y="40"/>
                  </a:lnTo>
                  <a:lnTo>
                    <a:pt x="131" y="32"/>
                  </a:lnTo>
                  <a:lnTo>
                    <a:pt x="127" y="25"/>
                  </a:lnTo>
                  <a:lnTo>
                    <a:pt x="121" y="18"/>
                  </a:lnTo>
                  <a:lnTo>
                    <a:pt x="114" y="13"/>
                  </a:lnTo>
                  <a:lnTo>
                    <a:pt x="106" y="9"/>
                  </a:lnTo>
                  <a:lnTo>
                    <a:pt x="98" y="5"/>
                  </a:lnTo>
                  <a:lnTo>
                    <a:pt x="90" y="2"/>
                  </a:lnTo>
                  <a:lnTo>
                    <a:pt x="81" y="0"/>
                  </a:lnTo>
                  <a:lnTo>
                    <a:pt x="71" y="0"/>
                  </a:lnTo>
                  <a:lnTo>
                    <a:pt x="62" y="0"/>
                  </a:lnTo>
                  <a:lnTo>
                    <a:pt x="53" y="2"/>
                  </a:lnTo>
                  <a:lnTo>
                    <a:pt x="44" y="5"/>
                  </a:lnTo>
                  <a:lnTo>
                    <a:pt x="36" y="9"/>
                  </a:lnTo>
                  <a:lnTo>
                    <a:pt x="29" y="13"/>
                  </a:lnTo>
                  <a:lnTo>
                    <a:pt x="22" y="18"/>
                  </a:lnTo>
                  <a:lnTo>
                    <a:pt x="15" y="25"/>
                  </a:lnTo>
                  <a:lnTo>
                    <a:pt x="11" y="32"/>
                  </a:lnTo>
                  <a:lnTo>
                    <a:pt x="6" y="40"/>
                  </a:lnTo>
                  <a:lnTo>
                    <a:pt x="4" y="47"/>
                  </a:lnTo>
                  <a:lnTo>
                    <a:pt x="2" y="55"/>
                  </a:lnTo>
                  <a:lnTo>
                    <a:pt x="0" y="65"/>
                  </a:lnTo>
                  <a:lnTo>
                    <a:pt x="2" y="73"/>
                  </a:lnTo>
                  <a:lnTo>
                    <a:pt x="4" y="82"/>
                  </a:lnTo>
                  <a:lnTo>
                    <a:pt x="6" y="90"/>
                  </a:lnTo>
                  <a:lnTo>
                    <a:pt x="11" y="98"/>
                  </a:lnTo>
                  <a:lnTo>
                    <a:pt x="15" y="104"/>
                  </a:lnTo>
                  <a:lnTo>
                    <a:pt x="22" y="111"/>
                  </a:lnTo>
                  <a:lnTo>
                    <a:pt x="29" y="117"/>
                  </a:lnTo>
                  <a:lnTo>
                    <a:pt x="36" y="121"/>
                  </a:lnTo>
                  <a:lnTo>
                    <a:pt x="44" y="125"/>
                  </a:lnTo>
                  <a:lnTo>
                    <a:pt x="53" y="128"/>
                  </a:lnTo>
                  <a:lnTo>
                    <a:pt x="62" y="130"/>
                  </a:lnTo>
                  <a:lnTo>
                    <a:pt x="71" y="131"/>
                  </a:lnTo>
                  <a:lnTo>
                    <a:pt x="81" y="130"/>
                  </a:lnTo>
                  <a:lnTo>
                    <a:pt x="90" y="128"/>
                  </a:lnTo>
                  <a:lnTo>
                    <a:pt x="98" y="125"/>
                  </a:lnTo>
                  <a:lnTo>
                    <a:pt x="106" y="121"/>
                  </a:lnTo>
                  <a:lnTo>
                    <a:pt x="114" y="117"/>
                  </a:lnTo>
                  <a:lnTo>
                    <a:pt x="121" y="111"/>
                  </a:lnTo>
                  <a:lnTo>
                    <a:pt x="127" y="104"/>
                  </a:lnTo>
                  <a:lnTo>
                    <a:pt x="131" y="98"/>
                  </a:lnTo>
                  <a:lnTo>
                    <a:pt x="136" y="90"/>
                  </a:lnTo>
                  <a:lnTo>
                    <a:pt x="138" y="82"/>
                  </a:lnTo>
                  <a:lnTo>
                    <a:pt x="140" y="73"/>
                  </a:lnTo>
                  <a:lnTo>
                    <a:pt x="140" y="65"/>
                  </a:lnTo>
                </a:path>
              </a:pathLst>
            </a:custGeom>
            <a:noFill/>
            <a:ln w="6985">
              <a:solidFill>
                <a:srgbClr val="000000"/>
              </a:solidFill>
              <a:prstDash val="solid"/>
              <a:round/>
              <a:headEnd/>
              <a:tailEnd/>
            </a:ln>
          </xdr:spPr>
        </xdr:sp>
        <xdr:sp macro="" textlink="">
          <xdr:nvSpPr>
            <xdr:cNvPr id="6381" name="Freeform 33"/>
            <xdr:cNvSpPr>
              <a:spLocks/>
            </xdr:cNvSpPr>
          </xdr:nvSpPr>
          <xdr:spPr bwMode="auto">
            <a:xfrm>
              <a:off x="2469" y="372"/>
              <a:ext cx="40" cy="38"/>
            </a:xfrm>
            <a:custGeom>
              <a:avLst/>
              <a:gdLst>
                <a:gd name="T0" fmla="*/ 0 w 170"/>
                <a:gd name="T1" fmla="*/ 0 h 159"/>
                <a:gd name="T2" fmla="*/ 0 w 170"/>
                <a:gd name="T3" fmla="*/ 0 h 159"/>
                <a:gd name="T4" fmla="*/ 0 w 170"/>
                <a:gd name="T5" fmla="*/ 0 h 159"/>
                <a:gd name="T6" fmla="*/ 0 w 170"/>
                <a:gd name="T7" fmla="*/ 0 h 159"/>
                <a:gd name="T8" fmla="*/ 0 w 170"/>
                <a:gd name="T9" fmla="*/ 0 h 159"/>
                <a:gd name="T10" fmla="*/ 0 w 170"/>
                <a:gd name="T11" fmla="*/ 0 h 159"/>
                <a:gd name="T12" fmla="*/ 0 w 170"/>
                <a:gd name="T13" fmla="*/ 0 h 159"/>
                <a:gd name="T14" fmla="*/ 0 w 170"/>
                <a:gd name="T15" fmla="*/ 0 h 159"/>
                <a:gd name="T16" fmla="*/ 0 w 170"/>
                <a:gd name="T17" fmla="*/ 0 h 159"/>
                <a:gd name="T18" fmla="*/ 0 w 170"/>
                <a:gd name="T19" fmla="*/ 0 h 159"/>
                <a:gd name="T20" fmla="*/ 0 w 170"/>
                <a:gd name="T21" fmla="*/ 0 h 159"/>
                <a:gd name="T22" fmla="*/ 0 w 170"/>
                <a:gd name="T23" fmla="*/ 0 h 159"/>
                <a:gd name="T24" fmla="*/ 0 w 170"/>
                <a:gd name="T25" fmla="*/ 0 h 159"/>
                <a:gd name="T26" fmla="*/ 0 w 170"/>
                <a:gd name="T27" fmla="*/ 0 h 159"/>
                <a:gd name="T28" fmla="*/ 0 w 170"/>
                <a:gd name="T29" fmla="*/ 0 h 159"/>
                <a:gd name="T30" fmla="*/ 0 w 170"/>
                <a:gd name="T31" fmla="*/ 0 h 159"/>
                <a:gd name="T32" fmla="*/ 0 w 170"/>
                <a:gd name="T33" fmla="*/ 0 h 159"/>
                <a:gd name="T34" fmla="*/ 0 w 170"/>
                <a:gd name="T35" fmla="*/ 0 h 159"/>
                <a:gd name="T36" fmla="*/ 0 w 170"/>
                <a:gd name="T37" fmla="*/ 0 h 159"/>
                <a:gd name="T38" fmla="*/ 0 w 170"/>
                <a:gd name="T39" fmla="*/ 0 h 159"/>
                <a:gd name="T40" fmla="*/ 0 w 170"/>
                <a:gd name="T41" fmla="*/ 0 h 159"/>
                <a:gd name="T42" fmla="*/ 0 w 170"/>
                <a:gd name="T43" fmla="*/ 0 h 159"/>
                <a:gd name="T44" fmla="*/ 0 w 170"/>
                <a:gd name="T45" fmla="*/ 0 h 159"/>
                <a:gd name="T46" fmla="*/ 0 w 170"/>
                <a:gd name="T47" fmla="*/ 0 h 159"/>
                <a:gd name="T48" fmla="*/ 0 w 170"/>
                <a:gd name="T49" fmla="*/ 0 h 159"/>
                <a:gd name="T50" fmla="*/ 0 w 170"/>
                <a:gd name="T51" fmla="*/ 0 h 159"/>
                <a:gd name="T52" fmla="*/ 0 w 170"/>
                <a:gd name="T53" fmla="*/ 0 h 159"/>
                <a:gd name="T54" fmla="*/ 0 w 170"/>
                <a:gd name="T55" fmla="*/ 0 h 159"/>
                <a:gd name="T56" fmla="*/ 0 w 170"/>
                <a:gd name="T57" fmla="*/ 0 h 159"/>
                <a:gd name="T58" fmla="*/ 0 w 170"/>
                <a:gd name="T59" fmla="*/ 0 h 159"/>
                <a:gd name="T60" fmla="*/ 0 w 170"/>
                <a:gd name="T61" fmla="*/ 0 h 159"/>
                <a:gd name="T62" fmla="*/ 0 w 170"/>
                <a:gd name="T63" fmla="*/ 0 h 159"/>
                <a:gd name="T64" fmla="*/ 0 w 170"/>
                <a:gd name="T65" fmla="*/ 0 h 159"/>
                <a:gd name="T66" fmla="*/ 0 w 170"/>
                <a:gd name="T67" fmla="*/ 0 h 159"/>
                <a:gd name="T68" fmla="*/ 0 w 170"/>
                <a:gd name="T69" fmla="*/ 0 h 159"/>
                <a:gd name="T70" fmla="*/ 0 w 170"/>
                <a:gd name="T71" fmla="*/ 0 h 159"/>
                <a:gd name="T72" fmla="*/ 0 w 170"/>
                <a:gd name="T73" fmla="*/ 0 h 159"/>
                <a:gd name="T74" fmla="*/ 0 w 170"/>
                <a:gd name="T75" fmla="*/ 0 h 159"/>
                <a:gd name="T76" fmla="*/ 0 w 170"/>
                <a:gd name="T77" fmla="*/ 0 h 159"/>
                <a:gd name="T78" fmla="*/ 0 w 170"/>
                <a:gd name="T79" fmla="*/ 0 h 159"/>
                <a:gd name="T80" fmla="*/ 0 w 170"/>
                <a:gd name="T81" fmla="*/ 0 h 159"/>
                <a:gd name="T82" fmla="*/ 0 w 170"/>
                <a:gd name="T83" fmla="*/ 0 h 159"/>
                <a:gd name="T84" fmla="*/ 0 w 170"/>
                <a:gd name="T85" fmla="*/ 0 h 159"/>
                <a:gd name="T86" fmla="*/ 0 w 170"/>
                <a:gd name="T87" fmla="*/ 0 h 159"/>
                <a:gd name="T88" fmla="*/ 0 w 170"/>
                <a:gd name="T89" fmla="*/ 0 h 159"/>
                <a:gd name="T90" fmla="*/ 0 w 170"/>
                <a:gd name="T91" fmla="*/ 0 h 159"/>
                <a:gd name="T92" fmla="*/ 0 w 170"/>
                <a:gd name="T93" fmla="*/ 0 h 159"/>
                <a:gd name="T94" fmla="*/ 0 w 170"/>
                <a:gd name="T95" fmla="*/ 0 h 159"/>
                <a:gd name="T96" fmla="*/ 0 w 170"/>
                <a:gd name="T97" fmla="*/ 0 h 159"/>
                <a:gd name="T98" fmla="*/ 0 w 170"/>
                <a:gd name="T99" fmla="*/ 0 h 159"/>
                <a:gd name="T100" fmla="*/ 0 60000 65536"/>
                <a:gd name="T101" fmla="*/ 0 60000 65536"/>
                <a:gd name="T102" fmla="*/ 0 60000 65536"/>
                <a:gd name="T103" fmla="*/ 0 60000 65536"/>
                <a:gd name="T104" fmla="*/ 0 60000 65536"/>
                <a:gd name="T105" fmla="*/ 0 60000 65536"/>
                <a:gd name="T106" fmla="*/ 0 60000 65536"/>
                <a:gd name="T107" fmla="*/ 0 60000 65536"/>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w 170"/>
                <a:gd name="T151" fmla="*/ 0 h 159"/>
                <a:gd name="T152" fmla="*/ 170 w 170"/>
                <a:gd name="T153" fmla="*/ 159 h 159"/>
              </a:gdLst>
              <a:ahLst/>
              <a:cxnLst>
                <a:cxn ang="T100">
                  <a:pos x="T0" y="T1"/>
                </a:cxn>
                <a:cxn ang="T101">
                  <a:pos x="T2" y="T3"/>
                </a:cxn>
                <a:cxn ang="T102">
                  <a:pos x="T4" y="T5"/>
                </a:cxn>
                <a:cxn ang="T103">
                  <a:pos x="T6" y="T7"/>
                </a:cxn>
                <a:cxn ang="T104">
                  <a:pos x="T8" y="T9"/>
                </a:cxn>
                <a:cxn ang="T105">
                  <a:pos x="T10" y="T11"/>
                </a:cxn>
                <a:cxn ang="T106">
                  <a:pos x="T12" y="T13"/>
                </a:cxn>
                <a:cxn ang="T107">
                  <a:pos x="T14" y="T15"/>
                </a:cxn>
                <a:cxn ang="T108">
                  <a:pos x="T16" y="T17"/>
                </a:cxn>
                <a:cxn ang="T109">
                  <a:pos x="T18" y="T19"/>
                </a:cxn>
                <a:cxn ang="T110">
                  <a:pos x="T20" y="T21"/>
                </a:cxn>
                <a:cxn ang="T111">
                  <a:pos x="T22" y="T23"/>
                </a:cxn>
                <a:cxn ang="T112">
                  <a:pos x="T24" y="T25"/>
                </a:cxn>
                <a:cxn ang="T113">
                  <a:pos x="T26" y="T27"/>
                </a:cxn>
                <a:cxn ang="T114">
                  <a:pos x="T28" y="T29"/>
                </a:cxn>
                <a:cxn ang="T115">
                  <a:pos x="T30" y="T31"/>
                </a:cxn>
                <a:cxn ang="T116">
                  <a:pos x="T32" y="T33"/>
                </a:cxn>
                <a:cxn ang="T117">
                  <a:pos x="T34" y="T35"/>
                </a:cxn>
                <a:cxn ang="T118">
                  <a:pos x="T36" y="T37"/>
                </a:cxn>
                <a:cxn ang="T119">
                  <a:pos x="T38" y="T39"/>
                </a:cxn>
                <a:cxn ang="T120">
                  <a:pos x="T40" y="T41"/>
                </a:cxn>
                <a:cxn ang="T121">
                  <a:pos x="T42" y="T43"/>
                </a:cxn>
                <a:cxn ang="T122">
                  <a:pos x="T44" y="T45"/>
                </a:cxn>
                <a:cxn ang="T123">
                  <a:pos x="T46" y="T47"/>
                </a:cxn>
                <a:cxn ang="T124">
                  <a:pos x="T48" y="T49"/>
                </a:cxn>
                <a:cxn ang="T125">
                  <a:pos x="T50" y="T51"/>
                </a:cxn>
                <a:cxn ang="T126">
                  <a:pos x="T52" y="T53"/>
                </a:cxn>
                <a:cxn ang="T127">
                  <a:pos x="T54" y="T55"/>
                </a:cxn>
                <a:cxn ang="T128">
                  <a:pos x="T56" y="T57"/>
                </a:cxn>
                <a:cxn ang="T129">
                  <a:pos x="T58" y="T59"/>
                </a:cxn>
                <a:cxn ang="T130">
                  <a:pos x="T60" y="T61"/>
                </a:cxn>
                <a:cxn ang="T131">
                  <a:pos x="T62" y="T63"/>
                </a:cxn>
                <a:cxn ang="T132">
                  <a:pos x="T64" y="T65"/>
                </a:cxn>
                <a:cxn ang="T133">
                  <a:pos x="T66" y="T67"/>
                </a:cxn>
                <a:cxn ang="T134">
                  <a:pos x="T68" y="T69"/>
                </a:cxn>
                <a:cxn ang="T135">
                  <a:pos x="T70" y="T71"/>
                </a:cxn>
                <a:cxn ang="T136">
                  <a:pos x="T72" y="T73"/>
                </a:cxn>
                <a:cxn ang="T137">
                  <a:pos x="T74" y="T75"/>
                </a:cxn>
                <a:cxn ang="T138">
                  <a:pos x="T76" y="T77"/>
                </a:cxn>
                <a:cxn ang="T139">
                  <a:pos x="T78" y="T79"/>
                </a:cxn>
                <a:cxn ang="T140">
                  <a:pos x="T80" y="T81"/>
                </a:cxn>
                <a:cxn ang="T141">
                  <a:pos x="T82" y="T83"/>
                </a:cxn>
                <a:cxn ang="T142">
                  <a:pos x="T84" y="T85"/>
                </a:cxn>
                <a:cxn ang="T143">
                  <a:pos x="T86" y="T87"/>
                </a:cxn>
                <a:cxn ang="T144">
                  <a:pos x="T88" y="T89"/>
                </a:cxn>
                <a:cxn ang="T145">
                  <a:pos x="T90" y="T91"/>
                </a:cxn>
                <a:cxn ang="T146">
                  <a:pos x="T92" y="T93"/>
                </a:cxn>
                <a:cxn ang="T147">
                  <a:pos x="T94" y="T95"/>
                </a:cxn>
                <a:cxn ang="T148">
                  <a:pos x="T96" y="T97"/>
                </a:cxn>
                <a:cxn ang="T149">
                  <a:pos x="T98" y="T99"/>
                </a:cxn>
              </a:cxnLst>
              <a:rect l="T150" t="T151" r="T152" b="T153"/>
              <a:pathLst>
                <a:path w="170" h="159">
                  <a:moveTo>
                    <a:pt x="170" y="80"/>
                  </a:moveTo>
                  <a:lnTo>
                    <a:pt x="170" y="69"/>
                  </a:lnTo>
                  <a:lnTo>
                    <a:pt x="168" y="60"/>
                  </a:lnTo>
                  <a:lnTo>
                    <a:pt x="165" y="49"/>
                  </a:lnTo>
                  <a:lnTo>
                    <a:pt x="159" y="41"/>
                  </a:lnTo>
                  <a:lnTo>
                    <a:pt x="153" y="32"/>
                  </a:lnTo>
                  <a:lnTo>
                    <a:pt x="146" y="25"/>
                  </a:lnTo>
                  <a:lnTo>
                    <a:pt x="138" y="17"/>
                  </a:lnTo>
                  <a:lnTo>
                    <a:pt x="129" y="12"/>
                  </a:lnTo>
                  <a:lnTo>
                    <a:pt x="119" y="7"/>
                  </a:lnTo>
                  <a:lnTo>
                    <a:pt x="109" y="4"/>
                  </a:lnTo>
                  <a:lnTo>
                    <a:pt x="97" y="1"/>
                  </a:lnTo>
                  <a:lnTo>
                    <a:pt x="85" y="0"/>
                  </a:lnTo>
                  <a:lnTo>
                    <a:pt x="73" y="1"/>
                  </a:lnTo>
                  <a:lnTo>
                    <a:pt x="63" y="4"/>
                  </a:lnTo>
                  <a:lnTo>
                    <a:pt x="52" y="7"/>
                  </a:lnTo>
                  <a:lnTo>
                    <a:pt x="43" y="12"/>
                  </a:lnTo>
                  <a:lnTo>
                    <a:pt x="34" y="17"/>
                  </a:lnTo>
                  <a:lnTo>
                    <a:pt x="26" y="25"/>
                  </a:lnTo>
                  <a:lnTo>
                    <a:pt x="18" y="32"/>
                  </a:lnTo>
                  <a:lnTo>
                    <a:pt x="12" y="41"/>
                  </a:lnTo>
                  <a:lnTo>
                    <a:pt x="6" y="49"/>
                  </a:lnTo>
                  <a:lnTo>
                    <a:pt x="3" y="60"/>
                  </a:lnTo>
                  <a:lnTo>
                    <a:pt x="1" y="69"/>
                  </a:lnTo>
                  <a:lnTo>
                    <a:pt x="0" y="80"/>
                  </a:lnTo>
                  <a:lnTo>
                    <a:pt x="1" y="92"/>
                  </a:lnTo>
                  <a:lnTo>
                    <a:pt x="3" y="102"/>
                  </a:lnTo>
                  <a:lnTo>
                    <a:pt x="6" y="112"/>
                  </a:lnTo>
                  <a:lnTo>
                    <a:pt x="12" y="121"/>
                  </a:lnTo>
                  <a:lnTo>
                    <a:pt x="18" y="130"/>
                  </a:lnTo>
                  <a:lnTo>
                    <a:pt x="26" y="137"/>
                  </a:lnTo>
                  <a:lnTo>
                    <a:pt x="34" y="143"/>
                  </a:lnTo>
                  <a:lnTo>
                    <a:pt x="43" y="149"/>
                  </a:lnTo>
                  <a:lnTo>
                    <a:pt x="52" y="154"/>
                  </a:lnTo>
                  <a:lnTo>
                    <a:pt x="63" y="157"/>
                  </a:lnTo>
                  <a:lnTo>
                    <a:pt x="73" y="159"/>
                  </a:lnTo>
                  <a:lnTo>
                    <a:pt x="85" y="159"/>
                  </a:lnTo>
                  <a:lnTo>
                    <a:pt x="97" y="159"/>
                  </a:lnTo>
                  <a:lnTo>
                    <a:pt x="109" y="157"/>
                  </a:lnTo>
                  <a:lnTo>
                    <a:pt x="119" y="154"/>
                  </a:lnTo>
                  <a:lnTo>
                    <a:pt x="129" y="149"/>
                  </a:lnTo>
                  <a:lnTo>
                    <a:pt x="138" y="143"/>
                  </a:lnTo>
                  <a:lnTo>
                    <a:pt x="146" y="137"/>
                  </a:lnTo>
                  <a:lnTo>
                    <a:pt x="153" y="130"/>
                  </a:lnTo>
                  <a:lnTo>
                    <a:pt x="159" y="121"/>
                  </a:lnTo>
                  <a:lnTo>
                    <a:pt x="165" y="112"/>
                  </a:lnTo>
                  <a:lnTo>
                    <a:pt x="168" y="102"/>
                  </a:lnTo>
                  <a:lnTo>
                    <a:pt x="170" y="92"/>
                  </a:lnTo>
                  <a:lnTo>
                    <a:pt x="170" y="80"/>
                  </a:lnTo>
                  <a:close/>
                </a:path>
              </a:pathLst>
            </a:custGeom>
            <a:solidFill>
              <a:srgbClr val="000000"/>
            </a:solidFill>
            <a:ln w="9525">
              <a:noFill/>
              <a:round/>
              <a:headEnd/>
              <a:tailEnd/>
            </a:ln>
          </xdr:spPr>
        </xdr:sp>
        <xdr:sp macro="" textlink="">
          <xdr:nvSpPr>
            <xdr:cNvPr id="6382" name="Freeform 34"/>
            <xdr:cNvSpPr>
              <a:spLocks/>
            </xdr:cNvSpPr>
          </xdr:nvSpPr>
          <xdr:spPr bwMode="auto">
            <a:xfrm>
              <a:off x="2469" y="372"/>
              <a:ext cx="40" cy="38"/>
            </a:xfrm>
            <a:custGeom>
              <a:avLst/>
              <a:gdLst>
                <a:gd name="T0" fmla="*/ 0 w 170"/>
                <a:gd name="T1" fmla="*/ 0 h 159"/>
                <a:gd name="T2" fmla="*/ 0 w 170"/>
                <a:gd name="T3" fmla="*/ 0 h 159"/>
                <a:gd name="T4" fmla="*/ 0 w 170"/>
                <a:gd name="T5" fmla="*/ 0 h 159"/>
                <a:gd name="T6" fmla="*/ 0 w 170"/>
                <a:gd name="T7" fmla="*/ 0 h 159"/>
                <a:gd name="T8" fmla="*/ 0 w 170"/>
                <a:gd name="T9" fmla="*/ 0 h 159"/>
                <a:gd name="T10" fmla="*/ 0 w 170"/>
                <a:gd name="T11" fmla="*/ 0 h 159"/>
                <a:gd name="T12" fmla="*/ 0 w 170"/>
                <a:gd name="T13" fmla="*/ 0 h 159"/>
                <a:gd name="T14" fmla="*/ 0 w 170"/>
                <a:gd name="T15" fmla="*/ 0 h 159"/>
                <a:gd name="T16" fmla="*/ 0 w 170"/>
                <a:gd name="T17" fmla="*/ 0 h 159"/>
                <a:gd name="T18" fmla="*/ 0 w 170"/>
                <a:gd name="T19" fmla="*/ 0 h 159"/>
                <a:gd name="T20" fmla="*/ 0 w 170"/>
                <a:gd name="T21" fmla="*/ 0 h 159"/>
                <a:gd name="T22" fmla="*/ 0 w 170"/>
                <a:gd name="T23" fmla="*/ 0 h 159"/>
                <a:gd name="T24" fmla="*/ 0 w 170"/>
                <a:gd name="T25" fmla="*/ 0 h 159"/>
                <a:gd name="T26" fmla="*/ 0 w 170"/>
                <a:gd name="T27" fmla="*/ 0 h 159"/>
                <a:gd name="T28" fmla="*/ 0 w 170"/>
                <a:gd name="T29" fmla="*/ 0 h 159"/>
                <a:gd name="T30" fmla="*/ 0 w 170"/>
                <a:gd name="T31" fmla="*/ 0 h 159"/>
                <a:gd name="T32" fmla="*/ 0 w 170"/>
                <a:gd name="T33" fmla="*/ 0 h 159"/>
                <a:gd name="T34" fmla="*/ 0 w 170"/>
                <a:gd name="T35" fmla="*/ 0 h 159"/>
                <a:gd name="T36" fmla="*/ 0 w 170"/>
                <a:gd name="T37" fmla="*/ 0 h 159"/>
                <a:gd name="T38" fmla="*/ 0 w 170"/>
                <a:gd name="T39" fmla="*/ 0 h 159"/>
                <a:gd name="T40" fmla="*/ 0 w 170"/>
                <a:gd name="T41" fmla="*/ 0 h 159"/>
                <a:gd name="T42" fmla="*/ 0 w 170"/>
                <a:gd name="T43" fmla="*/ 0 h 159"/>
                <a:gd name="T44" fmla="*/ 0 w 170"/>
                <a:gd name="T45" fmla="*/ 0 h 159"/>
                <a:gd name="T46" fmla="*/ 0 w 170"/>
                <a:gd name="T47" fmla="*/ 0 h 159"/>
                <a:gd name="T48" fmla="*/ 0 w 170"/>
                <a:gd name="T49" fmla="*/ 0 h 159"/>
                <a:gd name="T50" fmla="*/ 0 w 170"/>
                <a:gd name="T51" fmla="*/ 0 h 159"/>
                <a:gd name="T52" fmla="*/ 0 w 170"/>
                <a:gd name="T53" fmla="*/ 0 h 159"/>
                <a:gd name="T54" fmla="*/ 0 w 170"/>
                <a:gd name="T55" fmla="*/ 0 h 159"/>
                <a:gd name="T56" fmla="*/ 0 w 170"/>
                <a:gd name="T57" fmla="*/ 0 h 159"/>
                <a:gd name="T58" fmla="*/ 0 w 170"/>
                <a:gd name="T59" fmla="*/ 0 h 159"/>
                <a:gd name="T60" fmla="*/ 0 w 170"/>
                <a:gd name="T61" fmla="*/ 0 h 159"/>
                <a:gd name="T62" fmla="*/ 0 w 170"/>
                <a:gd name="T63" fmla="*/ 0 h 159"/>
                <a:gd name="T64" fmla="*/ 0 w 170"/>
                <a:gd name="T65" fmla="*/ 0 h 159"/>
                <a:gd name="T66" fmla="*/ 0 w 170"/>
                <a:gd name="T67" fmla="*/ 0 h 159"/>
                <a:gd name="T68" fmla="*/ 0 w 170"/>
                <a:gd name="T69" fmla="*/ 0 h 159"/>
                <a:gd name="T70" fmla="*/ 0 w 170"/>
                <a:gd name="T71" fmla="*/ 0 h 159"/>
                <a:gd name="T72" fmla="*/ 0 w 170"/>
                <a:gd name="T73" fmla="*/ 0 h 159"/>
                <a:gd name="T74" fmla="*/ 0 w 170"/>
                <a:gd name="T75" fmla="*/ 0 h 159"/>
                <a:gd name="T76" fmla="*/ 0 w 170"/>
                <a:gd name="T77" fmla="*/ 0 h 159"/>
                <a:gd name="T78" fmla="*/ 0 w 170"/>
                <a:gd name="T79" fmla="*/ 0 h 159"/>
                <a:gd name="T80" fmla="*/ 0 w 170"/>
                <a:gd name="T81" fmla="*/ 0 h 159"/>
                <a:gd name="T82" fmla="*/ 0 w 170"/>
                <a:gd name="T83" fmla="*/ 0 h 159"/>
                <a:gd name="T84" fmla="*/ 0 w 170"/>
                <a:gd name="T85" fmla="*/ 0 h 159"/>
                <a:gd name="T86" fmla="*/ 0 w 170"/>
                <a:gd name="T87" fmla="*/ 0 h 159"/>
                <a:gd name="T88" fmla="*/ 0 w 170"/>
                <a:gd name="T89" fmla="*/ 0 h 159"/>
                <a:gd name="T90" fmla="*/ 0 w 170"/>
                <a:gd name="T91" fmla="*/ 0 h 159"/>
                <a:gd name="T92" fmla="*/ 0 w 170"/>
                <a:gd name="T93" fmla="*/ 0 h 159"/>
                <a:gd name="T94" fmla="*/ 0 w 170"/>
                <a:gd name="T95" fmla="*/ 0 h 159"/>
                <a:gd name="T96" fmla="*/ 0 w 170"/>
                <a:gd name="T97" fmla="*/ 0 h 159"/>
                <a:gd name="T98" fmla="*/ 0 w 170"/>
                <a:gd name="T99" fmla="*/ 0 h 159"/>
                <a:gd name="T100" fmla="*/ 0 60000 65536"/>
                <a:gd name="T101" fmla="*/ 0 60000 65536"/>
                <a:gd name="T102" fmla="*/ 0 60000 65536"/>
                <a:gd name="T103" fmla="*/ 0 60000 65536"/>
                <a:gd name="T104" fmla="*/ 0 60000 65536"/>
                <a:gd name="T105" fmla="*/ 0 60000 65536"/>
                <a:gd name="T106" fmla="*/ 0 60000 65536"/>
                <a:gd name="T107" fmla="*/ 0 60000 65536"/>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w 170"/>
                <a:gd name="T151" fmla="*/ 0 h 159"/>
                <a:gd name="T152" fmla="*/ 170 w 170"/>
                <a:gd name="T153" fmla="*/ 159 h 159"/>
              </a:gdLst>
              <a:ahLst/>
              <a:cxnLst>
                <a:cxn ang="T100">
                  <a:pos x="T0" y="T1"/>
                </a:cxn>
                <a:cxn ang="T101">
                  <a:pos x="T2" y="T3"/>
                </a:cxn>
                <a:cxn ang="T102">
                  <a:pos x="T4" y="T5"/>
                </a:cxn>
                <a:cxn ang="T103">
                  <a:pos x="T6" y="T7"/>
                </a:cxn>
                <a:cxn ang="T104">
                  <a:pos x="T8" y="T9"/>
                </a:cxn>
                <a:cxn ang="T105">
                  <a:pos x="T10" y="T11"/>
                </a:cxn>
                <a:cxn ang="T106">
                  <a:pos x="T12" y="T13"/>
                </a:cxn>
                <a:cxn ang="T107">
                  <a:pos x="T14" y="T15"/>
                </a:cxn>
                <a:cxn ang="T108">
                  <a:pos x="T16" y="T17"/>
                </a:cxn>
                <a:cxn ang="T109">
                  <a:pos x="T18" y="T19"/>
                </a:cxn>
                <a:cxn ang="T110">
                  <a:pos x="T20" y="T21"/>
                </a:cxn>
                <a:cxn ang="T111">
                  <a:pos x="T22" y="T23"/>
                </a:cxn>
                <a:cxn ang="T112">
                  <a:pos x="T24" y="T25"/>
                </a:cxn>
                <a:cxn ang="T113">
                  <a:pos x="T26" y="T27"/>
                </a:cxn>
                <a:cxn ang="T114">
                  <a:pos x="T28" y="T29"/>
                </a:cxn>
                <a:cxn ang="T115">
                  <a:pos x="T30" y="T31"/>
                </a:cxn>
                <a:cxn ang="T116">
                  <a:pos x="T32" y="T33"/>
                </a:cxn>
                <a:cxn ang="T117">
                  <a:pos x="T34" y="T35"/>
                </a:cxn>
                <a:cxn ang="T118">
                  <a:pos x="T36" y="T37"/>
                </a:cxn>
                <a:cxn ang="T119">
                  <a:pos x="T38" y="T39"/>
                </a:cxn>
                <a:cxn ang="T120">
                  <a:pos x="T40" y="T41"/>
                </a:cxn>
                <a:cxn ang="T121">
                  <a:pos x="T42" y="T43"/>
                </a:cxn>
                <a:cxn ang="T122">
                  <a:pos x="T44" y="T45"/>
                </a:cxn>
                <a:cxn ang="T123">
                  <a:pos x="T46" y="T47"/>
                </a:cxn>
                <a:cxn ang="T124">
                  <a:pos x="T48" y="T49"/>
                </a:cxn>
                <a:cxn ang="T125">
                  <a:pos x="T50" y="T51"/>
                </a:cxn>
                <a:cxn ang="T126">
                  <a:pos x="T52" y="T53"/>
                </a:cxn>
                <a:cxn ang="T127">
                  <a:pos x="T54" y="T55"/>
                </a:cxn>
                <a:cxn ang="T128">
                  <a:pos x="T56" y="T57"/>
                </a:cxn>
                <a:cxn ang="T129">
                  <a:pos x="T58" y="T59"/>
                </a:cxn>
                <a:cxn ang="T130">
                  <a:pos x="T60" y="T61"/>
                </a:cxn>
                <a:cxn ang="T131">
                  <a:pos x="T62" y="T63"/>
                </a:cxn>
                <a:cxn ang="T132">
                  <a:pos x="T64" y="T65"/>
                </a:cxn>
                <a:cxn ang="T133">
                  <a:pos x="T66" y="T67"/>
                </a:cxn>
                <a:cxn ang="T134">
                  <a:pos x="T68" y="T69"/>
                </a:cxn>
                <a:cxn ang="T135">
                  <a:pos x="T70" y="T71"/>
                </a:cxn>
                <a:cxn ang="T136">
                  <a:pos x="T72" y="T73"/>
                </a:cxn>
                <a:cxn ang="T137">
                  <a:pos x="T74" y="T75"/>
                </a:cxn>
                <a:cxn ang="T138">
                  <a:pos x="T76" y="T77"/>
                </a:cxn>
                <a:cxn ang="T139">
                  <a:pos x="T78" y="T79"/>
                </a:cxn>
                <a:cxn ang="T140">
                  <a:pos x="T80" y="T81"/>
                </a:cxn>
                <a:cxn ang="T141">
                  <a:pos x="T82" y="T83"/>
                </a:cxn>
                <a:cxn ang="T142">
                  <a:pos x="T84" y="T85"/>
                </a:cxn>
                <a:cxn ang="T143">
                  <a:pos x="T86" y="T87"/>
                </a:cxn>
                <a:cxn ang="T144">
                  <a:pos x="T88" y="T89"/>
                </a:cxn>
                <a:cxn ang="T145">
                  <a:pos x="T90" y="T91"/>
                </a:cxn>
                <a:cxn ang="T146">
                  <a:pos x="T92" y="T93"/>
                </a:cxn>
                <a:cxn ang="T147">
                  <a:pos x="T94" y="T95"/>
                </a:cxn>
                <a:cxn ang="T148">
                  <a:pos x="T96" y="T97"/>
                </a:cxn>
                <a:cxn ang="T149">
                  <a:pos x="T98" y="T99"/>
                </a:cxn>
              </a:cxnLst>
              <a:rect l="T150" t="T151" r="T152" b="T153"/>
              <a:pathLst>
                <a:path w="170" h="159">
                  <a:moveTo>
                    <a:pt x="170" y="80"/>
                  </a:moveTo>
                  <a:lnTo>
                    <a:pt x="170" y="69"/>
                  </a:lnTo>
                  <a:lnTo>
                    <a:pt x="168" y="60"/>
                  </a:lnTo>
                  <a:lnTo>
                    <a:pt x="165" y="49"/>
                  </a:lnTo>
                  <a:lnTo>
                    <a:pt x="159" y="41"/>
                  </a:lnTo>
                  <a:lnTo>
                    <a:pt x="153" y="32"/>
                  </a:lnTo>
                  <a:lnTo>
                    <a:pt x="146" y="25"/>
                  </a:lnTo>
                  <a:lnTo>
                    <a:pt x="138" y="17"/>
                  </a:lnTo>
                  <a:lnTo>
                    <a:pt x="129" y="12"/>
                  </a:lnTo>
                  <a:lnTo>
                    <a:pt x="119" y="7"/>
                  </a:lnTo>
                  <a:lnTo>
                    <a:pt x="109" y="4"/>
                  </a:lnTo>
                  <a:lnTo>
                    <a:pt x="97" y="1"/>
                  </a:lnTo>
                  <a:lnTo>
                    <a:pt x="85" y="0"/>
                  </a:lnTo>
                  <a:lnTo>
                    <a:pt x="73" y="1"/>
                  </a:lnTo>
                  <a:lnTo>
                    <a:pt x="63" y="4"/>
                  </a:lnTo>
                  <a:lnTo>
                    <a:pt x="52" y="7"/>
                  </a:lnTo>
                  <a:lnTo>
                    <a:pt x="43" y="12"/>
                  </a:lnTo>
                  <a:lnTo>
                    <a:pt x="34" y="17"/>
                  </a:lnTo>
                  <a:lnTo>
                    <a:pt x="26" y="25"/>
                  </a:lnTo>
                  <a:lnTo>
                    <a:pt x="18" y="32"/>
                  </a:lnTo>
                  <a:lnTo>
                    <a:pt x="12" y="41"/>
                  </a:lnTo>
                  <a:lnTo>
                    <a:pt x="6" y="49"/>
                  </a:lnTo>
                  <a:lnTo>
                    <a:pt x="3" y="60"/>
                  </a:lnTo>
                  <a:lnTo>
                    <a:pt x="1" y="69"/>
                  </a:lnTo>
                  <a:lnTo>
                    <a:pt x="0" y="80"/>
                  </a:lnTo>
                  <a:lnTo>
                    <a:pt x="1" y="92"/>
                  </a:lnTo>
                  <a:lnTo>
                    <a:pt x="3" y="102"/>
                  </a:lnTo>
                  <a:lnTo>
                    <a:pt x="6" y="112"/>
                  </a:lnTo>
                  <a:lnTo>
                    <a:pt x="12" y="121"/>
                  </a:lnTo>
                  <a:lnTo>
                    <a:pt x="18" y="130"/>
                  </a:lnTo>
                  <a:lnTo>
                    <a:pt x="26" y="137"/>
                  </a:lnTo>
                  <a:lnTo>
                    <a:pt x="34" y="143"/>
                  </a:lnTo>
                  <a:lnTo>
                    <a:pt x="43" y="149"/>
                  </a:lnTo>
                  <a:lnTo>
                    <a:pt x="52" y="154"/>
                  </a:lnTo>
                  <a:lnTo>
                    <a:pt x="63" y="157"/>
                  </a:lnTo>
                  <a:lnTo>
                    <a:pt x="73" y="159"/>
                  </a:lnTo>
                  <a:lnTo>
                    <a:pt x="85" y="159"/>
                  </a:lnTo>
                  <a:lnTo>
                    <a:pt x="97" y="159"/>
                  </a:lnTo>
                  <a:lnTo>
                    <a:pt x="109" y="157"/>
                  </a:lnTo>
                  <a:lnTo>
                    <a:pt x="119" y="154"/>
                  </a:lnTo>
                  <a:lnTo>
                    <a:pt x="129" y="149"/>
                  </a:lnTo>
                  <a:lnTo>
                    <a:pt x="138" y="143"/>
                  </a:lnTo>
                  <a:lnTo>
                    <a:pt x="146" y="137"/>
                  </a:lnTo>
                  <a:lnTo>
                    <a:pt x="153" y="130"/>
                  </a:lnTo>
                  <a:lnTo>
                    <a:pt x="159" y="121"/>
                  </a:lnTo>
                  <a:lnTo>
                    <a:pt x="165" y="112"/>
                  </a:lnTo>
                  <a:lnTo>
                    <a:pt x="168" y="102"/>
                  </a:lnTo>
                  <a:lnTo>
                    <a:pt x="170" y="92"/>
                  </a:lnTo>
                  <a:lnTo>
                    <a:pt x="170" y="80"/>
                  </a:lnTo>
                </a:path>
              </a:pathLst>
            </a:custGeom>
            <a:noFill/>
            <a:ln w="6985">
              <a:solidFill>
                <a:srgbClr val="000000"/>
              </a:solidFill>
              <a:prstDash val="solid"/>
              <a:round/>
              <a:headEnd/>
              <a:tailEnd/>
            </a:ln>
          </xdr:spPr>
        </xdr:sp>
      </xdr:grp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57150</xdr:colOff>
      <xdr:row>0</xdr:row>
      <xdr:rowOff>38100</xdr:rowOff>
    </xdr:from>
    <xdr:to>
      <xdr:col>25</xdr:col>
      <xdr:colOff>171450</xdr:colOff>
      <xdr:row>4</xdr:row>
      <xdr:rowOff>95250</xdr:rowOff>
    </xdr:to>
    <xdr:grpSp>
      <xdr:nvGrpSpPr>
        <xdr:cNvPr id="5325" name="Group 1"/>
        <xdr:cNvGrpSpPr>
          <a:grpSpLocks/>
        </xdr:cNvGrpSpPr>
      </xdr:nvGrpSpPr>
      <xdr:grpSpPr bwMode="auto">
        <a:xfrm>
          <a:off x="57150" y="38100"/>
          <a:ext cx="5829300" cy="857250"/>
          <a:chOff x="6" y="4"/>
          <a:chExt cx="612" cy="90"/>
        </a:xfrm>
      </xdr:grpSpPr>
      <xdr:sp macro="" textlink="">
        <xdr:nvSpPr>
          <xdr:cNvPr id="5122" name="Text Box 2"/>
          <xdr:cNvSpPr txBox="1">
            <a:spLocks noChangeArrowheads="1"/>
          </xdr:cNvSpPr>
        </xdr:nvSpPr>
        <xdr:spPr bwMode="auto">
          <a:xfrm>
            <a:off x="6" y="67"/>
            <a:ext cx="127" cy="27"/>
          </a:xfrm>
          <a:prstGeom prst="rect">
            <a:avLst/>
          </a:prstGeom>
          <a:noFill/>
          <a:ln w="9525">
            <a:noFill/>
            <a:miter lim="800000"/>
            <a:headEnd/>
            <a:tailEnd/>
          </a:ln>
        </xdr:spPr>
        <xdr:txBody>
          <a:bodyPr vertOverflow="clip" wrap="square" lIns="91440" tIns="45720" rIns="91440" bIns="45720" anchor="t" upright="1"/>
          <a:lstStyle/>
          <a:p>
            <a:pPr algn="ctr" rtl="1">
              <a:defRPr sz="1000"/>
            </a:pPr>
            <a:r>
              <a:rPr lang="en-US" sz="1100" b="1" i="0" strike="noStrike">
                <a:solidFill>
                  <a:srgbClr val="000000"/>
                </a:solidFill>
                <a:latin typeface=".VnArial Narrow"/>
              </a:rPr>
              <a:t>VINACONEX NO.2</a:t>
            </a:r>
            <a:endParaRPr lang="en-US" sz="1000" b="0" i="0" strike="noStrike">
              <a:solidFill>
                <a:srgbClr val="000000"/>
              </a:solidFill>
              <a:latin typeface="Times New Roman"/>
              <a:cs typeface="Times New Roman"/>
            </a:endParaRPr>
          </a:p>
          <a:p>
            <a:pPr algn="ctr" rtl="1">
              <a:defRPr sz="1000"/>
            </a:pPr>
            <a:endParaRPr lang="en-US" sz="1000" b="0" i="0" strike="noStrike">
              <a:solidFill>
                <a:srgbClr val="000000"/>
              </a:solidFill>
              <a:latin typeface="Times New Roman"/>
              <a:cs typeface="Times New Roman"/>
            </a:endParaRPr>
          </a:p>
        </xdr:txBody>
      </xdr:sp>
      <xdr:pic>
        <xdr:nvPicPr>
          <xdr:cNvPr id="5327" name="Picture 3" descr="TUVNORD-TGA-9K"/>
          <xdr:cNvPicPr>
            <a:picLocks noChangeAspect="1" noChangeArrowheads="1"/>
          </xdr:cNvPicPr>
        </xdr:nvPicPr>
        <xdr:blipFill>
          <a:blip xmlns:r="http://schemas.openxmlformats.org/officeDocument/2006/relationships" r:embed="rId1" cstate="print">
            <a:lum bright="-20000" contrast="-20000"/>
            <a:grayscl/>
            <a:biLevel thresh="50000"/>
          </a:blip>
          <a:srcRect/>
          <a:stretch>
            <a:fillRect/>
          </a:stretch>
        </xdr:blipFill>
        <xdr:spPr bwMode="auto">
          <a:xfrm>
            <a:off x="506" y="11"/>
            <a:ext cx="112" cy="65"/>
          </a:xfrm>
          <a:prstGeom prst="rect">
            <a:avLst/>
          </a:prstGeom>
          <a:noFill/>
          <a:ln w="9525">
            <a:noFill/>
            <a:miter lim="800000"/>
            <a:headEnd/>
            <a:tailEnd/>
          </a:ln>
        </xdr:spPr>
      </xdr:pic>
      <xdr:sp macro="" textlink="">
        <xdr:nvSpPr>
          <xdr:cNvPr id="5124" name="Text Box 4"/>
          <xdr:cNvSpPr txBox="1">
            <a:spLocks noChangeArrowheads="1"/>
          </xdr:cNvSpPr>
        </xdr:nvSpPr>
        <xdr:spPr bwMode="auto">
          <a:xfrm>
            <a:off x="118" y="4"/>
            <a:ext cx="388" cy="78"/>
          </a:xfrm>
          <a:prstGeom prst="rect">
            <a:avLst/>
          </a:prstGeom>
          <a:noFill/>
          <a:ln w="9525">
            <a:noFill/>
            <a:miter lim="800000"/>
            <a:headEnd/>
            <a:tailEnd/>
          </a:ln>
        </xdr:spPr>
        <xdr:txBody>
          <a:bodyPr vertOverflow="clip" wrap="square" lIns="91440" tIns="45720" rIns="91440" bIns="45720" anchor="t" upright="1"/>
          <a:lstStyle/>
          <a:p>
            <a:pPr algn="ctr" rtl="1">
              <a:defRPr sz="1000"/>
            </a:pPr>
            <a:r>
              <a:rPr lang="en-US" sz="1200" b="1" i="0" strike="noStrike">
                <a:solidFill>
                  <a:srgbClr val="000000"/>
                </a:solidFill>
                <a:latin typeface=".VnArialH"/>
              </a:rPr>
              <a:t>nhµ thÇu vinaconex N</a:t>
            </a:r>
            <a:r>
              <a:rPr lang="en-US" sz="1200" b="1" i="0" strike="noStrike">
                <a:solidFill>
                  <a:srgbClr val="000000"/>
                </a:solidFill>
                <a:latin typeface=".VnArial"/>
              </a:rPr>
              <a:t>o.2  </a:t>
            </a:r>
            <a:endParaRPr lang="en-US" sz="1200" b="1" i="0" strike="noStrike">
              <a:solidFill>
                <a:srgbClr val="000000"/>
              </a:solidFill>
              <a:latin typeface=".VnArialH"/>
            </a:endParaRPr>
          </a:p>
          <a:p>
            <a:pPr algn="ctr" rtl="1">
              <a:defRPr sz="1000"/>
            </a:pPr>
            <a:r>
              <a:rPr lang="en-US" sz="1100" b="1" i="0" strike="noStrike">
                <a:solidFill>
                  <a:srgbClr val="000000"/>
                </a:solidFill>
                <a:latin typeface=".VnArial Narrow"/>
              </a:rPr>
              <a:t>§Þa chØ: 52 L¹c Long Qu©n - T©y Hå - Hµ Néi. Tel: 3753.2039</a:t>
            </a:r>
            <a:endParaRPr lang="en-US" sz="1000" b="1" i="0" strike="noStrike">
              <a:solidFill>
                <a:srgbClr val="000000"/>
              </a:solidFill>
              <a:latin typeface=".VnArial"/>
            </a:endParaRPr>
          </a:p>
          <a:p>
            <a:pPr algn="ctr" rtl="1">
              <a:defRPr sz="1000"/>
            </a:pPr>
            <a:r>
              <a:rPr lang="en-US" sz="1000" b="1" i="0" strike="noStrike">
                <a:solidFill>
                  <a:srgbClr val="000000"/>
                </a:solidFill>
                <a:latin typeface=".VnArial"/>
              </a:rPr>
              <a:t>Fax: 3836.1012.  Email: vinaconex2@fpt.vn</a:t>
            </a:r>
            <a:endParaRPr lang="en-US" sz="1000" b="0" i="0" strike="noStrike">
              <a:solidFill>
                <a:srgbClr val="333399"/>
              </a:solidFill>
              <a:latin typeface=".VnArial"/>
            </a:endParaRPr>
          </a:p>
          <a:p>
            <a:pPr algn="ctr" rtl="1">
              <a:defRPr sz="1000"/>
            </a:pPr>
            <a:endParaRPr lang="en-US" sz="1200" b="0" i="0" strike="noStrike">
              <a:solidFill>
                <a:srgbClr val="000000"/>
              </a:solidFill>
              <a:latin typeface=".VnArial"/>
            </a:endParaRPr>
          </a:p>
          <a:p>
            <a:pPr algn="ctr" rtl="1">
              <a:defRPr sz="1000"/>
            </a:pPr>
            <a:endParaRPr lang="en-US" sz="1200" b="0" i="0" strike="noStrike">
              <a:solidFill>
                <a:srgbClr val="000000"/>
              </a:solidFill>
              <a:latin typeface=".VnArial"/>
            </a:endParaRPr>
          </a:p>
          <a:p>
            <a:pPr algn="ctr" rtl="1">
              <a:defRPr sz="1000"/>
            </a:pPr>
            <a:endParaRPr lang="en-US" sz="1200" b="0" i="0" strike="noStrike">
              <a:solidFill>
                <a:srgbClr val="000000"/>
              </a:solidFill>
              <a:latin typeface=".VnArial"/>
            </a:endParaRPr>
          </a:p>
        </xdr:txBody>
      </xdr:sp>
      <xdr:grpSp>
        <xdr:nvGrpSpPr>
          <xdr:cNvPr id="5329" name="Group 5"/>
          <xdr:cNvGrpSpPr>
            <a:grpSpLocks noChangeAspect="1"/>
          </xdr:cNvGrpSpPr>
        </xdr:nvGrpSpPr>
        <xdr:grpSpPr bwMode="auto">
          <a:xfrm>
            <a:off x="14" y="5"/>
            <a:ext cx="110" cy="57"/>
            <a:chOff x="1405" y="325"/>
            <a:chExt cx="1653" cy="859"/>
          </a:xfrm>
        </xdr:grpSpPr>
        <xdr:sp macro="" textlink="">
          <xdr:nvSpPr>
            <xdr:cNvPr id="5330" name="AutoShape 6"/>
            <xdr:cNvSpPr>
              <a:spLocks noChangeAspect="1" noChangeArrowheads="1"/>
            </xdr:cNvSpPr>
          </xdr:nvSpPr>
          <xdr:spPr bwMode="auto">
            <a:xfrm>
              <a:off x="1405" y="325"/>
              <a:ext cx="1653" cy="859"/>
            </a:xfrm>
            <a:prstGeom prst="rect">
              <a:avLst/>
            </a:prstGeom>
            <a:noFill/>
            <a:ln w="9525">
              <a:noFill/>
              <a:miter lim="800000"/>
              <a:headEnd/>
              <a:tailEnd/>
            </a:ln>
          </xdr:spPr>
        </xdr:sp>
        <xdr:sp macro="" textlink="">
          <xdr:nvSpPr>
            <xdr:cNvPr id="5331" name="Freeform 7"/>
            <xdr:cNvSpPr>
              <a:spLocks/>
            </xdr:cNvSpPr>
          </xdr:nvSpPr>
          <xdr:spPr bwMode="auto">
            <a:xfrm>
              <a:off x="2235" y="917"/>
              <a:ext cx="300" cy="260"/>
            </a:xfrm>
            <a:custGeom>
              <a:avLst/>
              <a:gdLst>
                <a:gd name="T0" fmla="*/ 0 w 1235"/>
                <a:gd name="T1" fmla="*/ 4 h 1074"/>
                <a:gd name="T2" fmla="*/ 0 w 1235"/>
                <a:gd name="T3" fmla="*/ 4 h 1074"/>
                <a:gd name="T4" fmla="*/ 0 w 1235"/>
                <a:gd name="T5" fmla="*/ 4 h 1074"/>
                <a:gd name="T6" fmla="*/ 0 w 1235"/>
                <a:gd name="T7" fmla="*/ 4 h 1074"/>
                <a:gd name="T8" fmla="*/ 1 w 1235"/>
                <a:gd name="T9" fmla="*/ 3 h 1074"/>
                <a:gd name="T10" fmla="*/ 1 w 1235"/>
                <a:gd name="T11" fmla="*/ 3 h 1074"/>
                <a:gd name="T12" fmla="*/ 2 w 1235"/>
                <a:gd name="T13" fmla="*/ 3 h 1074"/>
                <a:gd name="T14" fmla="*/ 2 w 1235"/>
                <a:gd name="T15" fmla="*/ 3 h 1074"/>
                <a:gd name="T16" fmla="*/ 3 w 1235"/>
                <a:gd name="T17" fmla="*/ 2 h 1074"/>
                <a:gd name="T18" fmla="*/ 3 w 1235"/>
                <a:gd name="T19" fmla="*/ 2 h 1074"/>
                <a:gd name="T20" fmla="*/ 4 w 1235"/>
                <a:gd name="T21" fmla="*/ 1 h 1074"/>
                <a:gd name="T22" fmla="*/ 4 w 1235"/>
                <a:gd name="T23" fmla="*/ 1 h 1074"/>
                <a:gd name="T24" fmla="*/ 4 w 1235"/>
                <a:gd name="T25" fmla="*/ 0 h 1074"/>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1235"/>
                <a:gd name="T40" fmla="*/ 0 h 1074"/>
                <a:gd name="T41" fmla="*/ 1235 w 1235"/>
                <a:gd name="T42" fmla="*/ 1074 h 1074"/>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1235" h="1074">
                  <a:moveTo>
                    <a:pt x="0" y="1074"/>
                  </a:moveTo>
                  <a:lnTo>
                    <a:pt x="22" y="1071"/>
                  </a:lnTo>
                  <a:lnTo>
                    <a:pt x="80" y="1062"/>
                  </a:lnTo>
                  <a:lnTo>
                    <a:pt x="169" y="1043"/>
                  </a:lnTo>
                  <a:lnTo>
                    <a:pt x="281" y="1013"/>
                  </a:lnTo>
                  <a:lnTo>
                    <a:pt x="411" y="967"/>
                  </a:lnTo>
                  <a:lnTo>
                    <a:pt x="552" y="903"/>
                  </a:lnTo>
                  <a:lnTo>
                    <a:pt x="695" y="820"/>
                  </a:lnTo>
                  <a:lnTo>
                    <a:pt x="837" y="713"/>
                  </a:lnTo>
                  <a:lnTo>
                    <a:pt x="967" y="580"/>
                  </a:lnTo>
                  <a:lnTo>
                    <a:pt x="1082" y="420"/>
                  </a:lnTo>
                  <a:lnTo>
                    <a:pt x="1173" y="227"/>
                  </a:lnTo>
                  <a:lnTo>
                    <a:pt x="1235" y="0"/>
                  </a:lnTo>
                </a:path>
              </a:pathLst>
            </a:custGeom>
            <a:noFill/>
            <a:ln w="19050">
              <a:solidFill>
                <a:srgbClr val="000000"/>
              </a:solidFill>
              <a:prstDash val="solid"/>
              <a:round/>
              <a:headEnd/>
              <a:tailEnd/>
            </a:ln>
          </xdr:spPr>
        </xdr:sp>
        <xdr:sp macro="" textlink="">
          <xdr:nvSpPr>
            <xdr:cNvPr id="5332" name="Freeform 8"/>
            <xdr:cNvSpPr>
              <a:spLocks/>
            </xdr:cNvSpPr>
          </xdr:nvSpPr>
          <xdr:spPr bwMode="auto">
            <a:xfrm>
              <a:off x="2235" y="917"/>
              <a:ext cx="525" cy="258"/>
            </a:xfrm>
            <a:custGeom>
              <a:avLst/>
              <a:gdLst>
                <a:gd name="T0" fmla="*/ 0 w 2164"/>
                <a:gd name="T1" fmla="*/ 4 h 1062"/>
                <a:gd name="T2" fmla="*/ 0 w 2164"/>
                <a:gd name="T3" fmla="*/ 4 h 1062"/>
                <a:gd name="T4" fmla="*/ 0 w 2164"/>
                <a:gd name="T5" fmla="*/ 4 h 1062"/>
                <a:gd name="T6" fmla="*/ 1 w 2164"/>
                <a:gd name="T7" fmla="*/ 4 h 1062"/>
                <a:gd name="T8" fmla="*/ 2 w 2164"/>
                <a:gd name="T9" fmla="*/ 4 h 1062"/>
                <a:gd name="T10" fmla="*/ 2 w 2164"/>
                <a:gd name="T11" fmla="*/ 3 h 1062"/>
                <a:gd name="T12" fmla="*/ 3 w 2164"/>
                <a:gd name="T13" fmla="*/ 3 h 1062"/>
                <a:gd name="T14" fmla="*/ 4 w 2164"/>
                <a:gd name="T15" fmla="*/ 3 h 1062"/>
                <a:gd name="T16" fmla="*/ 5 w 2164"/>
                <a:gd name="T17" fmla="*/ 3 h 1062"/>
                <a:gd name="T18" fmla="*/ 6 w 2164"/>
                <a:gd name="T19" fmla="*/ 2 h 1062"/>
                <a:gd name="T20" fmla="*/ 7 w 2164"/>
                <a:gd name="T21" fmla="*/ 2 h 1062"/>
                <a:gd name="T22" fmla="*/ 7 w 2164"/>
                <a:gd name="T23" fmla="*/ 1 h 1062"/>
                <a:gd name="T24" fmla="*/ 8 w 2164"/>
                <a:gd name="T25" fmla="*/ 0 h 1062"/>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2164"/>
                <a:gd name="T40" fmla="*/ 0 h 1062"/>
                <a:gd name="T41" fmla="*/ 2164 w 2164"/>
                <a:gd name="T42" fmla="*/ 1062 h 1062"/>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2164" h="1062">
                  <a:moveTo>
                    <a:pt x="0" y="1062"/>
                  </a:moveTo>
                  <a:lnTo>
                    <a:pt x="36" y="1061"/>
                  </a:lnTo>
                  <a:lnTo>
                    <a:pt x="137" y="1058"/>
                  </a:lnTo>
                  <a:lnTo>
                    <a:pt x="290" y="1049"/>
                  </a:lnTo>
                  <a:lnTo>
                    <a:pt x="485" y="1029"/>
                  </a:lnTo>
                  <a:lnTo>
                    <a:pt x="710" y="993"/>
                  </a:lnTo>
                  <a:lnTo>
                    <a:pt x="954" y="938"/>
                  </a:lnTo>
                  <a:lnTo>
                    <a:pt x="1204" y="861"/>
                  </a:lnTo>
                  <a:lnTo>
                    <a:pt x="1450" y="758"/>
                  </a:lnTo>
                  <a:lnTo>
                    <a:pt x="1681" y="624"/>
                  </a:lnTo>
                  <a:lnTo>
                    <a:pt x="1885" y="456"/>
                  </a:lnTo>
                  <a:lnTo>
                    <a:pt x="2050" y="251"/>
                  </a:lnTo>
                  <a:lnTo>
                    <a:pt x="2164" y="0"/>
                  </a:lnTo>
                </a:path>
              </a:pathLst>
            </a:custGeom>
            <a:noFill/>
            <a:ln w="19050">
              <a:solidFill>
                <a:srgbClr val="000000"/>
              </a:solidFill>
              <a:prstDash val="solid"/>
              <a:round/>
              <a:headEnd/>
              <a:tailEnd/>
            </a:ln>
          </xdr:spPr>
        </xdr:sp>
        <xdr:sp macro="" textlink="">
          <xdr:nvSpPr>
            <xdr:cNvPr id="5333" name="Freeform 9"/>
            <xdr:cNvSpPr>
              <a:spLocks/>
            </xdr:cNvSpPr>
          </xdr:nvSpPr>
          <xdr:spPr bwMode="auto">
            <a:xfrm>
              <a:off x="1405" y="325"/>
              <a:ext cx="1653" cy="859"/>
            </a:xfrm>
            <a:custGeom>
              <a:avLst/>
              <a:gdLst>
                <a:gd name="T0" fmla="*/ 24 w 6816"/>
                <a:gd name="T1" fmla="*/ 6 h 3545"/>
                <a:gd name="T2" fmla="*/ 24 w 6816"/>
                <a:gd name="T3" fmla="*/ 5 h 3545"/>
                <a:gd name="T4" fmla="*/ 23 w 6816"/>
                <a:gd name="T5" fmla="*/ 5 h 3545"/>
                <a:gd name="T6" fmla="*/ 23 w 6816"/>
                <a:gd name="T7" fmla="*/ 4 h 3545"/>
                <a:gd name="T8" fmla="*/ 22 w 6816"/>
                <a:gd name="T9" fmla="*/ 3 h 3545"/>
                <a:gd name="T10" fmla="*/ 21 w 6816"/>
                <a:gd name="T11" fmla="*/ 2 h 3545"/>
                <a:gd name="T12" fmla="*/ 20 w 6816"/>
                <a:gd name="T13" fmla="*/ 2 h 3545"/>
                <a:gd name="T14" fmla="*/ 19 w 6816"/>
                <a:gd name="T15" fmla="*/ 1 h 3545"/>
                <a:gd name="T16" fmla="*/ 18 w 6816"/>
                <a:gd name="T17" fmla="*/ 1 h 3545"/>
                <a:gd name="T18" fmla="*/ 16 w 6816"/>
                <a:gd name="T19" fmla="*/ 0 h 3545"/>
                <a:gd name="T20" fmla="*/ 15 w 6816"/>
                <a:gd name="T21" fmla="*/ 0 h 3545"/>
                <a:gd name="T22" fmla="*/ 13 w 6816"/>
                <a:gd name="T23" fmla="*/ 0 h 3545"/>
                <a:gd name="T24" fmla="*/ 12 w 6816"/>
                <a:gd name="T25" fmla="*/ 0 h 3545"/>
                <a:gd name="T26" fmla="*/ 10 w 6816"/>
                <a:gd name="T27" fmla="*/ 0 h 3545"/>
                <a:gd name="T28" fmla="*/ 9 w 6816"/>
                <a:gd name="T29" fmla="*/ 0 h 3545"/>
                <a:gd name="T30" fmla="*/ 7 w 6816"/>
                <a:gd name="T31" fmla="*/ 0 h 3545"/>
                <a:gd name="T32" fmla="*/ 6 w 6816"/>
                <a:gd name="T33" fmla="*/ 1 h 3545"/>
                <a:gd name="T34" fmla="*/ 5 w 6816"/>
                <a:gd name="T35" fmla="*/ 1 h 3545"/>
                <a:gd name="T36" fmla="*/ 3 w 6816"/>
                <a:gd name="T37" fmla="*/ 2 h 3545"/>
                <a:gd name="T38" fmla="*/ 2 w 6816"/>
                <a:gd name="T39" fmla="*/ 2 h 3545"/>
                <a:gd name="T40" fmla="*/ 2 w 6816"/>
                <a:gd name="T41" fmla="*/ 3 h 3545"/>
                <a:gd name="T42" fmla="*/ 1 w 6816"/>
                <a:gd name="T43" fmla="*/ 4 h 3545"/>
                <a:gd name="T44" fmla="*/ 0 w 6816"/>
                <a:gd name="T45" fmla="*/ 5 h 3545"/>
                <a:gd name="T46" fmla="*/ 0 w 6816"/>
                <a:gd name="T47" fmla="*/ 5 h 3545"/>
                <a:gd name="T48" fmla="*/ 0 w 6816"/>
                <a:gd name="T49" fmla="*/ 6 h 3545"/>
                <a:gd name="T50" fmla="*/ 0 w 6816"/>
                <a:gd name="T51" fmla="*/ 7 h 3545"/>
                <a:gd name="T52" fmla="*/ 0 w 6816"/>
                <a:gd name="T53" fmla="*/ 8 h 3545"/>
                <a:gd name="T54" fmla="*/ 1 w 6816"/>
                <a:gd name="T55" fmla="*/ 8 h 3545"/>
                <a:gd name="T56" fmla="*/ 2 w 6816"/>
                <a:gd name="T57" fmla="*/ 9 h 3545"/>
                <a:gd name="T58" fmla="*/ 2 w 6816"/>
                <a:gd name="T59" fmla="*/ 10 h 3545"/>
                <a:gd name="T60" fmla="*/ 3 w 6816"/>
                <a:gd name="T61" fmla="*/ 10 h 3545"/>
                <a:gd name="T62" fmla="*/ 5 w 6816"/>
                <a:gd name="T63" fmla="*/ 11 h 3545"/>
                <a:gd name="T64" fmla="*/ 6 w 6816"/>
                <a:gd name="T65" fmla="*/ 11 h 3545"/>
                <a:gd name="T66" fmla="*/ 7 w 6816"/>
                <a:gd name="T67" fmla="*/ 12 h 3545"/>
                <a:gd name="T68" fmla="*/ 9 w 6816"/>
                <a:gd name="T69" fmla="*/ 12 h 3545"/>
                <a:gd name="T70" fmla="*/ 10 w 6816"/>
                <a:gd name="T71" fmla="*/ 12 h 3545"/>
                <a:gd name="T72" fmla="*/ 12 w 6816"/>
                <a:gd name="T73" fmla="*/ 12 h 3545"/>
                <a:gd name="T74" fmla="*/ 13 w 6816"/>
                <a:gd name="T75" fmla="*/ 12 h 3545"/>
                <a:gd name="T76" fmla="*/ 15 w 6816"/>
                <a:gd name="T77" fmla="*/ 12 h 3545"/>
                <a:gd name="T78" fmla="*/ 16 w 6816"/>
                <a:gd name="T79" fmla="*/ 12 h 3545"/>
                <a:gd name="T80" fmla="*/ 18 w 6816"/>
                <a:gd name="T81" fmla="*/ 11 h 3545"/>
                <a:gd name="T82" fmla="*/ 19 w 6816"/>
                <a:gd name="T83" fmla="*/ 11 h 3545"/>
                <a:gd name="T84" fmla="*/ 20 w 6816"/>
                <a:gd name="T85" fmla="*/ 10 h 3545"/>
                <a:gd name="T86" fmla="*/ 21 w 6816"/>
                <a:gd name="T87" fmla="*/ 10 h 3545"/>
                <a:gd name="T88" fmla="*/ 22 w 6816"/>
                <a:gd name="T89" fmla="*/ 9 h 3545"/>
                <a:gd name="T90" fmla="*/ 23 w 6816"/>
                <a:gd name="T91" fmla="*/ 8 h 3545"/>
                <a:gd name="T92" fmla="*/ 23 w 6816"/>
                <a:gd name="T93" fmla="*/ 8 h 3545"/>
                <a:gd name="T94" fmla="*/ 24 w 6816"/>
                <a:gd name="T95" fmla="*/ 7 h 3545"/>
                <a:gd name="T96" fmla="*/ 24 w 6816"/>
                <a:gd name="T97" fmla="*/ 6 h 3545"/>
                <a:gd name="T98" fmla="*/ 24 w 6816"/>
                <a:gd name="T99" fmla="*/ 6 h 3545"/>
                <a:gd name="T100" fmla="*/ 0 60000 65536"/>
                <a:gd name="T101" fmla="*/ 0 60000 65536"/>
                <a:gd name="T102" fmla="*/ 0 60000 65536"/>
                <a:gd name="T103" fmla="*/ 0 60000 65536"/>
                <a:gd name="T104" fmla="*/ 0 60000 65536"/>
                <a:gd name="T105" fmla="*/ 0 60000 65536"/>
                <a:gd name="T106" fmla="*/ 0 60000 65536"/>
                <a:gd name="T107" fmla="*/ 0 60000 65536"/>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w 6816"/>
                <a:gd name="T151" fmla="*/ 0 h 3545"/>
                <a:gd name="T152" fmla="*/ 6816 w 6816"/>
                <a:gd name="T153" fmla="*/ 3545 h 3545"/>
              </a:gdLst>
              <a:ahLst/>
              <a:cxnLst>
                <a:cxn ang="T100">
                  <a:pos x="T0" y="T1"/>
                </a:cxn>
                <a:cxn ang="T101">
                  <a:pos x="T2" y="T3"/>
                </a:cxn>
                <a:cxn ang="T102">
                  <a:pos x="T4" y="T5"/>
                </a:cxn>
                <a:cxn ang="T103">
                  <a:pos x="T6" y="T7"/>
                </a:cxn>
                <a:cxn ang="T104">
                  <a:pos x="T8" y="T9"/>
                </a:cxn>
                <a:cxn ang="T105">
                  <a:pos x="T10" y="T11"/>
                </a:cxn>
                <a:cxn ang="T106">
                  <a:pos x="T12" y="T13"/>
                </a:cxn>
                <a:cxn ang="T107">
                  <a:pos x="T14" y="T15"/>
                </a:cxn>
                <a:cxn ang="T108">
                  <a:pos x="T16" y="T17"/>
                </a:cxn>
                <a:cxn ang="T109">
                  <a:pos x="T18" y="T19"/>
                </a:cxn>
                <a:cxn ang="T110">
                  <a:pos x="T20" y="T21"/>
                </a:cxn>
                <a:cxn ang="T111">
                  <a:pos x="T22" y="T23"/>
                </a:cxn>
                <a:cxn ang="T112">
                  <a:pos x="T24" y="T25"/>
                </a:cxn>
                <a:cxn ang="T113">
                  <a:pos x="T26" y="T27"/>
                </a:cxn>
                <a:cxn ang="T114">
                  <a:pos x="T28" y="T29"/>
                </a:cxn>
                <a:cxn ang="T115">
                  <a:pos x="T30" y="T31"/>
                </a:cxn>
                <a:cxn ang="T116">
                  <a:pos x="T32" y="T33"/>
                </a:cxn>
                <a:cxn ang="T117">
                  <a:pos x="T34" y="T35"/>
                </a:cxn>
                <a:cxn ang="T118">
                  <a:pos x="T36" y="T37"/>
                </a:cxn>
                <a:cxn ang="T119">
                  <a:pos x="T38" y="T39"/>
                </a:cxn>
                <a:cxn ang="T120">
                  <a:pos x="T40" y="T41"/>
                </a:cxn>
                <a:cxn ang="T121">
                  <a:pos x="T42" y="T43"/>
                </a:cxn>
                <a:cxn ang="T122">
                  <a:pos x="T44" y="T45"/>
                </a:cxn>
                <a:cxn ang="T123">
                  <a:pos x="T46" y="T47"/>
                </a:cxn>
                <a:cxn ang="T124">
                  <a:pos x="T48" y="T49"/>
                </a:cxn>
                <a:cxn ang="T125">
                  <a:pos x="T50" y="T51"/>
                </a:cxn>
                <a:cxn ang="T126">
                  <a:pos x="T52" y="T53"/>
                </a:cxn>
                <a:cxn ang="T127">
                  <a:pos x="T54" y="T55"/>
                </a:cxn>
                <a:cxn ang="T128">
                  <a:pos x="T56" y="T57"/>
                </a:cxn>
                <a:cxn ang="T129">
                  <a:pos x="T58" y="T59"/>
                </a:cxn>
                <a:cxn ang="T130">
                  <a:pos x="T60" y="T61"/>
                </a:cxn>
                <a:cxn ang="T131">
                  <a:pos x="T62" y="T63"/>
                </a:cxn>
                <a:cxn ang="T132">
                  <a:pos x="T64" y="T65"/>
                </a:cxn>
                <a:cxn ang="T133">
                  <a:pos x="T66" y="T67"/>
                </a:cxn>
                <a:cxn ang="T134">
                  <a:pos x="T68" y="T69"/>
                </a:cxn>
                <a:cxn ang="T135">
                  <a:pos x="T70" y="T71"/>
                </a:cxn>
                <a:cxn ang="T136">
                  <a:pos x="T72" y="T73"/>
                </a:cxn>
                <a:cxn ang="T137">
                  <a:pos x="T74" y="T75"/>
                </a:cxn>
                <a:cxn ang="T138">
                  <a:pos x="T76" y="T77"/>
                </a:cxn>
                <a:cxn ang="T139">
                  <a:pos x="T78" y="T79"/>
                </a:cxn>
                <a:cxn ang="T140">
                  <a:pos x="T80" y="T81"/>
                </a:cxn>
                <a:cxn ang="T141">
                  <a:pos x="T82" y="T83"/>
                </a:cxn>
                <a:cxn ang="T142">
                  <a:pos x="T84" y="T85"/>
                </a:cxn>
                <a:cxn ang="T143">
                  <a:pos x="T86" y="T87"/>
                </a:cxn>
                <a:cxn ang="T144">
                  <a:pos x="T88" y="T89"/>
                </a:cxn>
                <a:cxn ang="T145">
                  <a:pos x="T90" y="T91"/>
                </a:cxn>
                <a:cxn ang="T146">
                  <a:pos x="T92" y="T93"/>
                </a:cxn>
                <a:cxn ang="T147">
                  <a:pos x="T94" y="T95"/>
                </a:cxn>
                <a:cxn ang="T148">
                  <a:pos x="T96" y="T97"/>
                </a:cxn>
                <a:cxn ang="T149">
                  <a:pos x="T98" y="T99"/>
                </a:cxn>
              </a:cxnLst>
              <a:rect l="T150" t="T151" r="T152" b="T153"/>
              <a:pathLst>
                <a:path w="6816" h="3545">
                  <a:moveTo>
                    <a:pt x="6816" y="1774"/>
                  </a:moveTo>
                  <a:lnTo>
                    <a:pt x="6785" y="1534"/>
                  </a:lnTo>
                  <a:lnTo>
                    <a:pt x="6694" y="1304"/>
                  </a:lnTo>
                  <a:lnTo>
                    <a:pt x="6547" y="1086"/>
                  </a:lnTo>
                  <a:lnTo>
                    <a:pt x="6349" y="881"/>
                  </a:lnTo>
                  <a:lnTo>
                    <a:pt x="6103" y="692"/>
                  </a:lnTo>
                  <a:lnTo>
                    <a:pt x="5815" y="522"/>
                  </a:lnTo>
                  <a:lnTo>
                    <a:pt x="5487" y="371"/>
                  </a:lnTo>
                  <a:lnTo>
                    <a:pt x="5124" y="244"/>
                  </a:lnTo>
                  <a:lnTo>
                    <a:pt x="4732" y="141"/>
                  </a:lnTo>
                  <a:lnTo>
                    <a:pt x="4312" y="65"/>
                  </a:lnTo>
                  <a:lnTo>
                    <a:pt x="3869" y="17"/>
                  </a:lnTo>
                  <a:lnTo>
                    <a:pt x="3408" y="0"/>
                  </a:lnTo>
                  <a:lnTo>
                    <a:pt x="2948" y="17"/>
                  </a:lnTo>
                  <a:lnTo>
                    <a:pt x="2505" y="65"/>
                  </a:lnTo>
                  <a:lnTo>
                    <a:pt x="2085" y="141"/>
                  </a:lnTo>
                  <a:lnTo>
                    <a:pt x="1693" y="244"/>
                  </a:lnTo>
                  <a:lnTo>
                    <a:pt x="1330" y="371"/>
                  </a:lnTo>
                  <a:lnTo>
                    <a:pt x="1002" y="522"/>
                  </a:lnTo>
                  <a:lnTo>
                    <a:pt x="714" y="692"/>
                  </a:lnTo>
                  <a:lnTo>
                    <a:pt x="468" y="881"/>
                  </a:lnTo>
                  <a:lnTo>
                    <a:pt x="270" y="1086"/>
                  </a:lnTo>
                  <a:lnTo>
                    <a:pt x="123" y="1304"/>
                  </a:lnTo>
                  <a:lnTo>
                    <a:pt x="32" y="1534"/>
                  </a:lnTo>
                  <a:lnTo>
                    <a:pt x="0" y="1774"/>
                  </a:lnTo>
                  <a:lnTo>
                    <a:pt x="32" y="2013"/>
                  </a:lnTo>
                  <a:lnTo>
                    <a:pt x="123" y="2243"/>
                  </a:lnTo>
                  <a:lnTo>
                    <a:pt x="270" y="2461"/>
                  </a:lnTo>
                  <a:lnTo>
                    <a:pt x="468" y="2666"/>
                  </a:lnTo>
                  <a:lnTo>
                    <a:pt x="714" y="2855"/>
                  </a:lnTo>
                  <a:lnTo>
                    <a:pt x="1002" y="3024"/>
                  </a:lnTo>
                  <a:lnTo>
                    <a:pt x="1330" y="3174"/>
                  </a:lnTo>
                  <a:lnTo>
                    <a:pt x="1693" y="3302"/>
                  </a:lnTo>
                  <a:lnTo>
                    <a:pt x="2085" y="3405"/>
                  </a:lnTo>
                  <a:lnTo>
                    <a:pt x="2505" y="3481"/>
                  </a:lnTo>
                  <a:lnTo>
                    <a:pt x="2948" y="3528"/>
                  </a:lnTo>
                  <a:lnTo>
                    <a:pt x="3408" y="3545"/>
                  </a:lnTo>
                  <a:lnTo>
                    <a:pt x="3869" y="3528"/>
                  </a:lnTo>
                  <a:lnTo>
                    <a:pt x="4312" y="3481"/>
                  </a:lnTo>
                  <a:lnTo>
                    <a:pt x="4732" y="3405"/>
                  </a:lnTo>
                  <a:lnTo>
                    <a:pt x="5124" y="3301"/>
                  </a:lnTo>
                  <a:lnTo>
                    <a:pt x="5487" y="3174"/>
                  </a:lnTo>
                  <a:lnTo>
                    <a:pt x="5815" y="3024"/>
                  </a:lnTo>
                  <a:lnTo>
                    <a:pt x="6103" y="2855"/>
                  </a:lnTo>
                  <a:lnTo>
                    <a:pt x="6349" y="2666"/>
                  </a:lnTo>
                  <a:lnTo>
                    <a:pt x="6547" y="2461"/>
                  </a:lnTo>
                  <a:lnTo>
                    <a:pt x="6694" y="2243"/>
                  </a:lnTo>
                  <a:lnTo>
                    <a:pt x="6785" y="2013"/>
                  </a:lnTo>
                  <a:lnTo>
                    <a:pt x="6816" y="1774"/>
                  </a:lnTo>
                </a:path>
              </a:pathLst>
            </a:custGeom>
            <a:noFill/>
            <a:ln w="19050">
              <a:solidFill>
                <a:srgbClr val="000000"/>
              </a:solidFill>
              <a:prstDash val="solid"/>
              <a:round/>
              <a:headEnd/>
              <a:tailEnd/>
            </a:ln>
          </xdr:spPr>
        </xdr:sp>
        <xdr:sp macro="" textlink="">
          <xdr:nvSpPr>
            <xdr:cNvPr id="5334" name="Line 10"/>
            <xdr:cNvSpPr>
              <a:spLocks noChangeShapeType="1"/>
            </xdr:cNvSpPr>
          </xdr:nvSpPr>
          <xdr:spPr bwMode="auto">
            <a:xfrm>
              <a:off x="1467" y="909"/>
              <a:ext cx="1532" cy="1"/>
            </a:xfrm>
            <a:prstGeom prst="line">
              <a:avLst/>
            </a:prstGeom>
            <a:noFill/>
            <a:ln w="19050">
              <a:solidFill>
                <a:srgbClr val="000000"/>
              </a:solidFill>
              <a:round/>
              <a:headEnd/>
              <a:tailEnd/>
            </a:ln>
          </xdr:spPr>
        </xdr:sp>
        <xdr:sp macro="" textlink="">
          <xdr:nvSpPr>
            <xdr:cNvPr id="5335" name="Line 11"/>
            <xdr:cNvSpPr>
              <a:spLocks noChangeShapeType="1"/>
            </xdr:cNvSpPr>
          </xdr:nvSpPr>
          <xdr:spPr bwMode="auto">
            <a:xfrm>
              <a:off x="1467" y="603"/>
              <a:ext cx="1532" cy="1"/>
            </a:xfrm>
            <a:prstGeom prst="line">
              <a:avLst/>
            </a:prstGeom>
            <a:noFill/>
            <a:ln w="19050">
              <a:solidFill>
                <a:srgbClr val="000000"/>
              </a:solidFill>
              <a:round/>
              <a:headEnd/>
              <a:tailEnd/>
            </a:ln>
          </xdr:spPr>
        </xdr:sp>
        <xdr:sp macro="" textlink="">
          <xdr:nvSpPr>
            <xdr:cNvPr id="5336" name="Freeform 12"/>
            <xdr:cNvSpPr>
              <a:spLocks/>
            </xdr:cNvSpPr>
          </xdr:nvSpPr>
          <xdr:spPr bwMode="auto">
            <a:xfrm>
              <a:off x="1490" y="681"/>
              <a:ext cx="167" cy="156"/>
            </a:xfrm>
            <a:custGeom>
              <a:avLst/>
              <a:gdLst>
                <a:gd name="T0" fmla="*/ 0 w 690"/>
                <a:gd name="T1" fmla="*/ 0 h 642"/>
                <a:gd name="T2" fmla="*/ 1 w 690"/>
                <a:gd name="T3" fmla="*/ 0 h 642"/>
                <a:gd name="T4" fmla="*/ 1 w 690"/>
                <a:gd name="T5" fmla="*/ 2 h 642"/>
                <a:gd name="T6" fmla="*/ 2 w 690"/>
                <a:gd name="T7" fmla="*/ 0 h 642"/>
                <a:gd name="T8" fmla="*/ 2 w 690"/>
                <a:gd name="T9" fmla="*/ 0 h 642"/>
                <a:gd name="T10" fmla="*/ 1 w 690"/>
                <a:gd name="T11" fmla="*/ 2 h 642"/>
                <a:gd name="T12" fmla="*/ 1 w 690"/>
                <a:gd name="T13" fmla="*/ 2 h 642"/>
                <a:gd name="T14" fmla="*/ 0 w 690"/>
                <a:gd name="T15" fmla="*/ 0 h 642"/>
                <a:gd name="T16" fmla="*/ 0 w 690"/>
                <a:gd name="T17" fmla="*/ 0 h 642"/>
                <a:gd name="T18" fmla="*/ 0 60000 65536"/>
                <a:gd name="T19" fmla="*/ 0 60000 65536"/>
                <a:gd name="T20" fmla="*/ 0 60000 65536"/>
                <a:gd name="T21" fmla="*/ 0 60000 65536"/>
                <a:gd name="T22" fmla="*/ 0 60000 65536"/>
                <a:gd name="T23" fmla="*/ 0 60000 65536"/>
                <a:gd name="T24" fmla="*/ 0 60000 65536"/>
                <a:gd name="T25" fmla="*/ 0 60000 65536"/>
                <a:gd name="T26" fmla="*/ 0 60000 65536"/>
                <a:gd name="T27" fmla="*/ 0 w 690"/>
                <a:gd name="T28" fmla="*/ 0 h 642"/>
                <a:gd name="T29" fmla="*/ 690 w 690"/>
                <a:gd name="T30" fmla="*/ 642 h 642"/>
              </a:gdLst>
              <a:ahLst/>
              <a:cxnLst>
                <a:cxn ang="T18">
                  <a:pos x="T0" y="T1"/>
                </a:cxn>
                <a:cxn ang="T19">
                  <a:pos x="T2" y="T3"/>
                </a:cxn>
                <a:cxn ang="T20">
                  <a:pos x="T4" y="T5"/>
                </a:cxn>
                <a:cxn ang="T21">
                  <a:pos x="T6" y="T7"/>
                </a:cxn>
                <a:cxn ang="T22">
                  <a:pos x="T8" y="T9"/>
                </a:cxn>
                <a:cxn ang="T23">
                  <a:pos x="T10" y="T11"/>
                </a:cxn>
                <a:cxn ang="T24">
                  <a:pos x="T12" y="T13"/>
                </a:cxn>
                <a:cxn ang="T25">
                  <a:pos x="T14" y="T15"/>
                </a:cxn>
                <a:cxn ang="T26">
                  <a:pos x="T16" y="T17"/>
                </a:cxn>
              </a:cxnLst>
              <a:rect l="T27" t="T28" r="T29" b="T30"/>
              <a:pathLst>
                <a:path w="690" h="642">
                  <a:moveTo>
                    <a:pt x="0" y="0"/>
                  </a:moveTo>
                  <a:lnTo>
                    <a:pt x="199" y="0"/>
                  </a:lnTo>
                  <a:lnTo>
                    <a:pt x="348" y="466"/>
                  </a:lnTo>
                  <a:lnTo>
                    <a:pt x="508" y="0"/>
                  </a:lnTo>
                  <a:lnTo>
                    <a:pt x="690" y="0"/>
                  </a:lnTo>
                  <a:lnTo>
                    <a:pt x="450" y="642"/>
                  </a:lnTo>
                  <a:lnTo>
                    <a:pt x="231" y="642"/>
                  </a:lnTo>
                  <a:lnTo>
                    <a:pt x="0" y="0"/>
                  </a:lnTo>
                  <a:close/>
                </a:path>
              </a:pathLst>
            </a:custGeom>
            <a:solidFill>
              <a:srgbClr val="000000"/>
            </a:solidFill>
            <a:ln w="9525">
              <a:noFill/>
              <a:round/>
              <a:headEnd/>
              <a:tailEnd/>
            </a:ln>
          </xdr:spPr>
        </xdr:sp>
        <xdr:sp macro="" textlink="">
          <xdr:nvSpPr>
            <xdr:cNvPr id="5337" name="Freeform 13"/>
            <xdr:cNvSpPr>
              <a:spLocks/>
            </xdr:cNvSpPr>
          </xdr:nvSpPr>
          <xdr:spPr bwMode="auto">
            <a:xfrm>
              <a:off x="1673" y="681"/>
              <a:ext cx="44" cy="156"/>
            </a:xfrm>
            <a:custGeom>
              <a:avLst/>
              <a:gdLst>
                <a:gd name="T0" fmla="*/ 0 w 184"/>
                <a:gd name="T1" fmla="*/ 0 h 642"/>
                <a:gd name="T2" fmla="*/ 1 w 184"/>
                <a:gd name="T3" fmla="*/ 0 h 642"/>
                <a:gd name="T4" fmla="*/ 1 w 184"/>
                <a:gd name="T5" fmla="*/ 2 h 642"/>
                <a:gd name="T6" fmla="*/ 0 w 184"/>
                <a:gd name="T7" fmla="*/ 2 h 642"/>
                <a:gd name="T8" fmla="*/ 0 w 184"/>
                <a:gd name="T9" fmla="*/ 0 h 642"/>
                <a:gd name="T10" fmla="*/ 0 w 184"/>
                <a:gd name="T11" fmla="*/ 0 h 642"/>
                <a:gd name="T12" fmla="*/ 0 60000 65536"/>
                <a:gd name="T13" fmla="*/ 0 60000 65536"/>
                <a:gd name="T14" fmla="*/ 0 60000 65536"/>
                <a:gd name="T15" fmla="*/ 0 60000 65536"/>
                <a:gd name="T16" fmla="*/ 0 60000 65536"/>
                <a:gd name="T17" fmla="*/ 0 60000 65536"/>
                <a:gd name="T18" fmla="*/ 0 w 184"/>
                <a:gd name="T19" fmla="*/ 0 h 642"/>
                <a:gd name="T20" fmla="*/ 184 w 184"/>
                <a:gd name="T21" fmla="*/ 642 h 642"/>
              </a:gdLst>
              <a:ahLst/>
              <a:cxnLst>
                <a:cxn ang="T12">
                  <a:pos x="T0" y="T1"/>
                </a:cxn>
                <a:cxn ang="T13">
                  <a:pos x="T2" y="T3"/>
                </a:cxn>
                <a:cxn ang="T14">
                  <a:pos x="T4" y="T5"/>
                </a:cxn>
                <a:cxn ang="T15">
                  <a:pos x="T6" y="T7"/>
                </a:cxn>
                <a:cxn ang="T16">
                  <a:pos x="T8" y="T9"/>
                </a:cxn>
                <a:cxn ang="T17">
                  <a:pos x="T10" y="T11"/>
                </a:cxn>
              </a:cxnLst>
              <a:rect l="T18" t="T19" r="T20" b="T21"/>
              <a:pathLst>
                <a:path w="184" h="642">
                  <a:moveTo>
                    <a:pt x="0" y="0"/>
                  </a:moveTo>
                  <a:lnTo>
                    <a:pt x="184" y="0"/>
                  </a:lnTo>
                  <a:lnTo>
                    <a:pt x="184" y="642"/>
                  </a:lnTo>
                  <a:lnTo>
                    <a:pt x="0" y="642"/>
                  </a:lnTo>
                  <a:lnTo>
                    <a:pt x="0" y="0"/>
                  </a:lnTo>
                  <a:close/>
                </a:path>
              </a:pathLst>
            </a:custGeom>
            <a:solidFill>
              <a:srgbClr val="000000"/>
            </a:solidFill>
            <a:ln w="9525">
              <a:noFill/>
              <a:round/>
              <a:headEnd/>
              <a:tailEnd/>
            </a:ln>
          </xdr:spPr>
        </xdr:sp>
        <xdr:sp macro="" textlink="">
          <xdr:nvSpPr>
            <xdr:cNvPr id="5338" name="Freeform 14"/>
            <xdr:cNvSpPr>
              <a:spLocks/>
            </xdr:cNvSpPr>
          </xdr:nvSpPr>
          <xdr:spPr bwMode="auto">
            <a:xfrm>
              <a:off x="1746" y="681"/>
              <a:ext cx="155" cy="156"/>
            </a:xfrm>
            <a:custGeom>
              <a:avLst/>
              <a:gdLst>
                <a:gd name="T0" fmla="*/ 0 w 643"/>
                <a:gd name="T1" fmla="*/ 0 h 642"/>
                <a:gd name="T2" fmla="*/ 1 w 643"/>
                <a:gd name="T3" fmla="*/ 0 h 642"/>
                <a:gd name="T4" fmla="*/ 2 w 643"/>
                <a:gd name="T5" fmla="*/ 2 h 642"/>
                <a:gd name="T6" fmla="*/ 2 w 643"/>
                <a:gd name="T7" fmla="*/ 2 h 642"/>
                <a:gd name="T8" fmla="*/ 2 w 643"/>
                <a:gd name="T9" fmla="*/ 0 h 642"/>
                <a:gd name="T10" fmla="*/ 2 w 643"/>
                <a:gd name="T11" fmla="*/ 0 h 642"/>
                <a:gd name="T12" fmla="*/ 2 w 643"/>
                <a:gd name="T13" fmla="*/ 2 h 642"/>
                <a:gd name="T14" fmla="*/ 1 w 643"/>
                <a:gd name="T15" fmla="*/ 2 h 642"/>
                <a:gd name="T16" fmla="*/ 0 w 643"/>
                <a:gd name="T17" fmla="*/ 0 h 642"/>
                <a:gd name="T18" fmla="*/ 0 w 643"/>
                <a:gd name="T19" fmla="*/ 2 h 642"/>
                <a:gd name="T20" fmla="*/ 0 w 643"/>
                <a:gd name="T21" fmla="*/ 2 h 642"/>
                <a:gd name="T22" fmla="*/ 0 w 643"/>
                <a:gd name="T23" fmla="*/ 0 h 642"/>
                <a:gd name="T24" fmla="*/ 0 w 643"/>
                <a:gd name="T25" fmla="*/ 0 h 642"/>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643"/>
                <a:gd name="T40" fmla="*/ 0 h 642"/>
                <a:gd name="T41" fmla="*/ 643 w 643"/>
                <a:gd name="T42" fmla="*/ 642 h 642"/>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643" h="642">
                  <a:moveTo>
                    <a:pt x="0" y="0"/>
                  </a:moveTo>
                  <a:lnTo>
                    <a:pt x="256" y="0"/>
                  </a:lnTo>
                  <a:lnTo>
                    <a:pt x="476" y="478"/>
                  </a:lnTo>
                  <a:lnTo>
                    <a:pt x="479" y="476"/>
                  </a:lnTo>
                  <a:lnTo>
                    <a:pt x="479" y="0"/>
                  </a:lnTo>
                  <a:lnTo>
                    <a:pt x="643" y="0"/>
                  </a:lnTo>
                  <a:lnTo>
                    <a:pt x="643" y="642"/>
                  </a:lnTo>
                  <a:lnTo>
                    <a:pt x="388" y="642"/>
                  </a:lnTo>
                  <a:lnTo>
                    <a:pt x="167" y="152"/>
                  </a:lnTo>
                  <a:lnTo>
                    <a:pt x="165" y="642"/>
                  </a:lnTo>
                  <a:lnTo>
                    <a:pt x="0" y="642"/>
                  </a:lnTo>
                  <a:lnTo>
                    <a:pt x="0" y="0"/>
                  </a:lnTo>
                  <a:close/>
                </a:path>
              </a:pathLst>
            </a:custGeom>
            <a:solidFill>
              <a:srgbClr val="000000"/>
            </a:solidFill>
            <a:ln w="9525">
              <a:noFill/>
              <a:round/>
              <a:headEnd/>
              <a:tailEnd/>
            </a:ln>
          </xdr:spPr>
        </xdr:sp>
        <xdr:sp macro="" textlink="">
          <xdr:nvSpPr>
            <xdr:cNvPr id="5339" name="Freeform 15"/>
            <xdr:cNvSpPr>
              <a:spLocks noEditPoints="1"/>
            </xdr:cNvSpPr>
          </xdr:nvSpPr>
          <xdr:spPr bwMode="auto">
            <a:xfrm>
              <a:off x="1918" y="681"/>
              <a:ext cx="179" cy="156"/>
            </a:xfrm>
            <a:custGeom>
              <a:avLst/>
              <a:gdLst>
                <a:gd name="T0" fmla="*/ 1 w 741"/>
                <a:gd name="T1" fmla="*/ 0 h 642"/>
                <a:gd name="T2" fmla="*/ 2 w 741"/>
                <a:gd name="T3" fmla="*/ 0 h 642"/>
                <a:gd name="T4" fmla="*/ 2 w 741"/>
                <a:gd name="T5" fmla="*/ 2 h 642"/>
                <a:gd name="T6" fmla="*/ 2 w 741"/>
                <a:gd name="T7" fmla="*/ 2 h 642"/>
                <a:gd name="T8" fmla="*/ 2 w 741"/>
                <a:gd name="T9" fmla="*/ 2 h 642"/>
                <a:gd name="T10" fmla="*/ 1 w 741"/>
                <a:gd name="T11" fmla="*/ 2 h 642"/>
                <a:gd name="T12" fmla="*/ 1 w 741"/>
                <a:gd name="T13" fmla="*/ 2 h 642"/>
                <a:gd name="T14" fmla="*/ 0 w 741"/>
                <a:gd name="T15" fmla="*/ 2 h 642"/>
                <a:gd name="T16" fmla="*/ 1 w 741"/>
                <a:gd name="T17" fmla="*/ 0 h 642"/>
                <a:gd name="T18" fmla="*/ 1 w 741"/>
                <a:gd name="T19" fmla="*/ 0 h 642"/>
                <a:gd name="T20" fmla="*/ 1 w 741"/>
                <a:gd name="T21" fmla="*/ 1 h 642"/>
                <a:gd name="T22" fmla="*/ 1 w 741"/>
                <a:gd name="T23" fmla="*/ 0 h 642"/>
                <a:gd name="T24" fmla="*/ 1 w 741"/>
                <a:gd name="T25" fmla="*/ 0 h 642"/>
                <a:gd name="T26" fmla="*/ 1 w 741"/>
                <a:gd name="T27" fmla="*/ 1 h 642"/>
                <a:gd name="T28" fmla="*/ 1 w 741"/>
                <a:gd name="T29" fmla="*/ 1 h 642"/>
                <a:gd name="T30" fmla="*/ 1 w 741"/>
                <a:gd name="T31" fmla="*/ 1 h 642"/>
                <a:gd name="T32" fmla="*/ 0 60000 65536"/>
                <a:gd name="T33" fmla="*/ 0 60000 65536"/>
                <a:gd name="T34" fmla="*/ 0 60000 65536"/>
                <a:gd name="T35" fmla="*/ 0 60000 65536"/>
                <a:gd name="T36" fmla="*/ 0 60000 65536"/>
                <a:gd name="T37" fmla="*/ 0 60000 65536"/>
                <a:gd name="T38" fmla="*/ 0 60000 65536"/>
                <a:gd name="T39" fmla="*/ 0 60000 65536"/>
                <a:gd name="T40" fmla="*/ 0 60000 65536"/>
                <a:gd name="T41" fmla="*/ 0 60000 65536"/>
                <a:gd name="T42" fmla="*/ 0 60000 65536"/>
                <a:gd name="T43" fmla="*/ 0 60000 65536"/>
                <a:gd name="T44" fmla="*/ 0 60000 65536"/>
                <a:gd name="T45" fmla="*/ 0 60000 65536"/>
                <a:gd name="T46" fmla="*/ 0 60000 65536"/>
                <a:gd name="T47" fmla="*/ 0 60000 65536"/>
                <a:gd name="T48" fmla="*/ 0 w 741"/>
                <a:gd name="T49" fmla="*/ 0 h 642"/>
                <a:gd name="T50" fmla="*/ 741 w 741"/>
                <a:gd name="T51" fmla="*/ 642 h 642"/>
              </a:gdLst>
              <a:ahLst/>
              <a:cxnLst>
                <a:cxn ang="T32">
                  <a:pos x="T0" y="T1"/>
                </a:cxn>
                <a:cxn ang="T33">
                  <a:pos x="T2" y="T3"/>
                </a:cxn>
                <a:cxn ang="T34">
                  <a:pos x="T4" y="T5"/>
                </a:cxn>
                <a:cxn ang="T35">
                  <a:pos x="T6" y="T7"/>
                </a:cxn>
                <a:cxn ang="T36">
                  <a:pos x="T8" y="T9"/>
                </a:cxn>
                <a:cxn ang="T37">
                  <a:pos x="T10" y="T11"/>
                </a:cxn>
                <a:cxn ang="T38">
                  <a:pos x="T12" y="T13"/>
                </a:cxn>
                <a:cxn ang="T39">
                  <a:pos x="T14" y="T15"/>
                </a:cxn>
                <a:cxn ang="T40">
                  <a:pos x="T16" y="T17"/>
                </a:cxn>
                <a:cxn ang="T41">
                  <a:pos x="T18" y="T19"/>
                </a:cxn>
                <a:cxn ang="T42">
                  <a:pos x="T20" y="T21"/>
                </a:cxn>
                <a:cxn ang="T43">
                  <a:pos x="T22" y="T23"/>
                </a:cxn>
                <a:cxn ang="T44">
                  <a:pos x="T24" y="T25"/>
                </a:cxn>
                <a:cxn ang="T45">
                  <a:pos x="T26" y="T27"/>
                </a:cxn>
                <a:cxn ang="T46">
                  <a:pos x="T28" y="T29"/>
                </a:cxn>
                <a:cxn ang="T47">
                  <a:pos x="T30" y="T31"/>
                </a:cxn>
              </a:cxnLst>
              <a:rect l="T48" t="T49" r="T50" b="T51"/>
              <a:pathLst>
                <a:path w="741" h="642">
                  <a:moveTo>
                    <a:pt x="258" y="0"/>
                  </a:moveTo>
                  <a:lnTo>
                    <a:pt x="482" y="0"/>
                  </a:lnTo>
                  <a:lnTo>
                    <a:pt x="741" y="642"/>
                  </a:lnTo>
                  <a:lnTo>
                    <a:pt x="537" y="642"/>
                  </a:lnTo>
                  <a:lnTo>
                    <a:pt x="493" y="517"/>
                  </a:lnTo>
                  <a:lnTo>
                    <a:pt x="227" y="517"/>
                  </a:lnTo>
                  <a:lnTo>
                    <a:pt x="182" y="642"/>
                  </a:lnTo>
                  <a:lnTo>
                    <a:pt x="0" y="642"/>
                  </a:lnTo>
                  <a:lnTo>
                    <a:pt x="258" y="0"/>
                  </a:lnTo>
                  <a:close/>
                  <a:moveTo>
                    <a:pt x="447" y="393"/>
                  </a:moveTo>
                  <a:lnTo>
                    <a:pt x="363" y="125"/>
                  </a:lnTo>
                  <a:lnTo>
                    <a:pt x="361" y="125"/>
                  </a:lnTo>
                  <a:lnTo>
                    <a:pt x="272" y="393"/>
                  </a:lnTo>
                  <a:lnTo>
                    <a:pt x="447" y="393"/>
                  </a:lnTo>
                  <a:close/>
                </a:path>
              </a:pathLst>
            </a:custGeom>
            <a:solidFill>
              <a:srgbClr val="000000"/>
            </a:solidFill>
            <a:ln w="9525">
              <a:noFill/>
              <a:round/>
              <a:headEnd/>
              <a:tailEnd/>
            </a:ln>
          </xdr:spPr>
        </xdr:sp>
        <xdr:sp macro="" textlink="">
          <xdr:nvSpPr>
            <xdr:cNvPr id="5340" name="Freeform 16"/>
            <xdr:cNvSpPr>
              <a:spLocks/>
            </xdr:cNvSpPr>
          </xdr:nvSpPr>
          <xdr:spPr bwMode="auto">
            <a:xfrm>
              <a:off x="2109" y="677"/>
              <a:ext cx="153" cy="163"/>
            </a:xfrm>
            <a:custGeom>
              <a:avLst/>
              <a:gdLst>
                <a:gd name="T0" fmla="*/ 1 w 628"/>
                <a:gd name="T1" fmla="*/ 1 h 668"/>
                <a:gd name="T2" fmla="*/ 1 w 628"/>
                <a:gd name="T3" fmla="*/ 0 h 668"/>
                <a:gd name="T4" fmla="*/ 1 w 628"/>
                <a:gd name="T5" fmla="*/ 0 h 668"/>
                <a:gd name="T6" fmla="*/ 1 w 628"/>
                <a:gd name="T7" fmla="*/ 0 h 668"/>
                <a:gd name="T8" fmla="*/ 1 w 628"/>
                <a:gd name="T9" fmla="*/ 0 h 668"/>
                <a:gd name="T10" fmla="*/ 1 w 628"/>
                <a:gd name="T11" fmla="*/ 0 h 668"/>
                <a:gd name="T12" fmla="*/ 1 w 628"/>
                <a:gd name="T13" fmla="*/ 1 h 668"/>
                <a:gd name="T14" fmla="*/ 1 w 628"/>
                <a:gd name="T15" fmla="*/ 1 h 668"/>
                <a:gd name="T16" fmla="*/ 1 w 628"/>
                <a:gd name="T17" fmla="*/ 1 h 668"/>
                <a:gd name="T18" fmla="*/ 1 w 628"/>
                <a:gd name="T19" fmla="*/ 1 h 668"/>
                <a:gd name="T20" fmla="*/ 1 w 628"/>
                <a:gd name="T21" fmla="*/ 2 h 668"/>
                <a:gd name="T22" fmla="*/ 1 w 628"/>
                <a:gd name="T23" fmla="*/ 2 h 668"/>
                <a:gd name="T24" fmla="*/ 1 w 628"/>
                <a:gd name="T25" fmla="*/ 2 h 668"/>
                <a:gd name="T26" fmla="*/ 1 w 628"/>
                <a:gd name="T27" fmla="*/ 2 h 668"/>
                <a:gd name="T28" fmla="*/ 1 w 628"/>
                <a:gd name="T29" fmla="*/ 2 h 668"/>
                <a:gd name="T30" fmla="*/ 1 w 628"/>
                <a:gd name="T31" fmla="*/ 2 h 668"/>
                <a:gd name="T32" fmla="*/ 2 w 628"/>
                <a:gd name="T33" fmla="*/ 2 h 668"/>
                <a:gd name="T34" fmla="*/ 2 w 628"/>
                <a:gd name="T35" fmla="*/ 2 h 668"/>
                <a:gd name="T36" fmla="*/ 2 w 628"/>
                <a:gd name="T37" fmla="*/ 2 h 668"/>
                <a:gd name="T38" fmla="*/ 2 w 628"/>
                <a:gd name="T39" fmla="*/ 2 h 668"/>
                <a:gd name="T40" fmla="*/ 1 w 628"/>
                <a:gd name="T41" fmla="*/ 2 h 668"/>
                <a:gd name="T42" fmla="*/ 1 w 628"/>
                <a:gd name="T43" fmla="*/ 2 h 668"/>
                <a:gd name="T44" fmla="*/ 1 w 628"/>
                <a:gd name="T45" fmla="*/ 2 h 668"/>
                <a:gd name="T46" fmla="*/ 1 w 628"/>
                <a:gd name="T47" fmla="*/ 2 h 668"/>
                <a:gd name="T48" fmla="*/ 1 w 628"/>
                <a:gd name="T49" fmla="*/ 2 h 668"/>
                <a:gd name="T50" fmla="*/ 0 w 628"/>
                <a:gd name="T51" fmla="*/ 2 h 668"/>
                <a:gd name="T52" fmla="*/ 0 w 628"/>
                <a:gd name="T53" fmla="*/ 2 h 668"/>
                <a:gd name="T54" fmla="*/ 0 w 628"/>
                <a:gd name="T55" fmla="*/ 2 h 668"/>
                <a:gd name="T56" fmla="*/ 0 w 628"/>
                <a:gd name="T57" fmla="*/ 2 h 668"/>
                <a:gd name="T58" fmla="*/ 0 w 628"/>
                <a:gd name="T59" fmla="*/ 2 h 668"/>
                <a:gd name="T60" fmla="*/ 0 w 628"/>
                <a:gd name="T61" fmla="*/ 1 h 668"/>
                <a:gd name="T62" fmla="*/ 0 w 628"/>
                <a:gd name="T63" fmla="*/ 1 h 668"/>
                <a:gd name="T64" fmla="*/ 0 w 628"/>
                <a:gd name="T65" fmla="*/ 1 h 668"/>
                <a:gd name="T66" fmla="*/ 0 w 628"/>
                <a:gd name="T67" fmla="*/ 1 h 668"/>
                <a:gd name="T68" fmla="*/ 0 w 628"/>
                <a:gd name="T69" fmla="*/ 0 h 668"/>
                <a:gd name="T70" fmla="*/ 0 w 628"/>
                <a:gd name="T71" fmla="*/ 0 h 668"/>
                <a:gd name="T72" fmla="*/ 0 w 628"/>
                <a:gd name="T73" fmla="*/ 0 h 668"/>
                <a:gd name="T74" fmla="*/ 0 w 628"/>
                <a:gd name="T75" fmla="*/ 0 h 668"/>
                <a:gd name="T76" fmla="*/ 1 w 628"/>
                <a:gd name="T77" fmla="*/ 0 h 668"/>
                <a:gd name="T78" fmla="*/ 1 w 628"/>
                <a:gd name="T79" fmla="*/ 0 h 668"/>
                <a:gd name="T80" fmla="*/ 1 w 628"/>
                <a:gd name="T81" fmla="*/ 0 h 668"/>
                <a:gd name="T82" fmla="*/ 1 w 628"/>
                <a:gd name="T83" fmla="*/ 0 h 668"/>
                <a:gd name="T84" fmla="*/ 1 w 628"/>
                <a:gd name="T85" fmla="*/ 0 h 668"/>
                <a:gd name="T86" fmla="*/ 1 w 628"/>
                <a:gd name="T87" fmla="*/ 0 h 668"/>
                <a:gd name="T88" fmla="*/ 1 w 628"/>
                <a:gd name="T89" fmla="*/ 0 h 668"/>
                <a:gd name="T90" fmla="*/ 1 w 628"/>
                <a:gd name="T91" fmla="*/ 0 h 668"/>
                <a:gd name="T92" fmla="*/ 1 w 628"/>
                <a:gd name="T93" fmla="*/ 0 h 668"/>
                <a:gd name="T94" fmla="*/ 1 w 628"/>
                <a:gd name="T95" fmla="*/ 0 h 668"/>
                <a:gd name="T96" fmla="*/ 2 w 628"/>
                <a:gd name="T97" fmla="*/ 0 h 668"/>
                <a:gd name="T98" fmla="*/ 2 w 628"/>
                <a:gd name="T99" fmla="*/ 0 h 668"/>
                <a:gd name="T100" fmla="*/ 2 w 628"/>
                <a:gd name="T101" fmla="*/ 0 h 668"/>
                <a:gd name="T102" fmla="*/ 2 w 628"/>
                <a:gd name="T103" fmla="*/ 0 h 668"/>
                <a:gd name="T104" fmla="*/ 2 w 628"/>
                <a:gd name="T105" fmla="*/ 0 h 668"/>
                <a:gd name="T106" fmla="*/ 2 w 628"/>
                <a:gd name="T107" fmla="*/ 1 h 668"/>
                <a:gd name="T108" fmla="*/ 1 w 628"/>
                <a:gd name="T109" fmla="*/ 1 h 668"/>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 name="T162" fmla="*/ 0 60000 65536"/>
                <a:gd name="T163" fmla="*/ 0 60000 65536"/>
                <a:gd name="T164" fmla="*/ 0 60000 65536"/>
                <a:gd name="T165" fmla="*/ 0 w 628"/>
                <a:gd name="T166" fmla="*/ 0 h 668"/>
                <a:gd name="T167" fmla="*/ 628 w 628"/>
                <a:gd name="T168" fmla="*/ 668 h 668"/>
              </a:gdLst>
              <a:ahLst/>
              <a:cxnLst>
                <a:cxn ang="T110">
                  <a:pos x="T0" y="T1"/>
                </a:cxn>
                <a:cxn ang="T111">
                  <a:pos x="T2" y="T3"/>
                </a:cxn>
                <a:cxn ang="T112">
                  <a:pos x="T4" y="T5"/>
                </a:cxn>
                <a:cxn ang="T113">
                  <a:pos x="T6" y="T7"/>
                </a:cxn>
                <a:cxn ang="T114">
                  <a:pos x="T8" y="T9"/>
                </a:cxn>
                <a:cxn ang="T115">
                  <a:pos x="T10" y="T11"/>
                </a:cxn>
                <a:cxn ang="T116">
                  <a:pos x="T12" y="T13"/>
                </a:cxn>
                <a:cxn ang="T117">
                  <a:pos x="T14" y="T15"/>
                </a:cxn>
                <a:cxn ang="T118">
                  <a:pos x="T16" y="T17"/>
                </a:cxn>
                <a:cxn ang="T119">
                  <a:pos x="T18" y="T19"/>
                </a:cxn>
                <a:cxn ang="T120">
                  <a:pos x="T20" y="T21"/>
                </a:cxn>
                <a:cxn ang="T121">
                  <a:pos x="T22" y="T23"/>
                </a:cxn>
                <a:cxn ang="T122">
                  <a:pos x="T24" y="T25"/>
                </a:cxn>
                <a:cxn ang="T123">
                  <a:pos x="T26" y="T27"/>
                </a:cxn>
                <a:cxn ang="T124">
                  <a:pos x="T28" y="T29"/>
                </a:cxn>
                <a:cxn ang="T125">
                  <a:pos x="T30" y="T31"/>
                </a:cxn>
                <a:cxn ang="T126">
                  <a:pos x="T32" y="T33"/>
                </a:cxn>
                <a:cxn ang="T127">
                  <a:pos x="T34" y="T35"/>
                </a:cxn>
                <a:cxn ang="T128">
                  <a:pos x="T36" y="T37"/>
                </a:cxn>
                <a:cxn ang="T129">
                  <a:pos x="T38" y="T39"/>
                </a:cxn>
                <a:cxn ang="T130">
                  <a:pos x="T40" y="T41"/>
                </a:cxn>
                <a:cxn ang="T131">
                  <a:pos x="T42" y="T43"/>
                </a:cxn>
                <a:cxn ang="T132">
                  <a:pos x="T44" y="T45"/>
                </a:cxn>
                <a:cxn ang="T133">
                  <a:pos x="T46" y="T47"/>
                </a:cxn>
                <a:cxn ang="T134">
                  <a:pos x="T48" y="T49"/>
                </a:cxn>
                <a:cxn ang="T135">
                  <a:pos x="T50" y="T51"/>
                </a:cxn>
                <a:cxn ang="T136">
                  <a:pos x="T52" y="T53"/>
                </a:cxn>
                <a:cxn ang="T137">
                  <a:pos x="T54" y="T55"/>
                </a:cxn>
                <a:cxn ang="T138">
                  <a:pos x="T56" y="T57"/>
                </a:cxn>
                <a:cxn ang="T139">
                  <a:pos x="T58" y="T59"/>
                </a:cxn>
                <a:cxn ang="T140">
                  <a:pos x="T60" y="T61"/>
                </a:cxn>
                <a:cxn ang="T141">
                  <a:pos x="T62" y="T63"/>
                </a:cxn>
                <a:cxn ang="T142">
                  <a:pos x="T64" y="T65"/>
                </a:cxn>
                <a:cxn ang="T143">
                  <a:pos x="T66" y="T67"/>
                </a:cxn>
                <a:cxn ang="T144">
                  <a:pos x="T68" y="T69"/>
                </a:cxn>
                <a:cxn ang="T145">
                  <a:pos x="T70" y="T71"/>
                </a:cxn>
                <a:cxn ang="T146">
                  <a:pos x="T72" y="T73"/>
                </a:cxn>
                <a:cxn ang="T147">
                  <a:pos x="T74" y="T75"/>
                </a:cxn>
                <a:cxn ang="T148">
                  <a:pos x="T76" y="T77"/>
                </a:cxn>
                <a:cxn ang="T149">
                  <a:pos x="T78" y="T79"/>
                </a:cxn>
                <a:cxn ang="T150">
                  <a:pos x="T80" y="T81"/>
                </a:cxn>
                <a:cxn ang="T151">
                  <a:pos x="T82" y="T83"/>
                </a:cxn>
                <a:cxn ang="T152">
                  <a:pos x="T84" y="T85"/>
                </a:cxn>
                <a:cxn ang="T153">
                  <a:pos x="T86" y="T87"/>
                </a:cxn>
                <a:cxn ang="T154">
                  <a:pos x="T88" y="T89"/>
                </a:cxn>
                <a:cxn ang="T155">
                  <a:pos x="T90" y="T91"/>
                </a:cxn>
                <a:cxn ang="T156">
                  <a:pos x="T92" y="T93"/>
                </a:cxn>
                <a:cxn ang="T157">
                  <a:pos x="T94" y="T95"/>
                </a:cxn>
                <a:cxn ang="T158">
                  <a:pos x="T96" y="T97"/>
                </a:cxn>
                <a:cxn ang="T159">
                  <a:pos x="T98" y="T99"/>
                </a:cxn>
                <a:cxn ang="T160">
                  <a:pos x="T100" y="T101"/>
                </a:cxn>
                <a:cxn ang="T161">
                  <a:pos x="T102" y="T103"/>
                </a:cxn>
                <a:cxn ang="T162">
                  <a:pos x="T104" y="T105"/>
                </a:cxn>
                <a:cxn ang="T163">
                  <a:pos x="T106" y="T107"/>
                </a:cxn>
                <a:cxn ang="T164">
                  <a:pos x="T108" y="T109"/>
                </a:cxn>
              </a:cxnLst>
              <a:rect l="T165" t="T166" r="T167" b="T168"/>
              <a:pathLst>
                <a:path w="628" h="668">
                  <a:moveTo>
                    <a:pt x="436" y="214"/>
                  </a:moveTo>
                  <a:lnTo>
                    <a:pt x="436" y="207"/>
                  </a:lnTo>
                  <a:lnTo>
                    <a:pt x="436" y="202"/>
                  </a:lnTo>
                  <a:lnTo>
                    <a:pt x="435" y="196"/>
                  </a:lnTo>
                  <a:lnTo>
                    <a:pt x="432" y="189"/>
                  </a:lnTo>
                  <a:lnTo>
                    <a:pt x="430" y="184"/>
                  </a:lnTo>
                  <a:lnTo>
                    <a:pt x="428" y="179"/>
                  </a:lnTo>
                  <a:lnTo>
                    <a:pt x="426" y="173"/>
                  </a:lnTo>
                  <a:lnTo>
                    <a:pt x="422" y="168"/>
                  </a:lnTo>
                  <a:lnTo>
                    <a:pt x="418" y="163"/>
                  </a:lnTo>
                  <a:lnTo>
                    <a:pt x="413" y="159"/>
                  </a:lnTo>
                  <a:lnTo>
                    <a:pt x="409" y="154"/>
                  </a:lnTo>
                  <a:lnTo>
                    <a:pt x="403" y="149"/>
                  </a:lnTo>
                  <a:lnTo>
                    <a:pt x="398" y="146"/>
                  </a:lnTo>
                  <a:lnTo>
                    <a:pt x="393" y="142"/>
                  </a:lnTo>
                  <a:lnTo>
                    <a:pt x="386" y="139"/>
                  </a:lnTo>
                  <a:lnTo>
                    <a:pt x="380" y="135"/>
                  </a:lnTo>
                  <a:lnTo>
                    <a:pt x="373" y="133"/>
                  </a:lnTo>
                  <a:lnTo>
                    <a:pt x="368" y="130"/>
                  </a:lnTo>
                  <a:lnTo>
                    <a:pt x="361" y="129"/>
                  </a:lnTo>
                  <a:lnTo>
                    <a:pt x="354" y="127"/>
                  </a:lnTo>
                  <a:lnTo>
                    <a:pt x="347" y="126"/>
                  </a:lnTo>
                  <a:lnTo>
                    <a:pt x="340" y="125"/>
                  </a:lnTo>
                  <a:lnTo>
                    <a:pt x="332" y="125"/>
                  </a:lnTo>
                  <a:lnTo>
                    <a:pt x="324" y="124"/>
                  </a:lnTo>
                  <a:lnTo>
                    <a:pt x="313" y="125"/>
                  </a:lnTo>
                  <a:lnTo>
                    <a:pt x="300" y="126"/>
                  </a:lnTo>
                  <a:lnTo>
                    <a:pt x="290" y="128"/>
                  </a:lnTo>
                  <a:lnTo>
                    <a:pt x="279" y="130"/>
                  </a:lnTo>
                  <a:lnTo>
                    <a:pt x="270" y="134"/>
                  </a:lnTo>
                  <a:lnTo>
                    <a:pt x="261" y="139"/>
                  </a:lnTo>
                  <a:lnTo>
                    <a:pt x="253" y="143"/>
                  </a:lnTo>
                  <a:lnTo>
                    <a:pt x="245" y="149"/>
                  </a:lnTo>
                  <a:lnTo>
                    <a:pt x="238" y="155"/>
                  </a:lnTo>
                  <a:lnTo>
                    <a:pt x="231" y="163"/>
                  </a:lnTo>
                  <a:lnTo>
                    <a:pt x="225" y="170"/>
                  </a:lnTo>
                  <a:lnTo>
                    <a:pt x="220" y="179"/>
                  </a:lnTo>
                  <a:lnTo>
                    <a:pt x="218" y="183"/>
                  </a:lnTo>
                  <a:lnTo>
                    <a:pt x="216" y="187"/>
                  </a:lnTo>
                  <a:lnTo>
                    <a:pt x="214" y="193"/>
                  </a:lnTo>
                  <a:lnTo>
                    <a:pt x="212" y="197"/>
                  </a:lnTo>
                  <a:lnTo>
                    <a:pt x="211" y="202"/>
                  </a:lnTo>
                  <a:lnTo>
                    <a:pt x="208" y="207"/>
                  </a:lnTo>
                  <a:lnTo>
                    <a:pt x="207" y="213"/>
                  </a:lnTo>
                  <a:lnTo>
                    <a:pt x="205" y="219"/>
                  </a:lnTo>
                  <a:lnTo>
                    <a:pt x="204" y="225"/>
                  </a:lnTo>
                  <a:lnTo>
                    <a:pt x="203" y="232"/>
                  </a:lnTo>
                  <a:lnTo>
                    <a:pt x="201" y="238"/>
                  </a:lnTo>
                  <a:lnTo>
                    <a:pt x="199" y="244"/>
                  </a:lnTo>
                  <a:lnTo>
                    <a:pt x="199" y="252"/>
                  </a:lnTo>
                  <a:lnTo>
                    <a:pt x="198" y="259"/>
                  </a:lnTo>
                  <a:lnTo>
                    <a:pt x="197" y="267"/>
                  </a:lnTo>
                  <a:lnTo>
                    <a:pt x="196" y="274"/>
                  </a:lnTo>
                  <a:lnTo>
                    <a:pt x="196" y="282"/>
                  </a:lnTo>
                  <a:lnTo>
                    <a:pt x="195" y="290"/>
                  </a:lnTo>
                  <a:lnTo>
                    <a:pt x="195" y="297"/>
                  </a:lnTo>
                  <a:lnTo>
                    <a:pt x="193" y="306"/>
                  </a:lnTo>
                  <a:lnTo>
                    <a:pt x="193" y="314"/>
                  </a:lnTo>
                  <a:lnTo>
                    <a:pt x="193" y="322"/>
                  </a:lnTo>
                  <a:lnTo>
                    <a:pt x="193" y="330"/>
                  </a:lnTo>
                  <a:lnTo>
                    <a:pt x="192" y="339"/>
                  </a:lnTo>
                  <a:lnTo>
                    <a:pt x="193" y="372"/>
                  </a:lnTo>
                  <a:lnTo>
                    <a:pt x="197" y="401"/>
                  </a:lnTo>
                  <a:lnTo>
                    <a:pt x="200" y="429"/>
                  </a:lnTo>
                  <a:lnTo>
                    <a:pt x="207" y="453"/>
                  </a:lnTo>
                  <a:lnTo>
                    <a:pt x="214" y="474"/>
                  </a:lnTo>
                  <a:lnTo>
                    <a:pt x="224" y="492"/>
                  </a:lnTo>
                  <a:lnTo>
                    <a:pt x="234" y="508"/>
                  </a:lnTo>
                  <a:lnTo>
                    <a:pt x="248" y="521"/>
                  </a:lnTo>
                  <a:lnTo>
                    <a:pt x="262" y="531"/>
                  </a:lnTo>
                  <a:lnTo>
                    <a:pt x="279" y="538"/>
                  </a:lnTo>
                  <a:lnTo>
                    <a:pt x="296" y="542"/>
                  </a:lnTo>
                  <a:lnTo>
                    <a:pt x="315" y="543"/>
                  </a:lnTo>
                  <a:lnTo>
                    <a:pt x="331" y="542"/>
                  </a:lnTo>
                  <a:lnTo>
                    <a:pt x="340" y="541"/>
                  </a:lnTo>
                  <a:lnTo>
                    <a:pt x="349" y="540"/>
                  </a:lnTo>
                  <a:lnTo>
                    <a:pt x="357" y="539"/>
                  </a:lnTo>
                  <a:lnTo>
                    <a:pt x="364" y="537"/>
                  </a:lnTo>
                  <a:lnTo>
                    <a:pt x="372" y="535"/>
                  </a:lnTo>
                  <a:lnTo>
                    <a:pt x="379" y="533"/>
                  </a:lnTo>
                  <a:lnTo>
                    <a:pt x="385" y="531"/>
                  </a:lnTo>
                  <a:lnTo>
                    <a:pt x="390" y="529"/>
                  </a:lnTo>
                  <a:lnTo>
                    <a:pt x="396" y="525"/>
                  </a:lnTo>
                  <a:lnTo>
                    <a:pt x="401" y="522"/>
                  </a:lnTo>
                  <a:lnTo>
                    <a:pt x="405" y="520"/>
                  </a:lnTo>
                  <a:lnTo>
                    <a:pt x="409" y="516"/>
                  </a:lnTo>
                  <a:lnTo>
                    <a:pt x="413" y="513"/>
                  </a:lnTo>
                  <a:lnTo>
                    <a:pt x="417" y="508"/>
                  </a:lnTo>
                  <a:lnTo>
                    <a:pt x="420" y="504"/>
                  </a:lnTo>
                  <a:lnTo>
                    <a:pt x="422" y="500"/>
                  </a:lnTo>
                  <a:lnTo>
                    <a:pt x="426" y="495"/>
                  </a:lnTo>
                  <a:lnTo>
                    <a:pt x="428" y="489"/>
                  </a:lnTo>
                  <a:lnTo>
                    <a:pt x="430" y="484"/>
                  </a:lnTo>
                  <a:lnTo>
                    <a:pt x="432" y="478"/>
                  </a:lnTo>
                  <a:lnTo>
                    <a:pt x="435" y="471"/>
                  </a:lnTo>
                  <a:lnTo>
                    <a:pt x="436" y="465"/>
                  </a:lnTo>
                  <a:lnTo>
                    <a:pt x="437" y="458"/>
                  </a:lnTo>
                  <a:lnTo>
                    <a:pt x="438" y="450"/>
                  </a:lnTo>
                  <a:lnTo>
                    <a:pt x="628" y="450"/>
                  </a:lnTo>
                  <a:lnTo>
                    <a:pt x="628" y="466"/>
                  </a:lnTo>
                  <a:lnTo>
                    <a:pt x="627" y="480"/>
                  </a:lnTo>
                  <a:lnTo>
                    <a:pt x="625" y="495"/>
                  </a:lnTo>
                  <a:lnTo>
                    <a:pt x="621" y="508"/>
                  </a:lnTo>
                  <a:lnTo>
                    <a:pt x="617" y="521"/>
                  </a:lnTo>
                  <a:lnTo>
                    <a:pt x="611" y="535"/>
                  </a:lnTo>
                  <a:lnTo>
                    <a:pt x="605" y="547"/>
                  </a:lnTo>
                  <a:lnTo>
                    <a:pt x="599" y="559"/>
                  </a:lnTo>
                  <a:lnTo>
                    <a:pt x="591" y="571"/>
                  </a:lnTo>
                  <a:lnTo>
                    <a:pt x="582" y="582"/>
                  </a:lnTo>
                  <a:lnTo>
                    <a:pt x="571" y="593"/>
                  </a:lnTo>
                  <a:lnTo>
                    <a:pt x="560" y="603"/>
                  </a:lnTo>
                  <a:lnTo>
                    <a:pt x="554" y="608"/>
                  </a:lnTo>
                  <a:lnTo>
                    <a:pt x="549" y="612"/>
                  </a:lnTo>
                  <a:lnTo>
                    <a:pt x="542" y="617"/>
                  </a:lnTo>
                  <a:lnTo>
                    <a:pt x="535" y="622"/>
                  </a:lnTo>
                  <a:lnTo>
                    <a:pt x="527" y="625"/>
                  </a:lnTo>
                  <a:lnTo>
                    <a:pt x="520" y="629"/>
                  </a:lnTo>
                  <a:lnTo>
                    <a:pt x="512" y="633"/>
                  </a:lnTo>
                  <a:lnTo>
                    <a:pt x="504" y="638"/>
                  </a:lnTo>
                  <a:lnTo>
                    <a:pt x="495" y="641"/>
                  </a:lnTo>
                  <a:lnTo>
                    <a:pt x="487" y="644"/>
                  </a:lnTo>
                  <a:lnTo>
                    <a:pt x="478" y="647"/>
                  </a:lnTo>
                  <a:lnTo>
                    <a:pt x="468" y="650"/>
                  </a:lnTo>
                  <a:lnTo>
                    <a:pt x="459" y="654"/>
                  </a:lnTo>
                  <a:lnTo>
                    <a:pt x="448" y="657"/>
                  </a:lnTo>
                  <a:lnTo>
                    <a:pt x="439" y="659"/>
                  </a:lnTo>
                  <a:lnTo>
                    <a:pt x="429" y="661"/>
                  </a:lnTo>
                  <a:lnTo>
                    <a:pt x="418" y="663"/>
                  </a:lnTo>
                  <a:lnTo>
                    <a:pt x="407" y="664"/>
                  </a:lnTo>
                  <a:lnTo>
                    <a:pt x="396" y="666"/>
                  </a:lnTo>
                  <a:lnTo>
                    <a:pt x="386" y="667"/>
                  </a:lnTo>
                  <a:lnTo>
                    <a:pt x="374" y="667"/>
                  </a:lnTo>
                  <a:lnTo>
                    <a:pt x="362" y="668"/>
                  </a:lnTo>
                  <a:lnTo>
                    <a:pt x="350" y="668"/>
                  </a:lnTo>
                  <a:lnTo>
                    <a:pt x="338" y="668"/>
                  </a:lnTo>
                  <a:lnTo>
                    <a:pt x="329" y="668"/>
                  </a:lnTo>
                  <a:lnTo>
                    <a:pt x="319" y="668"/>
                  </a:lnTo>
                  <a:lnTo>
                    <a:pt x="310" y="668"/>
                  </a:lnTo>
                  <a:lnTo>
                    <a:pt x="300" y="668"/>
                  </a:lnTo>
                  <a:lnTo>
                    <a:pt x="291" y="667"/>
                  </a:lnTo>
                  <a:lnTo>
                    <a:pt x="282" y="666"/>
                  </a:lnTo>
                  <a:lnTo>
                    <a:pt x="274" y="666"/>
                  </a:lnTo>
                  <a:lnTo>
                    <a:pt x="265" y="665"/>
                  </a:lnTo>
                  <a:lnTo>
                    <a:pt x="257" y="664"/>
                  </a:lnTo>
                  <a:lnTo>
                    <a:pt x="249" y="663"/>
                  </a:lnTo>
                  <a:lnTo>
                    <a:pt x="241" y="662"/>
                  </a:lnTo>
                  <a:lnTo>
                    <a:pt x="233" y="660"/>
                  </a:lnTo>
                  <a:lnTo>
                    <a:pt x="226" y="659"/>
                  </a:lnTo>
                  <a:lnTo>
                    <a:pt x="218" y="658"/>
                  </a:lnTo>
                  <a:lnTo>
                    <a:pt x="212" y="656"/>
                  </a:lnTo>
                  <a:lnTo>
                    <a:pt x="205" y="655"/>
                  </a:lnTo>
                  <a:lnTo>
                    <a:pt x="198" y="653"/>
                  </a:lnTo>
                  <a:lnTo>
                    <a:pt x="190" y="650"/>
                  </a:lnTo>
                  <a:lnTo>
                    <a:pt x="184" y="648"/>
                  </a:lnTo>
                  <a:lnTo>
                    <a:pt x="177" y="646"/>
                  </a:lnTo>
                  <a:lnTo>
                    <a:pt x="171" y="643"/>
                  </a:lnTo>
                  <a:lnTo>
                    <a:pt x="164" y="641"/>
                  </a:lnTo>
                  <a:lnTo>
                    <a:pt x="158" y="638"/>
                  </a:lnTo>
                  <a:lnTo>
                    <a:pt x="151" y="635"/>
                  </a:lnTo>
                  <a:lnTo>
                    <a:pt x="140" y="629"/>
                  </a:lnTo>
                  <a:lnTo>
                    <a:pt x="130" y="622"/>
                  </a:lnTo>
                  <a:lnTo>
                    <a:pt x="118" y="614"/>
                  </a:lnTo>
                  <a:lnTo>
                    <a:pt x="108" y="607"/>
                  </a:lnTo>
                  <a:lnTo>
                    <a:pt x="99" y="598"/>
                  </a:lnTo>
                  <a:lnTo>
                    <a:pt x="89" y="590"/>
                  </a:lnTo>
                  <a:lnTo>
                    <a:pt x="80" y="580"/>
                  </a:lnTo>
                  <a:lnTo>
                    <a:pt x="72" y="571"/>
                  </a:lnTo>
                  <a:lnTo>
                    <a:pt x="64" y="560"/>
                  </a:lnTo>
                  <a:lnTo>
                    <a:pt x="56" y="550"/>
                  </a:lnTo>
                  <a:lnTo>
                    <a:pt x="49" y="538"/>
                  </a:lnTo>
                  <a:lnTo>
                    <a:pt x="41" y="525"/>
                  </a:lnTo>
                  <a:lnTo>
                    <a:pt x="39" y="520"/>
                  </a:lnTo>
                  <a:lnTo>
                    <a:pt x="35" y="514"/>
                  </a:lnTo>
                  <a:lnTo>
                    <a:pt x="32" y="507"/>
                  </a:lnTo>
                  <a:lnTo>
                    <a:pt x="30" y="500"/>
                  </a:lnTo>
                  <a:lnTo>
                    <a:pt x="27" y="494"/>
                  </a:lnTo>
                  <a:lnTo>
                    <a:pt x="24" y="487"/>
                  </a:lnTo>
                  <a:lnTo>
                    <a:pt x="22" y="481"/>
                  </a:lnTo>
                  <a:lnTo>
                    <a:pt x="19" y="473"/>
                  </a:lnTo>
                  <a:lnTo>
                    <a:pt x="17" y="467"/>
                  </a:lnTo>
                  <a:lnTo>
                    <a:pt x="15" y="460"/>
                  </a:lnTo>
                  <a:lnTo>
                    <a:pt x="12" y="452"/>
                  </a:lnTo>
                  <a:lnTo>
                    <a:pt x="10" y="445"/>
                  </a:lnTo>
                  <a:lnTo>
                    <a:pt x="9" y="438"/>
                  </a:lnTo>
                  <a:lnTo>
                    <a:pt x="8" y="431"/>
                  </a:lnTo>
                  <a:lnTo>
                    <a:pt x="7" y="424"/>
                  </a:lnTo>
                  <a:lnTo>
                    <a:pt x="4" y="416"/>
                  </a:lnTo>
                  <a:lnTo>
                    <a:pt x="4" y="410"/>
                  </a:lnTo>
                  <a:lnTo>
                    <a:pt x="3" y="402"/>
                  </a:lnTo>
                  <a:lnTo>
                    <a:pt x="2" y="395"/>
                  </a:lnTo>
                  <a:lnTo>
                    <a:pt x="1" y="388"/>
                  </a:lnTo>
                  <a:lnTo>
                    <a:pt x="1" y="380"/>
                  </a:lnTo>
                  <a:lnTo>
                    <a:pt x="1" y="373"/>
                  </a:lnTo>
                  <a:lnTo>
                    <a:pt x="1" y="365"/>
                  </a:lnTo>
                  <a:lnTo>
                    <a:pt x="0" y="357"/>
                  </a:lnTo>
                  <a:lnTo>
                    <a:pt x="1" y="341"/>
                  </a:lnTo>
                  <a:lnTo>
                    <a:pt x="1" y="325"/>
                  </a:lnTo>
                  <a:lnTo>
                    <a:pt x="2" y="310"/>
                  </a:lnTo>
                  <a:lnTo>
                    <a:pt x="2" y="294"/>
                  </a:lnTo>
                  <a:lnTo>
                    <a:pt x="3" y="281"/>
                  </a:lnTo>
                  <a:lnTo>
                    <a:pt x="6" y="267"/>
                  </a:lnTo>
                  <a:lnTo>
                    <a:pt x="7" y="253"/>
                  </a:lnTo>
                  <a:lnTo>
                    <a:pt x="9" y="240"/>
                  </a:lnTo>
                  <a:lnTo>
                    <a:pt x="11" y="228"/>
                  </a:lnTo>
                  <a:lnTo>
                    <a:pt x="14" y="216"/>
                  </a:lnTo>
                  <a:lnTo>
                    <a:pt x="16" y="204"/>
                  </a:lnTo>
                  <a:lnTo>
                    <a:pt x="18" y="193"/>
                  </a:lnTo>
                  <a:lnTo>
                    <a:pt x="22" y="182"/>
                  </a:lnTo>
                  <a:lnTo>
                    <a:pt x="25" y="172"/>
                  </a:lnTo>
                  <a:lnTo>
                    <a:pt x="28" y="162"/>
                  </a:lnTo>
                  <a:lnTo>
                    <a:pt x="33" y="152"/>
                  </a:lnTo>
                  <a:lnTo>
                    <a:pt x="38" y="143"/>
                  </a:lnTo>
                  <a:lnTo>
                    <a:pt x="42" y="134"/>
                  </a:lnTo>
                  <a:lnTo>
                    <a:pt x="48" y="126"/>
                  </a:lnTo>
                  <a:lnTo>
                    <a:pt x="53" y="117"/>
                  </a:lnTo>
                  <a:lnTo>
                    <a:pt x="59" y="109"/>
                  </a:lnTo>
                  <a:lnTo>
                    <a:pt x="65" y="101"/>
                  </a:lnTo>
                  <a:lnTo>
                    <a:pt x="72" y="94"/>
                  </a:lnTo>
                  <a:lnTo>
                    <a:pt x="78" y="87"/>
                  </a:lnTo>
                  <a:lnTo>
                    <a:pt x="86" y="80"/>
                  </a:lnTo>
                  <a:lnTo>
                    <a:pt x="93" y="74"/>
                  </a:lnTo>
                  <a:lnTo>
                    <a:pt x="101" y="67"/>
                  </a:lnTo>
                  <a:lnTo>
                    <a:pt x="108" y="61"/>
                  </a:lnTo>
                  <a:lnTo>
                    <a:pt x="116" y="56"/>
                  </a:lnTo>
                  <a:lnTo>
                    <a:pt x="125" y="51"/>
                  </a:lnTo>
                  <a:lnTo>
                    <a:pt x="133" y="45"/>
                  </a:lnTo>
                  <a:lnTo>
                    <a:pt x="142" y="40"/>
                  </a:lnTo>
                  <a:lnTo>
                    <a:pt x="151" y="36"/>
                  </a:lnTo>
                  <a:lnTo>
                    <a:pt x="160" y="30"/>
                  </a:lnTo>
                  <a:lnTo>
                    <a:pt x="170" y="26"/>
                  </a:lnTo>
                  <a:lnTo>
                    <a:pt x="179" y="22"/>
                  </a:lnTo>
                  <a:lnTo>
                    <a:pt x="190" y="19"/>
                  </a:lnTo>
                  <a:lnTo>
                    <a:pt x="200" y="16"/>
                  </a:lnTo>
                  <a:lnTo>
                    <a:pt x="211" y="12"/>
                  </a:lnTo>
                  <a:lnTo>
                    <a:pt x="222" y="10"/>
                  </a:lnTo>
                  <a:lnTo>
                    <a:pt x="233" y="8"/>
                  </a:lnTo>
                  <a:lnTo>
                    <a:pt x="245" y="6"/>
                  </a:lnTo>
                  <a:lnTo>
                    <a:pt x="256" y="4"/>
                  </a:lnTo>
                  <a:lnTo>
                    <a:pt x="267" y="3"/>
                  </a:lnTo>
                  <a:lnTo>
                    <a:pt x="279" y="2"/>
                  </a:lnTo>
                  <a:lnTo>
                    <a:pt x="291" y="1"/>
                  </a:lnTo>
                  <a:lnTo>
                    <a:pt x="304" y="1"/>
                  </a:lnTo>
                  <a:lnTo>
                    <a:pt x="315" y="0"/>
                  </a:lnTo>
                  <a:lnTo>
                    <a:pt x="319" y="0"/>
                  </a:lnTo>
                  <a:lnTo>
                    <a:pt x="321" y="0"/>
                  </a:lnTo>
                  <a:lnTo>
                    <a:pt x="324" y="0"/>
                  </a:lnTo>
                  <a:lnTo>
                    <a:pt x="327" y="0"/>
                  </a:lnTo>
                  <a:lnTo>
                    <a:pt x="329" y="0"/>
                  </a:lnTo>
                  <a:lnTo>
                    <a:pt x="332" y="0"/>
                  </a:lnTo>
                  <a:lnTo>
                    <a:pt x="335" y="0"/>
                  </a:lnTo>
                  <a:lnTo>
                    <a:pt x="337" y="0"/>
                  </a:lnTo>
                  <a:lnTo>
                    <a:pt x="339" y="0"/>
                  </a:lnTo>
                  <a:lnTo>
                    <a:pt x="341" y="0"/>
                  </a:lnTo>
                  <a:lnTo>
                    <a:pt x="344" y="0"/>
                  </a:lnTo>
                  <a:lnTo>
                    <a:pt x="346" y="0"/>
                  </a:lnTo>
                  <a:lnTo>
                    <a:pt x="348" y="1"/>
                  </a:lnTo>
                  <a:lnTo>
                    <a:pt x="350" y="1"/>
                  </a:lnTo>
                  <a:lnTo>
                    <a:pt x="353" y="1"/>
                  </a:lnTo>
                  <a:lnTo>
                    <a:pt x="356" y="1"/>
                  </a:lnTo>
                  <a:lnTo>
                    <a:pt x="358" y="1"/>
                  </a:lnTo>
                  <a:lnTo>
                    <a:pt x="362" y="1"/>
                  </a:lnTo>
                  <a:lnTo>
                    <a:pt x="365" y="2"/>
                  </a:lnTo>
                  <a:lnTo>
                    <a:pt x="370" y="2"/>
                  </a:lnTo>
                  <a:lnTo>
                    <a:pt x="373" y="2"/>
                  </a:lnTo>
                  <a:lnTo>
                    <a:pt x="378" y="3"/>
                  </a:lnTo>
                  <a:lnTo>
                    <a:pt x="381" y="3"/>
                  </a:lnTo>
                  <a:lnTo>
                    <a:pt x="386" y="3"/>
                  </a:lnTo>
                  <a:lnTo>
                    <a:pt x="389" y="4"/>
                  </a:lnTo>
                  <a:lnTo>
                    <a:pt x="391" y="4"/>
                  </a:lnTo>
                  <a:lnTo>
                    <a:pt x="394" y="4"/>
                  </a:lnTo>
                  <a:lnTo>
                    <a:pt x="396" y="4"/>
                  </a:lnTo>
                  <a:lnTo>
                    <a:pt x="398" y="4"/>
                  </a:lnTo>
                  <a:lnTo>
                    <a:pt x="402" y="4"/>
                  </a:lnTo>
                  <a:lnTo>
                    <a:pt x="404" y="4"/>
                  </a:lnTo>
                  <a:lnTo>
                    <a:pt x="406" y="4"/>
                  </a:lnTo>
                  <a:lnTo>
                    <a:pt x="409" y="5"/>
                  </a:lnTo>
                  <a:lnTo>
                    <a:pt x="411" y="5"/>
                  </a:lnTo>
                  <a:lnTo>
                    <a:pt x="413" y="5"/>
                  </a:lnTo>
                  <a:lnTo>
                    <a:pt x="415" y="5"/>
                  </a:lnTo>
                  <a:lnTo>
                    <a:pt x="419" y="6"/>
                  </a:lnTo>
                  <a:lnTo>
                    <a:pt x="422" y="7"/>
                  </a:lnTo>
                  <a:lnTo>
                    <a:pt x="424" y="8"/>
                  </a:lnTo>
                  <a:lnTo>
                    <a:pt x="428" y="8"/>
                  </a:lnTo>
                  <a:lnTo>
                    <a:pt x="430" y="9"/>
                  </a:lnTo>
                  <a:lnTo>
                    <a:pt x="434" y="10"/>
                  </a:lnTo>
                  <a:lnTo>
                    <a:pt x="436" y="11"/>
                  </a:lnTo>
                  <a:lnTo>
                    <a:pt x="439" y="12"/>
                  </a:lnTo>
                  <a:lnTo>
                    <a:pt x="442" y="13"/>
                  </a:lnTo>
                  <a:lnTo>
                    <a:pt x="445" y="14"/>
                  </a:lnTo>
                  <a:lnTo>
                    <a:pt x="447" y="16"/>
                  </a:lnTo>
                  <a:lnTo>
                    <a:pt x="450" y="16"/>
                  </a:lnTo>
                  <a:lnTo>
                    <a:pt x="460" y="18"/>
                  </a:lnTo>
                  <a:lnTo>
                    <a:pt x="470" y="21"/>
                  </a:lnTo>
                  <a:lnTo>
                    <a:pt x="479" y="23"/>
                  </a:lnTo>
                  <a:lnTo>
                    <a:pt x="488" y="25"/>
                  </a:lnTo>
                  <a:lnTo>
                    <a:pt x="496" y="28"/>
                  </a:lnTo>
                  <a:lnTo>
                    <a:pt x="505" y="31"/>
                  </a:lnTo>
                  <a:lnTo>
                    <a:pt x="513" y="35"/>
                  </a:lnTo>
                  <a:lnTo>
                    <a:pt x="521" y="38"/>
                  </a:lnTo>
                  <a:lnTo>
                    <a:pt x="528" y="42"/>
                  </a:lnTo>
                  <a:lnTo>
                    <a:pt x="536" y="46"/>
                  </a:lnTo>
                  <a:lnTo>
                    <a:pt x="543" y="49"/>
                  </a:lnTo>
                  <a:lnTo>
                    <a:pt x="549" y="54"/>
                  </a:lnTo>
                  <a:lnTo>
                    <a:pt x="555" y="59"/>
                  </a:lnTo>
                  <a:lnTo>
                    <a:pt x="562" y="64"/>
                  </a:lnTo>
                  <a:lnTo>
                    <a:pt x="568" y="69"/>
                  </a:lnTo>
                  <a:lnTo>
                    <a:pt x="574" y="74"/>
                  </a:lnTo>
                  <a:lnTo>
                    <a:pt x="579" y="79"/>
                  </a:lnTo>
                  <a:lnTo>
                    <a:pt x="584" y="86"/>
                  </a:lnTo>
                  <a:lnTo>
                    <a:pt x="589" y="91"/>
                  </a:lnTo>
                  <a:lnTo>
                    <a:pt x="594" y="97"/>
                  </a:lnTo>
                  <a:lnTo>
                    <a:pt x="597" y="104"/>
                  </a:lnTo>
                  <a:lnTo>
                    <a:pt x="602" y="110"/>
                  </a:lnTo>
                  <a:lnTo>
                    <a:pt x="605" y="116"/>
                  </a:lnTo>
                  <a:lnTo>
                    <a:pt x="609" y="123"/>
                  </a:lnTo>
                  <a:lnTo>
                    <a:pt x="623" y="163"/>
                  </a:lnTo>
                  <a:lnTo>
                    <a:pt x="624" y="167"/>
                  </a:lnTo>
                  <a:lnTo>
                    <a:pt x="625" y="170"/>
                  </a:lnTo>
                  <a:lnTo>
                    <a:pt x="626" y="175"/>
                  </a:lnTo>
                  <a:lnTo>
                    <a:pt x="626" y="178"/>
                  </a:lnTo>
                  <a:lnTo>
                    <a:pt x="627" y="182"/>
                  </a:lnTo>
                  <a:lnTo>
                    <a:pt x="627" y="185"/>
                  </a:lnTo>
                  <a:lnTo>
                    <a:pt x="628" y="189"/>
                  </a:lnTo>
                  <a:lnTo>
                    <a:pt x="628" y="194"/>
                  </a:lnTo>
                  <a:lnTo>
                    <a:pt x="628" y="197"/>
                  </a:lnTo>
                  <a:lnTo>
                    <a:pt x="628" y="201"/>
                  </a:lnTo>
                  <a:lnTo>
                    <a:pt x="628" y="205"/>
                  </a:lnTo>
                  <a:lnTo>
                    <a:pt x="628" y="208"/>
                  </a:lnTo>
                  <a:lnTo>
                    <a:pt x="628" y="214"/>
                  </a:lnTo>
                  <a:lnTo>
                    <a:pt x="436" y="214"/>
                  </a:lnTo>
                  <a:close/>
                </a:path>
              </a:pathLst>
            </a:custGeom>
            <a:solidFill>
              <a:srgbClr val="000000"/>
            </a:solidFill>
            <a:ln w="9525">
              <a:noFill/>
              <a:round/>
              <a:headEnd/>
              <a:tailEnd/>
            </a:ln>
          </xdr:spPr>
        </xdr:sp>
        <xdr:sp macro="" textlink="">
          <xdr:nvSpPr>
            <xdr:cNvPr id="5341" name="Freeform 17"/>
            <xdr:cNvSpPr>
              <a:spLocks noEditPoints="1"/>
            </xdr:cNvSpPr>
          </xdr:nvSpPr>
          <xdr:spPr bwMode="auto">
            <a:xfrm>
              <a:off x="2280" y="677"/>
              <a:ext cx="166" cy="163"/>
            </a:xfrm>
            <a:custGeom>
              <a:avLst/>
              <a:gdLst>
                <a:gd name="T0" fmla="*/ 0 w 683"/>
                <a:gd name="T1" fmla="*/ 1 h 668"/>
                <a:gd name="T2" fmla="*/ 0 w 683"/>
                <a:gd name="T3" fmla="*/ 0 h 668"/>
                <a:gd name="T4" fmla="*/ 0 w 683"/>
                <a:gd name="T5" fmla="*/ 0 h 668"/>
                <a:gd name="T6" fmla="*/ 1 w 683"/>
                <a:gd name="T7" fmla="*/ 0 h 668"/>
                <a:gd name="T8" fmla="*/ 1 w 683"/>
                <a:gd name="T9" fmla="*/ 0 h 668"/>
                <a:gd name="T10" fmla="*/ 2 w 683"/>
                <a:gd name="T11" fmla="*/ 0 h 668"/>
                <a:gd name="T12" fmla="*/ 2 w 683"/>
                <a:gd name="T13" fmla="*/ 0 h 668"/>
                <a:gd name="T14" fmla="*/ 2 w 683"/>
                <a:gd name="T15" fmla="*/ 0 h 668"/>
                <a:gd name="T16" fmla="*/ 2 w 683"/>
                <a:gd name="T17" fmla="*/ 0 h 668"/>
                <a:gd name="T18" fmla="*/ 2 w 683"/>
                <a:gd name="T19" fmla="*/ 1 h 668"/>
                <a:gd name="T20" fmla="*/ 2 w 683"/>
                <a:gd name="T21" fmla="*/ 1 h 668"/>
                <a:gd name="T22" fmla="*/ 2 w 683"/>
                <a:gd name="T23" fmla="*/ 1 h 668"/>
                <a:gd name="T24" fmla="*/ 2 w 683"/>
                <a:gd name="T25" fmla="*/ 1 h 668"/>
                <a:gd name="T26" fmla="*/ 2 w 683"/>
                <a:gd name="T27" fmla="*/ 2 h 668"/>
                <a:gd name="T28" fmla="*/ 2 w 683"/>
                <a:gd name="T29" fmla="*/ 2 h 668"/>
                <a:gd name="T30" fmla="*/ 2 w 683"/>
                <a:gd name="T31" fmla="*/ 2 h 668"/>
                <a:gd name="T32" fmla="*/ 2 w 683"/>
                <a:gd name="T33" fmla="*/ 2 h 668"/>
                <a:gd name="T34" fmla="*/ 2 w 683"/>
                <a:gd name="T35" fmla="*/ 2 h 668"/>
                <a:gd name="T36" fmla="*/ 1 w 683"/>
                <a:gd name="T37" fmla="*/ 2 h 668"/>
                <a:gd name="T38" fmla="*/ 1 w 683"/>
                <a:gd name="T39" fmla="*/ 2 h 668"/>
                <a:gd name="T40" fmla="*/ 1 w 683"/>
                <a:gd name="T41" fmla="*/ 2 h 668"/>
                <a:gd name="T42" fmla="*/ 1 w 683"/>
                <a:gd name="T43" fmla="*/ 2 h 668"/>
                <a:gd name="T44" fmla="*/ 0 w 683"/>
                <a:gd name="T45" fmla="*/ 2 h 668"/>
                <a:gd name="T46" fmla="*/ 0 w 683"/>
                <a:gd name="T47" fmla="*/ 2 h 668"/>
                <a:gd name="T48" fmla="*/ 0 w 683"/>
                <a:gd name="T49" fmla="*/ 2 h 668"/>
                <a:gd name="T50" fmla="*/ 0 w 683"/>
                <a:gd name="T51" fmla="*/ 2 h 668"/>
                <a:gd name="T52" fmla="*/ 0 w 683"/>
                <a:gd name="T53" fmla="*/ 1 h 668"/>
                <a:gd name="T54" fmla="*/ 0 w 683"/>
                <a:gd name="T55" fmla="*/ 1 h 668"/>
                <a:gd name="T56" fmla="*/ 1 w 683"/>
                <a:gd name="T57" fmla="*/ 1 h 668"/>
                <a:gd name="T58" fmla="*/ 1 w 683"/>
                <a:gd name="T59" fmla="*/ 1 h 668"/>
                <a:gd name="T60" fmla="*/ 1 w 683"/>
                <a:gd name="T61" fmla="*/ 1 h 668"/>
                <a:gd name="T62" fmla="*/ 1 w 683"/>
                <a:gd name="T63" fmla="*/ 1 h 668"/>
                <a:gd name="T64" fmla="*/ 1 w 683"/>
                <a:gd name="T65" fmla="*/ 1 h 668"/>
                <a:gd name="T66" fmla="*/ 1 w 683"/>
                <a:gd name="T67" fmla="*/ 2 h 668"/>
                <a:gd name="T68" fmla="*/ 1 w 683"/>
                <a:gd name="T69" fmla="*/ 2 h 668"/>
                <a:gd name="T70" fmla="*/ 1 w 683"/>
                <a:gd name="T71" fmla="*/ 2 h 668"/>
                <a:gd name="T72" fmla="*/ 1 w 683"/>
                <a:gd name="T73" fmla="*/ 2 h 668"/>
                <a:gd name="T74" fmla="*/ 1 w 683"/>
                <a:gd name="T75" fmla="*/ 2 h 668"/>
                <a:gd name="T76" fmla="*/ 1 w 683"/>
                <a:gd name="T77" fmla="*/ 2 h 668"/>
                <a:gd name="T78" fmla="*/ 1 w 683"/>
                <a:gd name="T79" fmla="*/ 2 h 668"/>
                <a:gd name="T80" fmla="*/ 2 w 683"/>
                <a:gd name="T81" fmla="*/ 2 h 668"/>
                <a:gd name="T82" fmla="*/ 2 w 683"/>
                <a:gd name="T83" fmla="*/ 1 h 668"/>
                <a:gd name="T84" fmla="*/ 2 w 683"/>
                <a:gd name="T85" fmla="*/ 1 h 668"/>
                <a:gd name="T86" fmla="*/ 2 w 683"/>
                <a:gd name="T87" fmla="*/ 0 h 668"/>
                <a:gd name="T88" fmla="*/ 1 w 683"/>
                <a:gd name="T89" fmla="*/ 0 h 668"/>
                <a:gd name="T90" fmla="*/ 1 w 683"/>
                <a:gd name="T91" fmla="*/ 0 h 668"/>
                <a:gd name="T92" fmla="*/ 1 w 683"/>
                <a:gd name="T93" fmla="*/ 0 h 668"/>
                <a:gd name="T94" fmla="*/ 1 w 683"/>
                <a:gd name="T95" fmla="*/ 0 h 668"/>
                <a:gd name="T96" fmla="*/ 1 w 683"/>
                <a:gd name="T97" fmla="*/ 0 h 668"/>
                <a:gd name="T98" fmla="*/ 1 w 683"/>
                <a:gd name="T99" fmla="*/ 0 h 668"/>
                <a:gd name="T100" fmla="*/ 1 w 683"/>
                <a:gd name="T101" fmla="*/ 0 h 668"/>
                <a:gd name="T102" fmla="*/ 1 w 683"/>
                <a:gd name="T103" fmla="*/ 0 h 668"/>
                <a:gd name="T104" fmla="*/ 1 w 683"/>
                <a:gd name="T105" fmla="*/ 1 h 668"/>
                <a:gd name="T106" fmla="*/ 1 w 683"/>
                <a:gd name="T107" fmla="*/ 1 h 668"/>
                <a:gd name="T108" fmla="*/ 1 w 683"/>
                <a:gd name="T109" fmla="*/ 1 h 668"/>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 name="T162" fmla="*/ 0 60000 65536"/>
                <a:gd name="T163" fmla="*/ 0 60000 65536"/>
                <a:gd name="T164" fmla="*/ 0 60000 65536"/>
                <a:gd name="T165" fmla="*/ 0 w 683"/>
                <a:gd name="T166" fmla="*/ 0 h 668"/>
                <a:gd name="T167" fmla="*/ 683 w 683"/>
                <a:gd name="T168" fmla="*/ 668 h 668"/>
              </a:gdLst>
              <a:ahLst/>
              <a:cxnLst>
                <a:cxn ang="T110">
                  <a:pos x="T0" y="T1"/>
                </a:cxn>
                <a:cxn ang="T111">
                  <a:pos x="T2" y="T3"/>
                </a:cxn>
                <a:cxn ang="T112">
                  <a:pos x="T4" y="T5"/>
                </a:cxn>
                <a:cxn ang="T113">
                  <a:pos x="T6" y="T7"/>
                </a:cxn>
                <a:cxn ang="T114">
                  <a:pos x="T8" y="T9"/>
                </a:cxn>
                <a:cxn ang="T115">
                  <a:pos x="T10" y="T11"/>
                </a:cxn>
                <a:cxn ang="T116">
                  <a:pos x="T12" y="T13"/>
                </a:cxn>
                <a:cxn ang="T117">
                  <a:pos x="T14" y="T15"/>
                </a:cxn>
                <a:cxn ang="T118">
                  <a:pos x="T16" y="T17"/>
                </a:cxn>
                <a:cxn ang="T119">
                  <a:pos x="T18" y="T19"/>
                </a:cxn>
                <a:cxn ang="T120">
                  <a:pos x="T20" y="T21"/>
                </a:cxn>
                <a:cxn ang="T121">
                  <a:pos x="T22" y="T23"/>
                </a:cxn>
                <a:cxn ang="T122">
                  <a:pos x="T24" y="T25"/>
                </a:cxn>
                <a:cxn ang="T123">
                  <a:pos x="T26" y="T27"/>
                </a:cxn>
                <a:cxn ang="T124">
                  <a:pos x="T28" y="T29"/>
                </a:cxn>
                <a:cxn ang="T125">
                  <a:pos x="T30" y="T31"/>
                </a:cxn>
                <a:cxn ang="T126">
                  <a:pos x="T32" y="T33"/>
                </a:cxn>
                <a:cxn ang="T127">
                  <a:pos x="T34" y="T35"/>
                </a:cxn>
                <a:cxn ang="T128">
                  <a:pos x="T36" y="T37"/>
                </a:cxn>
                <a:cxn ang="T129">
                  <a:pos x="T38" y="T39"/>
                </a:cxn>
                <a:cxn ang="T130">
                  <a:pos x="T40" y="T41"/>
                </a:cxn>
                <a:cxn ang="T131">
                  <a:pos x="T42" y="T43"/>
                </a:cxn>
                <a:cxn ang="T132">
                  <a:pos x="T44" y="T45"/>
                </a:cxn>
                <a:cxn ang="T133">
                  <a:pos x="T46" y="T47"/>
                </a:cxn>
                <a:cxn ang="T134">
                  <a:pos x="T48" y="T49"/>
                </a:cxn>
                <a:cxn ang="T135">
                  <a:pos x="T50" y="T51"/>
                </a:cxn>
                <a:cxn ang="T136">
                  <a:pos x="T52" y="T53"/>
                </a:cxn>
                <a:cxn ang="T137">
                  <a:pos x="T54" y="T55"/>
                </a:cxn>
                <a:cxn ang="T138">
                  <a:pos x="T56" y="T57"/>
                </a:cxn>
                <a:cxn ang="T139">
                  <a:pos x="T58" y="T59"/>
                </a:cxn>
                <a:cxn ang="T140">
                  <a:pos x="T60" y="T61"/>
                </a:cxn>
                <a:cxn ang="T141">
                  <a:pos x="T62" y="T63"/>
                </a:cxn>
                <a:cxn ang="T142">
                  <a:pos x="T64" y="T65"/>
                </a:cxn>
                <a:cxn ang="T143">
                  <a:pos x="T66" y="T67"/>
                </a:cxn>
                <a:cxn ang="T144">
                  <a:pos x="T68" y="T69"/>
                </a:cxn>
                <a:cxn ang="T145">
                  <a:pos x="T70" y="T71"/>
                </a:cxn>
                <a:cxn ang="T146">
                  <a:pos x="T72" y="T73"/>
                </a:cxn>
                <a:cxn ang="T147">
                  <a:pos x="T74" y="T75"/>
                </a:cxn>
                <a:cxn ang="T148">
                  <a:pos x="T76" y="T77"/>
                </a:cxn>
                <a:cxn ang="T149">
                  <a:pos x="T78" y="T79"/>
                </a:cxn>
                <a:cxn ang="T150">
                  <a:pos x="T80" y="T81"/>
                </a:cxn>
                <a:cxn ang="T151">
                  <a:pos x="T82" y="T83"/>
                </a:cxn>
                <a:cxn ang="T152">
                  <a:pos x="T84" y="T85"/>
                </a:cxn>
                <a:cxn ang="T153">
                  <a:pos x="T86" y="T87"/>
                </a:cxn>
                <a:cxn ang="T154">
                  <a:pos x="T88" y="T89"/>
                </a:cxn>
                <a:cxn ang="T155">
                  <a:pos x="T90" y="T91"/>
                </a:cxn>
                <a:cxn ang="T156">
                  <a:pos x="T92" y="T93"/>
                </a:cxn>
                <a:cxn ang="T157">
                  <a:pos x="T94" y="T95"/>
                </a:cxn>
                <a:cxn ang="T158">
                  <a:pos x="T96" y="T97"/>
                </a:cxn>
                <a:cxn ang="T159">
                  <a:pos x="T98" y="T99"/>
                </a:cxn>
                <a:cxn ang="T160">
                  <a:pos x="T100" y="T101"/>
                </a:cxn>
                <a:cxn ang="T161">
                  <a:pos x="T102" y="T103"/>
                </a:cxn>
                <a:cxn ang="T162">
                  <a:pos x="T104" y="T105"/>
                </a:cxn>
                <a:cxn ang="T163">
                  <a:pos x="T106" y="T107"/>
                </a:cxn>
                <a:cxn ang="T164">
                  <a:pos x="T108" y="T109"/>
                </a:cxn>
              </a:cxnLst>
              <a:rect l="T165" t="T166" r="T167" b="T168"/>
              <a:pathLst>
                <a:path w="683" h="668">
                  <a:moveTo>
                    <a:pt x="0" y="343"/>
                  </a:moveTo>
                  <a:lnTo>
                    <a:pt x="2" y="319"/>
                  </a:lnTo>
                  <a:lnTo>
                    <a:pt x="3" y="295"/>
                  </a:lnTo>
                  <a:lnTo>
                    <a:pt x="6" y="272"/>
                  </a:lnTo>
                  <a:lnTo>
                    <a:pt x="10" y="250"/>
                  </a:lnTo>
                  <a:lnTo>
                    <a:pt x="15" y="229"/>
                  </a:lnTo>
                  <a:lnTo>
                    <a:pt x="21" y="207"/>
                  </a:lnTo>
                  <a:lnTo>
                    <a:pt x="29" y="187"/>
                  </a:lnTo>
                  <a:lnTo>
                    <a:pt x="37" y="168"/>
                  </a:lnTo>
                  <a:lnTo>
                    <a:pt x="46" y="149"/>
                  </a:lnTo>
                  <a:lnTo>
                    <a:pt x="57" y="131"/>
                  </a:lnTo>
                  <a:lnTo>
                    <a:pt x="69" y="114"/>
                  </a:lnTo>
                  <a:lnTo>
                    <a:pt x="81" y="97"/>
                  </a:lnTo>
                  <a:lnTo>
                    <a:pt x="96" y="82"/>
                  </a:lnTo>
                  <a:lnTo>
                    <a:pt x="111" y="67"/>
                  </a:lnTo>
                  <a:lnTo>
                    <a:pt x="128" y="55"/>
                  </a:lnTo>
                  <a:lnTo>
                    <a:pt x="146" y="43"/>
                  </a:lnTo>
                  <a:lnTo>
                    <a:pt x="167" y="34"/>
                  </a:lnTo>
                  <a:lnTo>
                    <a:pt x="188" y="24"/>
                  </a:lnTo>
                  <a:lnTo>
                    <a:pt x="211" y="17"/>
                  </a:lnTo>
                  <a:lnTo>
                    <a:pt x="235" y="11"/>
                  </a:lnTo>
                  <a:lnTo>
                    <a:pt x="261" y="6"/>
                  </a:lnTo>
                  <a:lnTo>
                    <a:pt x="288" y="3"/>
                  </a:lnTo>
                  <a:lnTo>
                    <a:pt x="318" y="1"/>
                  </a:lnTo>
                  <a:lnTo>
                    <a:pt x="348" y="0"/>
                  </a:lnTo>
                  <a:lnTo>
                    <a:pt x="362" y="1"/>
                  </a:lnTo>
                  <a:lnTo>
                    <a:pt x="377" y="1"/>
                  </a:lnTo>
                  <a:lnTo>
                    <a:pt x="391" y="2"/>
                  </a:lnTo>
                  <a:lnTo>
                    <a:pt x="406" y="4"/>
                  </a:lnTo>
                  <a:lnTo>
                    <a:pt x="419" y="6"/>
                  </a:lnTo>
                  <a:lnTo>
                    <a:pt x="433" y="8"/>
                  </a:lnTo>
                  <a:lnTo>
                    <a:pt x="447" y="11"/>
                  </a:lnTo>
                  <a:lnTo>
                    <a:pt x="459" y="14"/>
                  </a:lnTo>
                  <a:lnTo>
                    <a:pt x="473" y="18"/>
                  </a:lnTo>
                  <a:lnTo>
                    <a:pt x="485" y="22"/>
                  </a:lnTo>
                  <a:lnTo>
                    <a:pt x="498" y="27"/>
                  </a:lnTo>
                  <a:lnTo>
                    <a:pt x="510" y="31"/>
                  </a:lnTo>
                  <a:lnTo>
                    <a:pt x="523" y="38"/>
                  </a:lnTo>
                  <a:lnTo>
                    <a:pt x="535" y="44"/>
                  </a:lnTo>
                  <a:lnTo>
                    <a:pt x="547" y="52"/>
                  </a:lnTo>
                  <a:lnTo>
                    <a:pt x="558" y="59"/>
                  </a:lnTo>
                  <a:lnTo>
                    <a:pt x="570" y="66"/>
                  </a:lnTo>
                  <a:lnTo>
                    <a:pt x="580" y="76"/>
                  </a:lnTo>
                  <a:lnTo>
                    <a:pt x="590" y="86"/>
                  </a:lnTo>
                  <a:lnTo>
                    <a:pt x="600" y="95"/>
                  </a:lnTo>
                  <a:lnTo>
                    <a:pt x="609" y="106"/>
                  </a:lnTo>
                  <a:lnTo>
                    <a:pt x="618" y="117"/>
                  </a:lnTo>
                  <a:lnTo>
                    <a:pt x="628" y="129"/>
                  </a:lnTo>
                  <a:lnTo>
                    <a:pt x="636" y="141"/>
                  </a:lnTo>
                  <a:lnTo>
                    <a:pt x="640" y="148"/>
                  </a:lnTo>
                  <a:lnTo>
                    <a:pt x="643" y="154"/>
                  </a:lnTo>
                  <a:lnTo>
                    <a:pt x="647" y="161"/>
                  </a:lnTo>
                  <a:lnTo>
                    <a:pt x="650" y="168"/>
                  </a:lnTo>
                  <a:lnTo>
                    <a:pt x="654" y="175"/>
                  </a:lnTo>
                  <a:lnTo>
                    <a:pt x="657" y="182"/>
                  </a:lnTo>
                  <a:lnTo>
                    <a:pt x="661" y="189"/>
                  </a:lnTo>
                  <a:lnTo>
                    <a:pt x="663" y="197"/>
                  </a:lnTo>
                  <a:lnTo>
                    <a:pt x="665" y="204"/>
                  </a:lnTo>
                  <a:lnTo>
                    <a:pt x="669" y="212"/>
                  </a:lnTo>
                  <a:lnTo>
                    <a:pt x="671" y="220"/>
                  </a:lnTo>
                  <a:lnTo>
                    <a:pt x="672" y="228"/>
                  </a:lnTo>
                  <a:lnTo>
                    <a:pt x="674" y="236"/>
                  </a:lnTo>
                  <a:lnTo>
                    <a:pt x="677" y="244"/>
                  </a:lnTo>
                  <a:lnTo>
                    <a:pt x="678" y="253"/>
                  </a:lnTo>
                  <a:lnTo>
                    <a:pt x="679" y="261"/>
                  </a:lnTo>
                  <a:lnTo>
                    <a:pt x="680" y="271"/>
                  </a:lnTo>
                  <a:lnTo>
                    <a:pt x="681" y="279"/>
                  </a:lnTo>
                  <a:lnTo>
                    <a:pt x="682" y="289"/>
                  </a:lnTo>
                  <a:lnTo>
                    <a:pt x="682" y="299"/>
                  </a:lnTo>
                  <a:lnTo>
                    <a:pt x="683" y="308"/>
                  </a:lnTo>
                  <a:lnTo>
                    <a:pt x="683" y="318"/>
                  </a:lnTo>
                  <a:lnTo>
                    <a:pt x="683" y="327"/>
                  </a:lnTo>
                  <a:lnTo>
                    <a:pt x="683" y="337"/>
                  </a:lnTo>
                  <a:lnTo>
                    <a:pt x="683" y="348"/>
                  </a:lnTo>
                  <a:lnTo>
                    <a:pt x="683" y="360"/>
                  </a:lnTo>
                  <a:lnTo>
                    <a:pt x="682" y="372"/>
                  </a:lnTo>
                  <a:lnTo>
                    <a:pt x="682" y="382"/>
                  </a:lnTo>
                  <a:lnTo>
                    <a:pt x="681" y="393"/>
                  </a:lnTo>
                  <a:lnTo>
                    <a:pt x="679" y="403"/>
                  </a:lnTo>
                  <a:lnTo>
                    <a:pt x="678" y="414"/>
                  </a:lnTo>
                  <a:lnTo>
                    <a:pt x="675" y="425"/>
                  </a:lnTo>
                  <a:lnTo>
                    <a:pt x="673" y="434"/>
                  </a:lnTo>
                  <a:lnTo>
                    <a:pt x="671" y="444"/>
                  </a:lnTo>
                  <a:lnTo>
                    <a:pt x="669" y="454"/>
                  </a:lnTo>
                  <a:lnTo>
                    <a:pt x="665" y="463"/>
                  </a:lnTo>
                  <a:lnTo>
                    <a:pt x="662" y="473"/>
                  </a:lnTo>
                  <a:lnTo>
                    <a:pt x="658" y="483"/>
                  </a:lnTo>
                  <a:lnTo>
                    <a:pt x="654" y="491"/>
                  </a:lnTo>
                  <a:lnTo>
                    <a:pt x="649" y="501"/>
                  </a:lnTo>
                  <a:lnTo>
                    <a:pt x="645" y="511"/>
                  </a:lnTo>
                  <a:lnTo>
                    <a:pt x="640" y="519"/>
                  </a:lnTo>
                  <a:lnTo>
                    <a:pt x="634" y="527"/>
                  </a:lnTo>
                  <a:lnTo>
                    <a:pt x="629" y="536"/>
                  </a:lnTo>
                  <a:lnTo>
                    <a:pt x="623" y="544"/>
                  </a:lnTo>
                  <a:lnTo>
                    <a:pt x="616" y="553"/>
                  </a:lnTo>
                  <a:lnTo>
                    <a:pt x="610" y="561"/>
                  </a:lnTo>
                  <a:lnTo>
                    <a:pt x="603" y="569"/>
                  </a:lnTo>
                  <a:lnTo>
                    <a:pt x="596" y="577"/>
                  </a:lnTo>
                  <a:lnTo>
                    <a:pt x="589" y="585"/>
                  </a:lnTo>
                  <a:lnTo>
                    <a:pt x="581" y="592"/>
                  </a:lnTo>
                  <a:lnTo>
                    <a:pt x="573" y="600"/>
                  </a:lnTo>
                  <a:lnTo>
                    <a:pt x="564" y="606"/>
                  </a:lnTo>
                  <a:lnTo>
                    <a:pt x="556" y="612"/>
                  </a:lnTo>
                  <a:lnTo>
                    <a:pt x="547" y="618"/>
                  </a:lnTo>
                  <a:lnTo>
                    <a:pt x="538" y="624"/>
                  </a:lnTo>
                  <a:lnTo>
                    <a:pt x="527" y="629"/>
                  </a:lnTo>
                  <a:lnTo>
                    <a:pt x="518" y="633"/>
                  </a:lnTo>
                  <a:lnTo>
                    <a:pt x="508" y="639"/>
                  </a:lnTo>
                  <a:lnTo>
                    <a:pt x="497" y="642"/>
                  </a:lnTo>
                  <a:lnTo>
                    <a:pt x="486" y="646"/>
                  </a:lnTo>
                  <a:lnTo>
                    <a:pt x="476" y="650"/>
                  </a:lnTo>
                  <a:lnTo>
                    <a:pt x="465" y="654"/>
                  </a:lnTo>
                  <a:lnTo>
                    <a:pt x="453" y="657"/>
                  </a:lnTo>
                  <a:lnTo>
                    <a:pt x="441" y="660"/>
                  </a:lnTo>
                  <a:lnTo>
                    <a:pt x="430" y="662"/>
                  </a:lnTo>
                  <a:lnTo>
                    <a:pt x="417" y="664"/>
                  </a:lnTo>
                  <a:lnTo>
                    <a:pt x="404" y="666"/>
                  </a:lnTo>
                  <a:lnTo>
                    <a:pt x="391" y="667"/>
                  </a:lnTo>
                  <a:lnTo>
                    <a:pt x="378" y="668"/>
                  </a:lnTo>
                  <a:lnTo>
                    <a:pt x="365" y="668"/>
                  </a:lnTo>
                  <a:lnTo>
                    <a:pt x="350" y="668"/>
                  </a:lnTo>
                  <a:lnTo>
                    <a:pt x="335" y="668"/>
                  </a:lnTo>
                  <a:lnTo>
                    <a:pt x="320" y="668"/>
                  </a:lnTo>
                  <a:lnTo>
                    <a:pt x="305" y="667"/>
                  </a:lnTo>
                  <a:lnTo>
                    <a:pt x="292" y="666"/>
                  </a:lnTo>
                  <a:lnTo>
                    <a:pt x="278" y="664"/>
                  </a:lnTo>
                  <a:lnTo>
                    <a:pt x="264" y="662"/>
                  </a:lnTo>
                  <a:lnTo>
                    <a:pt x="251" y="660"/>
                  </a:lnTo>
                  <a:lnTo>
                    <a:pt x="238" y="657"/>
                  </a:lnTo>
                  <a:lnTo>
                    <a:pt x="227" y="654"/>
                  </a:lnTo>
                  <a:lnTo>
                    <a:pt x="214" y="649"/>
                  </a:lnTo>
                  <a:lnTo>
                    <a:pt x="203" y="646"/>
                  </a:lnTo>
                  <a:lnTo>
                    <a:pt x="192" y="641"/>
                  </a:lnTo>
                  <a:lnTo>
                    <a:pt x="181" y="637"/>
                  </a:lnTo>
                  <a:lnTo>
                    <a:pt x="170" y="632"/>
                  </a:lnTo>
                  <a:lnTo>
                    <a:pt x="160" y="627"/>
                  </a:lnTo>
                  <a:lnTo>
                    <a:pt x="151" y="622"/>
                  </a:lnTo>
                  <a:lnTo>
                    <a:pt x="140" y="617"/>
                  </a:lnTo>
                  <a:lnTo>
                    <a:pt x="131" y="611"/>
                  </a:lnTo>
                  <a:lnTo>
                    <a:pt x="122" y="605"/>
                  </a:lnTo>
                  <a:lnTo>
                    <a:pt x="114" y="598"/>
                  </a:lnTo>
                  <a:lnTo>
                    <a:pt x="105" y="592"/>
                  </a:lnTo>
                  <a:lnTo>
                    <a:pt x="97" y="585"/>
                  </a:lnTo>
                  <a:lnTo>
                    <a:pt x="90" y="578"/>
                  </a:lnTo>
                  <a:lnTo>
                    <a:pt x="82" y="570"/>
                  </a:lnTo>
                  <a:lnTo>
                    <a:pt x="76" y="562"/>
                  </a:lnTo>
                  <a:lnTo>
                    <a:pt x="69" y="555"/>
                  </a:lnTo>
                  <a:lnTo>
                    <a:pt x="63" y="547"/>
                  </a:lnTo>
                  <a:lnTo>
                    <a:pt x="56" y="538"/>
                  </a:lnTo>
                  <a:lnTo>
                    <a:pt x="51" y="531"/>
                  </a:lnTo>
                  <a:lnTo>
                    <a:pt x="46" y="521"/>
                  </a:lnTo>
                  <a:lnTo>
                    <a:pt x="40" y="513"/>
                  </a:lnTo>
                  <a:lnTo>
                    <a:pt x="36" y="504"/>
                  </a:lnTo>
                  <a:lnTo>
                    <a:pt x="31" y="495"/>
                  </a:lnTo>
                  <a:lnTo>
                    <a:pt x="28" y="485"/>
                  </a:lnTo>
                  <a:lnTo>
                    <a:pt x="23" y="477"/>
                  </a:lnTo>
                  <a:lnTo>
                    <a:pt x="20" y="466"/>
                  </a:lnTo>
                  <a:lnTo>
                    <a:pt x="6" y="406"/>
                  </a:lnTo>
                  <a:lnTo>
                    <a:pt x="6" y="401"/>
                  </a:lnTo>
                  <a:lnTo>
                    <a:pt x="5" y="396"/>
                  </a:lnTo>
                  <a:lnTo>
                    <a:pt x="4" y="391"/>
                  </a:lnTo>
                  <a:lnTo>
                    <a:pt x="4" y="385"/>
                  </a:lnTo>
                  <a:lnTo>
                    <a:pt x="3" y="381"/>
                  </a:lnTo>
                  <a:lnTo>
                    <a:pt x="3" y="376"/>
                  </a:lnTo>
                  <a:lnTo>
                    <a:pt x="2" y="371"/>
                  </a:lnTo>
                  <a:lnTo>
                    <a:pt x="2" y="365"/>
                  </a:lnTo>
                  <a:lnTo>
                    <a:pt x="2" y="360"/>
                  </a:lnTo>
                  <a:lnTo>
                    <a:pt x="2" y="355"/>
                  </a:lnTo>
                  <a:lnTo>
                    <a:pt x="2" y="349"/>
                  </a:lnTo>
                  <a:lnTo>
                    <a:pt x="0" y="343"/>
                  </a:lnTo>
                  <a:close/>
                  <a:moveTo>
                    <a:pt x="192" y="334"/>
                  </a:moveTo>
                  <a:lnTo>
                    <a:pt x="193" y="337"/>
                  </a:lnTo>
                  <a:lnTo>
                    <a:pt x="193" y="340"/>
                  </a:lnTo>
                  <a:lnTo>
                    <a:pt x="193" y="343"/>
                  </a:lnTo>
                  <a:lnTo>
                    <a:pt x="193" y="345"/>
                  </a:lnTo>
                  <a:lnTo>
                    <a:pt x="193" y="348"/>
                  </a:lnTo>
                  <a:lnTo>
                    <a:pt x="193" y="352"/>
                  </a:lnTo>
                  <a:lnTo>
                    <a:pt x="193" y="355"/>
                  </a:lnTo>
                  <a:lnTo>
                    <a:pt x="193" y="358"/>
                  </a:lnTo>
                  <a:lnTo>
                    <a:pt x="193" y="361"/>
                  </a:lnTo>
                  <a:lnTo>
                    <a:pt x="193" y="364"/>
                  </a:lnTo>
                  <a:lnTo>
                    <a:pt x="193" y="367"/>
                  </a:lnTo>
                  <a:lnTo>
                    <a:pt x="193" y="370"/>
                  </a:lnTo>
                  <a:lnTo>
                    <a:pt x="194" y="374"/>
                  </a:lnTo>
                  <a:lnTo>
                    <a:pt x="194" y="377"/>
                  </a:lnTo>
                  <a:lnTo>
                    <a:pt x="194" y="380"/>
                  </a:lnTo>
                  <a:lnTo>
                    <a:pt x="194" y="384"/>
                  </a:lnTo>
                  <a:lnTo>
                    <a:pt x="195" y="389"/>
                  </a:lnTo>
                  <a:lnTo>
                    <a:pt x="195" y="393"/>
                  </a:lnTo>
                  <a:lnTo>
                    <a:pt x="196" y="397"/>
                  </a:lnTo>
                  <a:lnTo>
                    <a:pt x="197" y="401"/>
                  </a:lnTo>
                  <a:lnTo>
                    <a:pt x="197" y="406"/>
                  </a:lnTo>
                  <a:lnTo>
                    <a:pt x="198" y="411"/>
                  </a:lnTo>
                  <a:lnTo>
                    <a:pt x="200" y="416"/>
                  </a:lnTo>
                  <a:lnTo>
                    <a:pt x="201" y="420"/>
                  </a:lnTo>
                  <a:lnTo>
                    <a:pt x="203" y="426"/>
                  </a:lnTo>
                  <a:lnTo>
                    <a:pt x="204" y="431"/>
                  </a:lnTo>
                  <a:lnTo>
                    <a:pt x="205" y="436"/>
                  </a:lnTo>
                  <a:lnTo>
                    <a:pt x="208" y="442"/>
                  </a:lnTo>
                  <a:lnTo>
                    <a:pt x="209" y="447"/>
                  </a:lnTo>
                  <a:lnTo>
                    <a:pt x="211" y="452"/>
                  </a:lnTo>
                  <a:lnTo>
                    <a:pt x="213" y="458"/>
                  </a:lnTo>
                  <a:lnTo>
                    <a:pt x="216" y="463"/>
                  </a:lnTo>
                  <a:lnTo>
                    <a:pt x="218" y="468"/>
                  </a:lnTo>
                  <a:lnTo>
                    <a:pt x="220" y="473"/>
                  </a:lnTo>
                  <a:lnTo>
                    <a:pt x="224" y="479"/>
                  </a:lnTo>
                  <a:lnTo>
                    <a:pt x="226" y="484"/>
                  </a:lnTo>
                  <a:lnTo>
                    <a:pt x="233" y="495"/>
                  </a:lnTo>
                  <a:lnTo>
                    <a:pt x="239" y="503"/>
                  </a:lnTo>
                  <a:lnTo>
                    <a:pt x="246" y="511"/>
                  </a:lnTo>
                  <a:lnTo>
                    <a:pt x="254" y="518"/>
                  </a:lnTo>
                  <a:lnTo>
                    <a:pt x="263" y="524"/>
                  </a:lnTo>
                  <a:lnTo>
                    <a:pt x="272" y="530"/>
                  </a:lnTo>
                  <a:lnTo>
                    <a:pt x="283" y="535"/>
                  </a:lnTo>
                  <a:lnTo>
                    <a:pt x="293" y="538"/>
                  </a:lnTo>
                  <a:lnTo>
                    <a:pt x="304" y="541"/>
                  </a:lnTo>
                  <a:lnTo>
                    <a:pt x="317" y="543"/>
                  </a:lnTo>
                  <a:lnTo>
                    <a:pt x="329" y="544"/>
                  </a:lnTo>
                  <a:lnTo>
                    <a:pt x="342" y="544"/>
                  </a:lnTo>
                  <a:lnTo>
                    <a:pt x="350" y="543"/>
                  </a:lnTo>
                  <a:lnTo>
                    <a:pt x="356" y="543"/>
                  </a:lnTo>
                  <a:lnTo>
                    <a:pt x="361" y="543"/>
                  </a:lnTo>
                  <a:lnTo>
                    <a:pt x="367" y="543"/>
                  </a:lnTo>
                  <a:lnTo>
                    <a:pt x="371" y="542"/>
                  </a:lnTo>
                  <a:lnTo>
                    <a:pt x="376" y="541"/>
                  </a:lnTo>
                  <a:lnTo>
                    <a:pt x="382" y="540"/>
                  </a:lnTo>
                  <a:lnTo>
                    <a:pt x="386" y="539"/>
                  </a:lnTo>
                  <a:lnTo>
                    <a:pt x="391" y="538"/>
                  </a:lnTo>
                  <a:lnTo>
                    <a:pt x="395" y="537"/>
                  </a:lnTo>
                  <a:lnTo>
                    <a:pt x="400" y="535"/>
                  </a:lnTo>
                  <a:lnTo>
                    <a:pt x="404" y="533"/>
                  </a:lnTo>
                  <a:lnTo>
                    <a:pt x="408" y="531"/>
                  </a:lnTo>
                  <a:lnTo>
                    <a:pt x="412" y="529"/>
                  </a:lnTo>
                  <a:lnTo>
                    <a:pt x="417" y="526"/>
                  </a:lnTo>
                  <a:lnTo>
                    <a:pt x="422" y="523"/>
                  </a:lnTo>
                  <a:lnTo>
                    <a:pt x="425" y="520"/>
                  </a:lnTo>
                  <a:lnTo>
                    <a:pt x="430" y="517"/>
                  </a:lnTo>
                  <a:lnTo>
                    <a:pt x="433" y="514"/>
                  </a:lnTo>
                  <a:lnTo>
                    <a:pt x="437" y="511"/>
                  </a:lnTo>
                  <a:lnTo>
                    <a:pt x="441" y="506"/>
                  </a:lnTo>
                  <a:lnTo>
                    <a:pt x="444" y="502"/>
                  </a:lnTo>
                  <a:lnTo>
                    <a:pt x="448" y="498"/>
                  </a:lnTo>
                  <a:lnTo>
                    <a:pt x="451" y="494"/>
                  </a:lnTo>
                  <a:lnTo>
                    <a:pt x="455" y="488"/>
                  </a:lnTo>
                  <a:lnTo>
                    <a:pt x="461" y="479"/>
                  </a:lnTo>
                  <a:lnTo>
                    <a:pt x="467" y="469"/>
                  </a:lnTo>
                  <a:lnTo>
                    <a:pt x="472" y="459"/>
                  </a:lnTo>
                  <a:lnTo>
                    <a:pt x="476" y="447"/>
                  </a:lnTo>
                  <a:lnTo>
                    <a:pt x="480" y="435"/>
                  </a:lnTo>
                  <a:lnTo>
                    <a:pt x="483" y="423"/>
                  </a:lnTo>
                  <a:lnTo>
                    <a:pt x="486" y="410"/>
                  </a:lnTo>
                  <a:lnTo>
                    <a:pt x="489" y="396"/>
                  </a:lnTo>
                  <a:lnTo>
                    <a:pt x="490" y="382"/>
                  </a:lnTo>
                  <a:lnTo>
                    <a:pt x="492" y="367"/>
                  </a:lnTo>
                  <a:lnTo>
                    <a:pt x="492" y="353"/>
                  </a:lnTo>
                  <a:lnTo>
                    <a:pt x="492" y="337"/>
                  </a:lnTo>
                  <a:lnTo>
                    <a:pt x="492" y="303"/>
                  </a:lnTo>
                  <a:lnTo>
                    <a:pt x="489" y="272"/>
                  </a:lnTo>
                  <a:lnTo>
                    <a:pt x="483" y="244"/>
                  </a:lnTo>
                  <a:lnTo>
                    <a:pt x="476" y="219"/>
                  </a:lnTo>
                  <a:lnTo>
                    <a:pt x="467" y="197"/>
                  </a:lnTo>
                  <a:lnTo>
                    <a:pt x="455" y="178"/>
                  </a:lnTo>
                  <a:lnTo>
                    <a:pt x="442" y="161"/>
                  </a:lnTo>
                  <a:lnTo>
                    <a:pt x="426" y="148"/>
                  </a:lnTo>
                  <a:lnTo>
                    <a:pt x="408" y="137"/>
                  </a:lnTo>
                  <a:lnTo>
                    <a:pt x="389" y="130"/>
                  </a:lnTo>
                  <a:lnTo>
                    <a:pt x="367" y="126"/>
                  </a:lnTo>
                  <a:lnTo>
                    <a:pt x="342" y="124"/>
                  </a:lnTo>
                  <a:lnTo>
                    <a:pt x="341" y="124"/>
                  </a:lnTo>
                  <a:lnTo>
                    <a:pt x="338" y="124"/>
                  </a:lnTo>
                  <a:lnTo>
                    <a:pt x="336" y="124"/>
                  </a:lnTo>
                  <a:lnTo>
                    <a:pt x="334" y="124"/>
                  </a:lnTo>
                  <a:lnTo>
                    <a:pt x="332" y="124"/>
                  </a:lnTo>
                  <a:lnTo>
                    <a:pt x="329" y="124"/>
                  </a:lnTo>
                  <a:lnTo>
                    <a:pt x="327" y="124"/>
                  </a:lnTo>
                  <a:lnTo>
                    <a:pt x="325" y="124"/>
                  </a:lnTo>
                  <a:lnTo>
                    <a:pt x="323" y="124"/>
                  </a:lnTo>
                  <a:lnTo>
                    <a:pt x="320" y="124"/>
                  </a:lnTo>
                  <a:lnTo>
                    <a:pt x="318" y="124"/>
                  </a:lnTo>
                  <a:lnTo>
                    <a:pt x="316" y="124"/>
                  </a:lnTo>
                  <a:lnTo>
                    <a:pt x="315" y="125"/>
                  </a:lnTo>
                  <a:lnTo>
                    <a:pt x="313" y="125"/>
                  </a:lnTo>
                  <a:lnTo>
                    <a:pt x="311" y="126"/>
                  </a:lnTo>
                  <a:lnTo>
                    <a:pt x="310" y="126"/>
                  </a:lnTo>
                  <a:lnTo>
                    <a:pt x="308" y="126"/>
                  </a:lnTo>
                  <a:lnTo>
                    <a:pt x="307" y="127"/>
                  </a:lnTo>
                  <a:lnTo>
                    <a:pt x="304" y="127"/>
                  </a:lnTo>
                  <a:lnTo>
                    <a:pt x="303" y="127"/>
                  </a:lnTo>
                  <a:lnTo>
                    <a:pt x="302" y="128"/>
                  </a:lnTo>
                  <a:lnTo>
                    <a:pt x="300" y="128"/>
                  </a:lnTo>
                  <a:lnTo>
                    <a:pt x="299" y="128"/>
                  </a:lnTo>
                  <a:lnTo>
                    <a:pt x="296" y="128"/>
                  </a:lnTo>
                  <a:lnTo>
                    <a:pt x="295" y="129"/>
                  </a:lnTo>
                  <a:lnTo>
                    <a:pt x="294" y="129"/>
                  </a:lnTo>
                  <a:lnTo>
                    <a:pt x="292" y="130"/>
                  </a:lnTo>
                  <a:lnTo>
                    <a:pt x="290" y="131"/>
                  </a:lnTo>
                  <a:lnTo>
                    <a:pt x="288" y="132"/>
                  </a:lnTo>
                  <a:lnTo>
                    <a:pt x="286" y="133"/>
                  </a:lnTo>
                  <a:lnTo>
                    <a:pt x="284" y="134"/>
                  </a:lnTo>
                  <a:lnTo>
                    <a:pt x="282" y="135"/>
                  </a:lnTo>
                  <a:lnTo>
                    <a:pt x="279" y="137"/>
                  </a:lnTo>
                  <a:lnTo>
                    <a:pt x="276" y="139"/>
                  </a:lnTo>
                  <a:lnTo>
                    <a:pt x="274" y="141"/>
                  </a:lnTo>
                  <a:lnTo>
                    <a:pt x="270" y="142"/>
                  </a:lnTo>
                  <a:lnTo>
                    <a:pt x="266" y="145"/>
                  </a:lnTo>
                  <a:lnTo>
                    <a:pt x="261" y="148"/>
                  </a:lnTo>
                  <a:lnTo>
                    <a:pt x="255" y="151"/>
                  </a:lnTo>
                  <a:lnTo>
                    <a:pt x="251" y="154"/>
                  </a:lnTo>
                  <a:lnTo>
                    <a:pt x="247" y="158"/>
                  </a:lnTo>
                  <a:lnTo>
                    <a:pt x="243" y="162"/>
                  </a:lnTo>
                  <a:lnTo>
                    <a:pt x="239" y="166"/>
                  </a:lnTo>
                  <a:lnTo>
                    <a:pt x="236" y="170"/>
                  </a:lnTo>
                  <a:lnTo>
                    <a:pt x="233" y="175"/>
                  </a:lnTo>
                  <a:lnTo>
                    <a:pt x="229" y="180"/>
                  </a:lnTo>
                  <a:lnTo>
                    <a:pt x="227" y="184"/>
                  </a:lnTo>
                  <a:lnTo>
                    <a:pt x="224" y="189"/>
                  </a:lnTo>
                  <a:lnTo>
                    <a:pt x="221" y="195"/>
                  </a:lnTo>
                  <a:lnTo>
                    <a:pt x="219" y="199"/>
                  </a:lnTo>
                  <a:lnTo>
                    <a:pt x="217" y="204"/>
                  </a:lnTo>
                  <a:lnTo>
                    <a:pt x="214" y="210"/>
                  </a:lnTo>
                  <a:lnTo>
                    <a:pt x="212" y="215"/>
                  </a:lnTo>
                  <a:lnTo>
                    <a:pt x="210" y="220"/>
                  </a:lnTo>
                  <a:lnTo>
                    <a:pt x="209" y="225"/>
                  </a:lnTo>
                  <a:lnTo>
                    <a:pt x="206" y="232"/>
                  </a:lnTo>
                  <a:lnTo>
                    <a:pt x="204" y="237"/>
                  </a:lnTo>
                  <a:lnTo>
                    <a:pt x="203" y="243"/>
                  </a:lnTo>
                  <a:lnTo>
                    <a:pt x="202" y="250"/>
                  </a:lnTo>
                  <a:lnTo>
                    <a:pt x="200" y="255"/>
                  </a:lnTo>
                  <a:lnTo>
                    <a:pt x="196" y="292"/>
                  </a:lnTo>
                  <a:lnTo>
                    <a:pt x="192" y="334"/>
                  </a:lnTo>
                  <a:close/>
                </a:path>
              </a:pathLst>
            </a:custGeom>
            <a:solidFill>
              <a:srgbClr val="000000"/>
            </a:solidFill>
            <a:ln w="9525">
              <a:noFill/>
              <a:round/>
              <a:headEnd/>
              <a:tailEnd/>
            </a:ln>
          </xdr:spPr>
        </xdr:sp>
        <xdr:sp macro="" textlink="">
          <xdr:nvSpPr>
            <xdr:cNvPr id="5342" name="Freeform 18"/>
            <xdr:cNvSpPr>
              <a:spLocks/>
            </xdr:cNvSpPr>
          </xdr:nvSpPr>
          <xdr:spPr bwMode="auto">
            <a:xfrm>
              <a:off x="2469" y="681"/>
              <a:ext cx="156" cy="156"/>
            </a:xfrm>
            <a:custGeom>
              <a:avLst/>
              <a:gdLst>
                <a:gd name="T0" fmla="*/ 0 w 643"/>
                <a:gd name="T1" fmla="*/ 0 h 642"/>
                <a:gd name="T2" fmla="*/ 1 w 643"/>
                <a:gd name="T3" fmla="*/ 0 h 642"/>
                <a:gd name="T4" fmla="*/ 2 w 643"/>
                <a:gd name="T5" fmla="*/ 2 h 642"/>
                <a:gd name="T6" fmla="*/ 2 w 643"/>
                <a:gd name="T7" fmla="*/ 2 h 642"/>
                <a:gd name="T8" fmla="*/ 2 w 643"/>
                <a:gd name="T9" fmla="*/ 0 h 642"/>
                <a:gd name="T10" fmla="*/ 2 w 643"/>
                <a:gd name="T11" fmla="*/ 0 h 642"/>
                <a:gd name="T12" fmla="*/ 2 w 643"/>
                <a:gd name="T13" fmla="*/ 2 h 642"/>
                <a:gd name="T14" fmla="*/ 1 w 643"/>
                <a:gd name="T15" fmla="*/ 2 h 642"/>
                <a:gd name="T16" fmla="*/ 0 w 643"/>
                <a:gd name="T17" fmla="*/ 0 h 642"/>
                <a:gd name="T18" fmla="*/ 0 w 643"/>
                <a:gd name="T19" fmla="*/ 2 h 642"/>
                <a:gd name="T20" fmla="*/ 0 w 643"/>
                <a:gd name="T21" fmla="*/ 2 h 642"/>
                <a:gd name="T22" fmla="*/ 0 w 643"/>
                <a:gd name="T23" fmla="*/ 0 h 642"/>
                <a:gd name="T24" fmla="*/ 0 w 643"/>
                <a:gd name="T25" fmla="*/ 0 h 642"/>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643"/>
                <a:gd name="T40" fmla="*/ 0 h 642"/>
                <a:gd name="T41" fmla="*/ 643 w 643"/>
                <a:gd name="T42" fmla="*/ 642 h 642"/>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643" h="642">
                  <a:moveTo>
                    <a:pt x="0" y="0"/>
                  </a:moveTo>
                  <a:lnTo>
                    <a:pt x="256" y="0"/>
                  </a:lnTo>
                  <a:lnTo>
                    <a:pt x="476" y="478"/>
                  </a:lnTo>
                  <a:lnTo>
                    <a:pt x="479" y="476"/>
                  </a:lnTo>
                  <a:lnTo>
                    <a:pt x="479" y="0"/>
                  </a:lnTo>
                  <a:lnTo>
                    <a:pt x="643" y="0"/>
                  </a:lnTo>
                  <a:lnTo>
                    <a:pt x="643" y="642"/>
                  </a:lnTo>
                  <a:lnTo>
                    <a:pt x="388" y="642"/>
                  </a:lnTo>
                  <a:lnTo>
                    <a:pt x="167" y="152"/>
                  </a:lnTo>
                  <a:lnTo>
                    <a:pt x="165" y="642"/>
                  </a:lnTo>
                  <a:lnTo>
                    <a:pt x="0" y="642"/>
                  </a:lnTo>
                  <a:lnTo>
                    <a:pt x="0" y="0"/>
                  </a:lnTo>
                  <a:close/>
                </a:path>
              </a:pathLst>
            </a:custGeom>
            <a:solidFill>
              <a:srgbClr val="000000"/>
            </a:solidFill>
            <a:ln w="9525">
              <a:noFill/>
              <a:round/>
              <a:headEnd/>
              <a:tailEnd/>
            </a:ln>
          </xdr:spPr>
        </xdr:sp>
        <xdr:sp macro="" textlink="">
          <xdr:nvSpPr>
            <xdr:cNvPr id="5343" name="Freeform 19"/>
            <xdr:cNvSpPr>
              <a:spLocks/>
            </xdr:cNvSpPr>
          </xdr:nvSpPr>
          <xdr:spPr bwMode="auto">
            <a:xfrm>
              <a:off x="2654" y="681"/>
              <a:ext cx="121" cy="156"/>
            </a:xfrm>
            <a:custGeom>
              <a:avLst/>
              <a:gdLst>
                <a:gd name="T0" fmla="*/ 0 w 501"/>
                <a:gd name="T1" fmla="*/ 0 h 642"/>
                <a:gd name="T2" fmla="*/ 2 w 501"/>
                <a:gd name="T3" fmla="*/ 0 h 642"/>
                <a:gd name="T4" fmla="*/ 2 w 501"/>
                <a:gd name="T5" fmla="*/ 0 h 642"/>
                <a:gd name="T6" fmla="*/ 1 w 501"/>
                <a:gd name="T7" fmla="*/ 0 h 642"/>
                <a:gd name="T8" fmla="*/ 1 w 501"/>
                <a:gd name="T9" fmla="*/ 1 h 642"/>
                <a:gd name="T10" fmla="*/ 2 w 501"/>
                <a:gd name="T11" fmla="*/ 1 h 642"/>
                <a:gd name="T12" fmla="*/ 2 w 501"/>
                <a:gd name="T13" fmla="*/ 1 h 642"/>
                <a:gd name="T14" fmla="*/ 1 w 501"/>
                <a:gd name="T15" fmla="*/ 1 h 642"/>
                <a:gd name="T16" fmla="*/ 1 w 501"/>
                <a:gd name="T17" fmla="*/ 2 h 642"/>
                <a:gd name="T18" fmla="*/ 2 w 501"/>
                <a:gd name="T19" fmla="*/ 2 h 642"/>
                <a:gd name="T20" fmla="*/ 2 w 501"/>
                <a:gd name="T21" fmla="*/ 2 h 642"/>
                <a:gd name="T22" fmla="*/ 0 w 501"/>
                <a:gd name="T23" fmla="*/ 2 h 642"/>
                <a:gd name="T24" fmla="*/ 0 w 501"/>
                <a:gd name="T25" fmla="*/ 0 h 642"/>
                <a:gd name="T26" fmla="*/ 0 w 501"/>
                <a:gd name="T27" fmla="*/ 0 h 642"/>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60000 65536"/>
                <a:gd name="T40" fmla="*/ 0 60000 65536"/>
                <a:gd name="T41" fmla="*/ 0 60000 65536"/>
                <a:gd name="T42" fmla="*/ 0 w 501"/>
                <a:gd name="T43" fmla="*/ 0 h 642"/>
                <a:gd name="T44" fmla="*/ 501 w 501"/>
                <a:gd name="T45" fmla="*/ 642 h 642"/>
              </a:gdLst>
              <a:ahLst/>
              <a:cxnLst>
                <a:cxn ang="T28">
                  <a:pos x="T0" y="T1"/>
                </a:cxn>
                <a:cxn ang="T29">
                  <a:pos x="T2" y="T3"/>
                </a:cxn>
                <a:cxn ang="T30">
                  <a:pos x="T4" y="T5"/>
                </a:cxn>
                <a:cxn ang="T31">
                  <a:pos x="T6" y="T7"/>
                </a:cxn>
                <a:cxn ang="T32">
                  <a:pos x="T8" y="T9"/>
                </a:cxn>
                <a:cxn ang="T33">
                  <a:pos x="T10" y="T11"/>
                </a:cxn>
                <a:cxn ang="T34">
                  <a:pos x="T12" y="T13"/>
                </a:cxn>
                <a:cxn ang="T35">
                  <a:pos x="T14" y="T15"/>
                </a:cxn>
                <a:cxn ang="T36">
                  <a:pos x="T16" y="T17"/>
                </a:cxn>
                <a:cxn ang="T37">
                  <a:pos x="T18" y="T19"/>
                </a:cxn>
                <a:cxn ang="T38">
                  <a:pos x="T20" y="T21"/>
                </a:cxn>
                <a:cxn ang="T39">
                  <a:pos x="T22" y="T23"/>
                </a:cxn>
                <a:cxn ang="T40">
                  <a:pos x="T24" y="T25"/>
                </a:cxn>
                <a:cxn ang="T41">
                  <a:pos x="T26" y="T27"/>
                </a:cxn>
              </a:cxnLst>
              <a:rect l="T42" t="T43" r="T44" b="T45"/>
              <a:pathLst>
                <a:path w="501" h="642">
                  <a:moveTo>
                    <a:pt x="0" y="0"/>
                  </a:moveTo>
                  <a:lnTo>
                    <a:pt x="501" y="0"/>
                  </a:lnTo>
                  <a:lnTo>
                    <a:pt x="501" y="125"/>
                  </a:lnTo>
                  <a:lnTo>
                    <a:pt x="183" y="125"/>
                  </a:lnTo>
                  <a:lnTo>
                    <a:pt x="183" y="257"/>
                  </a:lnTo>
                  <a:lnTo>
                    <a:pt x="477" y="257"/>
                  </a:lnTo>
                  <a:lnTo>
                    <a:pt x="477" y="382"/>
                  </a:lnTo>
                  <a:lnTo>
                    <a:pt x="183" y="382"/>
                  </a:lnTo>
                  <a:lnTo>
                    <a:pt x="183" y="517"/>
                  </a:lnTo>
                  <a:lnTo>
                    <a:pt x="501" y="517"/>
                  </a:lnTo>
                  <a:lnTo>
                    <a:pt x="501" y="642"/>
                  </a:lnTo>
                  <a:lnTo>
                    <a:pt x="0" y="642"/>
                  </a:lnTo>
                  <a:lnTo>
                    <a:pt x="0" y="0"/>
                  </a:lnTo>
                  <a:close/>
                </a:path>
              </a:pathLst>
            </a:custGeom>
            <a:solidFill>
              <a:srgbClr val="000000"/>
            </a:solidFill>
            <a:ln w="9525">
              <a:noFill/>
              <a:round/>
              <a:headEnd/>
              <a:tailEnd/>
            </a:ln>
          </xdr:spPr>
        </xdr:sp>
        <xdr:sp macro="" textlink="">
          <xdr:nvSpPr>
            <xdr:cNvPr id="5344" name="Freeform 20"/>
            <xdr:cNvSpPr>
              <a:spLocks/>
            </xdr:cNvSpPr>
          </xdr:nvSpPr>
          <xdr:spPr bwMode="auto">
            <a:xfrm>
              <a:off x="2788" y="681"/>
              <a:ext cx="179" cy="156"/>
            </a:xfrm>
            <a:custGeom>
              <a:avLst/>
              <a:gdLst>
                <a:gd name="T0" fmla="*/ 1 w 735"/>
                <a:gd name="T1" fmla="*/ 1 h 642"/>
                <a:gd name="T2" fmla="*/ 0 w 735"/>
                <a:gd name="T3" fmla="*/ 0 h 642"/>
                <a:gd name="T4" fmla="*/ 1 w 735"/>
                <a:gd name="T5" fmla="*/ 0 h 642"/>
                <a:gd name="T6" fmla="*/ 1 w 735"/>
                <a:gd name="T7" fmla="*/ 1 h 642"/>
                <a:gd name="T8" fmla="*/ 2 w 735"/>
                <a:gd name="T9" fmla="*/ 0 h 642"/>
                <a:gd name="T10" fmla="*/ 2 w 735"/>
                <a:gd name="T11" fmla="*/ 0 h 642"/>
                <a:gd name="T12" fmla="*/ 2 w 735"/>
                <a:gd name="T13" fmla="*/ 1 h 642"/>
                <a:gd name="T14" fmla="*/ 3 w 735"/>
                <a:gd name="T15" fmla="*/ 2 h 642"/>
                <a:gd name="T16" fmla="*/ 2 w 735"/>
                <a:gd name="T17" fmla="*/ 2 h 642"/>
                <a:gd name="T18" fmla="*/ 1 w 735"/>
                <a:gd name="T19" fmla="*/ 1 h 642"/>
                <a:gd name="T20" fmla="*/ 1 w 735"/>
                <a:gd name="T21" fmla="*/ 2 h 642"/>
                <a:gd name="T22" fmla="*/ 0 w 735"/>
                <a:gd name="T23" fmla="*/ 2 h 642"/>
                <a:gd name="T24" fmla="*/ 1 w 735"/>
                <a:gd name="T25" fmla="*/ 1 h 642"/>
                <a:gd name="T26" fmla="*/ 1 w 735"/>
                <a:gd name="T27" fmla="*/ 1 h 642"/>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60000 65536"/>
                <a:gd name="T40" fmla="*/ 0 60000 65536"/>
                <a:gd name="T41" fmla="*/ 0 60000 65536"/>
                <a:gd name="T42" fmla="*/ 0 w 735"/>
                <a:gd name="T43" fmla="*/ 0 h 642"/>
                <a:gd name="T44" fmla="*/ 735 w 735"/>
                <a:gd name="T45" fmla="*/ 642 h 642"/>
              </a:gdLst>
              <a:ahLst/>
              <a:cxnLst>
                <a:cxn ang="T28">
                  <a:pos x="T0" y="T1"/>
                </a:cxn>
                <a:cxn ang="T29">
                  <a:pos x="T2" y="T3"/>
                </a:cxn>
                <a:cxn ang="T30">
                  <a:pos x="T4" y="T5"/>
                </a:cxn>
                <a:cxn ang="T31">
                  <a:pos x="T6" y="T7"/>
                </a:cxn>
                <a:cxn ang="T32">
                  <a:pos x="T8" y="T9"/>
                </a:cxn>
                <a:cxn ang="T33">
                  <a:pos x="T10" y="T11"/>
                </a:cxn>
                <a:cxn ang="T34">
                  <a:pos x="T12" y="T13"/>
                </a:cxn>
                <a:cxn ang="T35">
                  <a:pos x="T14" y="T15"/>
                </a:cxn>
                <a:cxn ang="T36">
                  <a:pos x="T16" y="T17"/>
                </a:cxn>
                <a:cxn ang="T37">
                  <a:pos x="T18" y="T19"/>
                </a:cxn>
                <a:cxn ang="T38">
                  <a:pos x="T20" y="T21"/>
                </a:cxn>
                <a:cxn ang="T39">
                  <a:pos x="T22" y="T23"/>
                </a:cxn>
                <a:cxn ang="T40">
                  <a:pos x="T24" y="T25"/>
                </a:cxn>
                <a:cxn ang="T41">
                  <a:pos x="T26" y="T27"/>
                </a:cxn>
              </a:cxnLst>
              <a:rect l="T42" t="T43" r="T44" b="T45"/>
              <a:pathLst>
                <a:path w="735" h="642">
                  <a:moveTo>
                    <a:pt x="248" y="308"/>
                  </a:moveTo>
                  <a:lnTo>
                    <a:pt x="17" y="0"/>
                  </a:lnTo>
                  <a:lnTo>
                    <a:pt x="253" y="0"/>
                  </a:lnTo>
                  <a:lnTo>
                    <a:pt x="380" y="200"/>
                  </a:lnTo>
                  <a:lnTo>
                    <a:pt x="512" y="0"/>
                  </a:lnTo>
                  <a:lnTo>
                    <a:pt x="724" y="0"/>
                  </a:lnTo>
                  <a:lnTo>
                    <a:pt x="489" y="304"/>
                  </a:lnTo>
                  <a:lnTo>
                    <a:pt x="735" y="642"/>
                  </a:lnTo>
                  <a:lnTo>
                    <a:pt x="502" y="642"/>
                  </a:lnTo>
                  <a:lnTo>
                    <a:pt x="357" y="413"/>
                  </a:lnTo>
                  <a:lnTo>
                    <a:pt x="213" y="642"/>
                  </a:lnTo>
                  <a:lnTo>
                    <a:pt x="0" y="642"/>
                  </a:lnTo>
                  <a:lnTo>
                    <a:pt x="248" y="308"/>
                  </a:lnTo>
                  <a:close/>
                </a:path>
              </a:pathLst>
            </a:custGeom>
            <a:solidFill>
              <a:srgbClr val="000000"/>
            </a:solidFill>
            <a:ln w="9525">
              <a:noFill/>
              <a:round/>
              <a:headEnd/>
              <a:tailEnd/>
            </a:ln>
          </xdr:spPr>
        </xdr:sp>
        <xdr:sp macro="" textlink="">
          <xdr:nvSpPr>
            <xdr:cNvPr id="5345" name="Line 21"/>
            <xdr:cNvSpPr>
              <a:spLocks noChangeShapeType="1"/>
            </xdr:cNvSpPr>
          </xdr:nvSpPr>
          <xdr:spPr bwMode="auto">
            <a:xfrm>
              <a:off x="2230" y="909"/>
              <a:ext cx="0" cy="264"/>
            </a:xfrm>
            <a:prstGeom prst="line">
              <a:avLst/>
            </a:prstGeom>
            <a:noFill/>
            <a:ln w="19050">
              <a:solidFill>
                <a:srgbClr val="000000"/>
              </a:solidFill>
              <a:round/>
              <a:headEnd/>
              <a:tailEnd/>
            </a:ln>
          </xdr:spPr>
        </xdr:sp>
        <xdr:sp macro="" textlink="">
          <xdr:nvSpPr>
            <xdr:cNvPr id="5346" name="Line 22"/>
            <xdr:cNvSpPr>
              <a:spLocks noChangeShapeType="1"/>
            </xdr:cNvSpPr>
          </xdr:nvSpPr>
          <xdr:spPr bwMode="auto">
            <a:xfrm>
              <a:off x="2227" y="337"/>
              <a:ext cx="1" cy="263"/>
            </a:xfrm>
            <a:prstGeom prst="line">
              <a:avLst/>
            </a:prstGeom>
            <a:noFill/>
            <a:ln w="19050">
              <a:solidFill>
                <a:srgbClr val="000000"/>
              </a:solidFill>
              <a:round/>
              <a:headEnd/>
              <a:tailEnd/>
            </a:ln>
          </xdr:spPr>
        </xdr:sp>
        <xdr:sp macro="" textlink="">
          <xdr:nvSpPr>
            <xdr:cNvPr id="5347" name="Freeform 23"/>
            <xdr:cNvSpPr>
              <a:spLocks/>
            </xdr:cNvSpPr>
          </xdr:nvSpPr>
          <xdr:spPr bwMode="auto">
            <a:xfrm>
              <a:off x="1921" y="916"/>
              <a:ext cx="301" cy="260"/>
            </a:xfrm>
            <a:custGeom>
              <a:avLst/>
              <a:gdLst>
                <a:gd name="T0" fmla="*/ 4 w 1241"/>
                <a:gd name="T1" fmla="*/ 4 h 1074"/>
                <a:gd name="T2" fmla="*/ 4 w 1241"/>
                <a:gd name="T3" fmla="*/ 4 h 1074"/>
                <a:gd name="T4" fmla="*/ 4 w 1241"/>
                <a:gd name="T5" fmla="*/ 4 h 1074"/>
                <a:gd name="T6" fmla="*/ 4 w 1241"/>
                <a:gd name="T7" fmla="*/ 4 h 1074"/>
                <a:gd name="T8" fmla="*/ 3 w 1241"/>
                <a:gd name="T9" fmla="*/ 3 h 1074"/>
                <a:gd name="T10" fmla="*/ 3 w 1241"/>
                <a:gd name="T11" fmla="*/ 3 h 1074"/>
                <a:gd name="T12" fmla="*/ 2 w 1241"/>
                <a:gd name="T13" fmla="*/ 3 h 1074"/>
                <a:gd name="T14" fmla="*/ 2 w 1241"/>
                <a:gd name="T15" fmla="*/ 3 h 1074"/>
                <a:gd name="T16" fmla="*/ 1 w 1241"/>
                <a:gd name="T17" fmla="*/ 2 h 1074"/>
                <a:gd name="T18" fmla="*/ 1 w 1241"/>
                <a:gd name="T19" fmla="*/ 2 h 1074"/>
                <a:gd name="T20" fmla="*/ 0 w 1241"/>
                <a:gd name="T21" fmla="*/ 1 h 1074"/>
                <a:gd name="T22" fmla="*/ 0 w 1241"/>
                <a:gd name="T23" fmla="*/ 1 h 1074"/>
                <a:gd name="T24" fmla="*/ 0 w 1241"/>
                <a:gd name="T25" fmla="*/ 0 h 1074"/>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1241"/>
                <a:gd name="T40" fmla="*/ 0 h 1074"/>
                <a:gd name="T41" fmla="*/ 1241 w 1241"/>
                <a:gd name="T42" fmla="*/ 1074 h 1074"/>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1241" h="1074">
                  <a:moveTo>
                    <a:pt x="1241" y="1074"/>
                  </a:moveTo>
                  <a:lnTo>
                    <a:pt x="1221" y="1071"/>
                  </a:lnTo>
                  <a:lnTo>
                    <a:pt x="1163" y="1062"/>
                  </a:lnTo>
                  <a:lnTo>
                    <a:pt x="1073" y="1043"/>
                  </a:lnTo>
                  <a:lnTo>
                    <a:pt x="960" y="1012"/>
                  </a:lnTo>
                  <a:lnTo>
                    <a:pt x="829" y="967"/>
                  </a:lnTo>
                  <a:lnTo>
                    <a:pt x="688" y="903"/>
                  </a:lnTo>
                  <a:lnTo>
                    <a:pt x="544" y="819"/>
                  </a:lnTo>
                  <a:lnTo>
                    <a:pt x="402" y="712"/>
                  </a:lnTo>
                  <a:lnTo>
                    <a:pt x="269" y="580"/>
                  </a:lnTo>
                  <a:lnTo>
                    <a:pt x="155" y="420"/>
                  </a:lnTo>
                  <a:lnTo>
                    <a:pt x="62" y="227"/>
                  </a:lnTo>
                  <a:lnTo>
                    <a:pt x="0" y="0"/>
                  </a:lnTo>
                </a:path>
              </a:pathLst>
            </a:custGeom>
            <a:noFill/>
            <a:ln w="19050">
              <a:solidFill>
                <a:srgbClr val="000000"/>
              </a:solidFill>
              <a:prstDash val="solid"/>
              <a:round/>
              <a:headEnd/>
              <a:tailEnd/>
            </a:ln>
          </xdr:spPr>
        </xdr:sp>
        <xdr:sp macro="" textlink="">
          <xdr:nvSpPr>
            <xdr:cNvPr id="5348" name="Freeform 24"/>
            <xdr:cNvSpPr>
              <a:spLocks/>
            </xdr:cNvSpPr>
          </xdr:nvSpPr>
          <xdr:spPr bwMode="auto">
            <a:xfrm>
              <a:off x="1695" y="916"/>
              <a:ext cx="527" cy="258"/>
            </a:xfrm>
            <a:custGeom>
              <a:avLst/>
              <a:gdLst>
                <a:gd name="T0" fmla="*/ 8 w 2175"/>
                <a:gd name="T1" fmla="*/ 4 h 1062"/>
                <a:gd name="T2" fmla="*/ 8 w 2175"/>
                <a:gd name="T3" fmla="*/ 4 h 1062"/>
                <a:gd name="T4" fmla="*/ 7 w 2175"/>
                <a:gd name="T5" fmla="*/ 4 h 1062"/>
                <a:gd name="T6" fmla="*/ 7 w 2175"/>
                <a:gd name="T7" fmla="*/ 4 h 1062"/>
                <a:gd name="T8" fmla="*/ 6 w 2175"/>
                <a:gd name="T9" fmla="*/ 4 h 1062"/>
                <a:gd name="T10" fmla="*/ 5 w 2175"/>
                <a:gd name="T11" fmla="*/ 3 h 1062"/>
                <a:gd name="T12" fmla="*/ 4 w 2175"/>
                <a:gd name="T13" fmla="*/ 3 h 1062"/>
                <a:gd name="T14" fmla="*/ 3 w 2175"/>
                <a:gd name="T15" fmla="*/ 3 h 1062"/>
                <a:gd name="T16" fmla="*/ 2 w 2175"/>
                <a:gd name="T17" fmla="*/ 3 h 1062"/>
                <a:gd name="T18" fmla="*/ 2 w 2175"/>
                <a:gd name="T19" fmla="*/ 2 h 1062"/>
                <a:gd name="T20" fmla="*/ 1 w 2175"/>
                <a:gd name="T21" fmla="*/ 2 h 1062"/>
                <a:gd name="T22" fmla="*/ 0 w 2175"/>
                <a:gd name="T23" fmla="*/ 1 h 1062"/>
                <a:gd name="T24" fmla="*/ 0 w 2175"/>
                <a:gd name="T25" fmla="*/ 0 h 1062"/>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2175"/>
                <a:gd name="T40" fmla="*/ 0 h 1062"/>
                <a:gd name="T41" fmla="*/ 2175 w 2175"/>
                <a:gd name="T42" fmla="*/ 1062 h 1062"/>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2175" h="1062">
                  <a:moveTo>
                    <a:pt x="2175" y="1062"/>
                  </a:moveTo>
                  <a:lnTo>
                    <a:pt x="2140" y="1061"/>
                  </a:lnTo>
                  <a:lnTo>
                    <a:pt x="2039" y="1058"/>
                  </a:lnTo>
                  <a:lnTo>
                    <a:pt x="1885" y="1048"/>
                  </a:lnTo>
                  <a:lnTo>
                    <a:pt x="1688" y="1028"/>
                  </a:lnTo>
                  <a:lnTo>
                    <a:pt x="1463" y="992"/>
                  </a:lnTo>
                  <a:lnTo>
                    <a:pt x="1218" y="938"/>
                  </a:lnTo>
                  <a:lnTo>
                    <a:pt x="966" y="861"/>
                  </a:lnTo>
                  <a:lnTo>
                    <a:pt x="719" y="758"/>
                  </a:lnTo>
                  <a:lnTo>
                    <a:pt x="486" y="623"/>
                  </a:lnTo>
                  <a:lnTo>
                    <a:pt x="282" y="456"/>
                  </a:lnTo>
                  <a:lnTo>
                    <a:pt x="117" y="250"/>
                  </a:lnTo>
                  <a:lnTo>
                    <a:pt x="0" y="0"/>
                  </a:lnTo>
                </a:path>
              </a:pathLst>
            </a:custGeom>
            <a:noFill/>
            <a:ln w="19050">
              <a:solidFill>
                <a:srgbClr val="000000"/>
              </a:solidFill>
              <a:prstDash val="solid"/>
              <a:round/>
              <a:headEnd/>
              <a:tailEnd/>
            </a:ln>
          </xdr:spPr>
        </xdr:sp>
        <xdr:sp macro="" textlink="">
          <xdr:nvSpPr>
            <xdr:cNvPr id="5349" name="Freeform 25"/>
            <xdr:cNvSpPr>
              <a:spLocks/>
            </xdr:cNvSpPr>
          </xdr:nvSpPr>
          <xdr:spPr bwMode="auto">
            <a:xfrm>
              <a:off x="1921" y="333"/>
              <a:ext cx="299" cy="261"/>
            </a:xfrm>
            <a:custGeom>
              <a:avLst/>
              <a:gdLst>
                <a:gd name="T0" fmla="*/ 4 w 1235"/>
                <a:gd name="T1" fmla="*/ 0 h 1074"/>
                <a:gd name="T2" fmla="*/ 4 w 1235"/>
                <a:gd name="T3" fmla="*/ 0 h 1074"/>
                <a:gd name="T4" fmla="*/ 4 w 1235"/>
                <a:gd name="T5" fmla="*/ 0 h 1074"/>
                <a:gd name="T6" fmla="*/ 4 w 1235"/>
                <a:gd name="T7" fmla="*/ 0 h 1074"/>
                <a:gd name="T8" fmla="*/ 3 w 1235"/>
                <a:gd name="T9" fmla="*/ 0 h 1074"/>
                <a:gd name="T10" fmla="*/ 3 w 1235"/>
                <a:gd name="T11" fmla="*/ 0 h 1074"/>
                <a:gd name="T12" fmla="*/ 2 w 1235"/>
                <a:gd name="T13" fmla="*/ 0 h 1074"/>
                <a:gd name="T14" fmla="*/ 2 w 1235"/>
                <a:gd name="T15" fmla="*/ 1 h 1074"/>
                <a:gd name="T16" fmla="*/ 1 w 1235"/>
                <a:gd name="T17" fmla="*/ 1 h 1074"/>
                <a:gd name="T18" fmla="*/ 1 w 1235"/>
                <a:gd name="T19" fmla="*/ 2 h 1074"/>
                <a:gd name="T20" fmla="*/ 0 w 1235"/>
                <a:gd name="T21" fmla="*/ 2 h 1074"/>
                <a:gd name="T22" fmla="*/ 0 w 1235"/>
                <a:gd name="T23" fmla="*/ 3 h 1074"/>
                <a:gd name="T24" fmla="*/ 0 w 1235"/>
                <a:gd name="T25" fmla="*/ 4 h 1074"/>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1235"/>
                <a:gd name="T40" fmla="*/ 0 h 1074"/>
                <a:gd name="T41" fmla="*/ 1235 w 1235"/>
                <a:gd name="T42" fmla="*/ 1074 h 1074"/>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1235" h="1074">
                  <a:moveTo>
                    <a:pt x="1235" y="0"/>
                  </a:moveTo>
                  <a:lnTo>
                    <a:pt x="1214" y="4"/>
                  </a:lnTo>
                  <a:lnTo>
                    <a:pt x="1156" y="12"/>
                  </a:lnTo>
                  <a:lnTo>
                    <a:pt x="1067" y="31"/>
                  </a:lnTo>
                  <a:lnTo>
                    <a:pt x="955" y="62"/>
                  </a:lnTo>
                  <a:lnTo>
                    <a:pt x="825" y="107"/>
                  </a:lnTo>
                  <a:lnTo>
                    <a:pt x="685" y="171"/>
                  </a:lnTo>
                  <a:lnTo>
                    <a:pt x="540" y="255"/>
                  </a:lnTo>
                  <a:lnTo>
                    <a:pt x="399" y="362"/>
                  </a:lnTo>
                  <a:lnTo>
                    <a:pt x="268" y="494"/>
                  </a:lnTo>
                  <a:lnTo>
                    <a:pt x="153" y="655"/>
                  </a:lnTo>
                  <a:lnTo>
                    <a:pt x="62" y="848"/>
                  </a:lnTo>
                  <a:lnTo>
                    <a:pt x="0" y="1074"/>
                  </a:lnTo>
                </a:path>
              </a:pathLst>
            </a:custGeom>
            <a:noFill/>
            <a:ln w="19050">
              <a:solidFill>
                <a:srgbClr val="000000"/>
              </a:solidFill>
              <a:prstDash val="solid"/>
              <a:round/>
              <a:headEnd/>
              <a:tailEnd/>
            </a:ln>
          </xdr:spPr>
        </xdr:sp>
        <xdr:sp macro="" textlink="">
          <xdr:nvSpPr>
            <xdr:cNvPr id="5350" name="Freeform 26"/>
            <xdr:cNvSpPr>
              <a:spLocks/>
            </xdr:cNvSpPr>
          </xdr:nvSpPr>
          <xdr:spPr bwMode="auto">
            <a:xfrm>
              <a:off x="1695" y="337"/>
              <a:ext cx="525" cy="257"/>
            </a:xfrm>
            <a:custGeom>
              <a:avLst/>
              <a:gdLst>
                <a:gd name="T0" fmla="*/ 8 w 2164"/>
                <a:gd name="T1" fmla="*/ 0 h 1062"/>
                <a:gd name="T2" fmla="*/ 7 w 2164"/>
                <a:gd name="T3" fmla="*/ 0 h 1062"/>
                <a:gd name="T4" fmla="*/ 7 w 2164"/>
                <a:gd name="T5" fmla="*/ 0 h 1062"/>
                <a:gd name="T6" fmla="*/ 7 w 2164"/>
                <a:gd name="T7" fmla="*/ 0 h 1062"/>
                <a:gd name="T8" fmla="*/ 6 w 2164"/>
                <a:gd name="T9" fmla="*/ 0 h 1062"/>
                <a:gd name="T10" fmla="*/ 5 w 2164"/>
                <a:gd name="T11" fmla="*/ 0 h 1062"/>
                <a:gd name="T12" fmla="*/ 4 w 2164"/>
                <a:gd name="T13" fmla="*/ 0 h 1062"/>
                <a:gd name="T14" fmla="*/ 3 w 2164"/>
                <a:gd name="T15" fmla="*/ 1 h 1062"/>
                <a:gd name="T16" fmla="*/ 2 w 2164"/>
                <a:gd name="T17" fmla="*/ 1 h 1062"/>
                <a:gd name="T18" fmla="*/ 2 w 2164"/>
                <a:gd name="T19" fmla="*/ 1 h 1062"/>
                <a:gd name="T20" fmla="*/ 1 w 2164"/>
                <a:gd name="T21" fmla="*/ 2 h 1062"/>
                <a:gd name="T22" fmla="*/ 0 w 2164"/>
                <a:gd name="T23" fmla="*/ 3 h 1062"/>
                <a:gd name="T24" fmla="*/ 0 w 2164"/>
                <a:gd name="T25" fmla="*/ 4 h 1062"/>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2164"/>
                <a:gd name="T40" fmla="*/ 0 h 1062"/>
                <a:gd name="T41" fmla="*/ 2164 w 2164"/>
                <a:gd name="T42" fmla="*/ 1062 h 1062"/>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2164" h="1062">
                  <a:moveTo>
                    <a:pt x="2164" y="0"/>
                  </a:moveTo>
                  <a:lnTo>
                    <a:pt x="2128" y="1"/>
                  </a:lnTo>
                  <a:lnTo>
                    <a:pt x="2028" y="4"/>
                  </a:lnTo>
                  <a:lnTo>
                    <a:pt x="1875" y="14"/>
                  </a:lnTo>
                  <a:lnTo>
                    <a:pt x="1680" y="34"/>
                  </a:lnTo>
                  <a:lnTo>
                    <a:pt x="1455" y="70"/>
                  </a:lnTo>
                  <a:lnTo>
                    <a:pt x="1211" y="124"/>
                  </a:lnTo>
                  <a:lnTo>
                    <a:pt x="961" y="201"/>
                  </a:lnTo>
                  <a:lnTo>
                    <a:pt x="715" y="304"/>
                  </a:lnTo>
                  <a:lnTo>
                    <a:pt x="484" y="439"/>
                  </a:lnTo>
                  <a:lnTo>
                    <a:pt x="280" y="606"/>
                  </a:lnTo>
                  <a:lnTo>
                    <a:pt x="115" y="813"/>
                  </a:lnTo>
                  <a:lnTo>
                    <a:pt x="0" y="1062"/>
                  </a:lnTo>
                </a:path>
              </a:pathLst>
            </a:custGeom>
            <a:noFill/>
            <a:ln w="19050">
              <a:solidFill>
                <a:srgbClr val="000000"/>
              </a:solidFill>
              <a:prstDash val="solid"/>
              <a:round/>
              <a:headEnd/>
              <a:tailEnd/>
            </a:ln>
          </xdr:spPr>
        </xdr:sp>
        <xdr:sp macro="" textlink="">
          <xdr:nvSpPr>
            <xdr:cNvPr id="5351" name="Freeform 27"/>
            <xdr:cNvSpPr>
              <a:spLocks/>
            </xdr:cNvSpPr>
          </xdr:nvSpPr>
          <xdr:spPr bwMode="auto">
            <a:xfrm>
              <a:off x="2232" y="332"/>
              <a:ext cx="301" cy="261"/>
            </a:xfrm>
            <a:custGeom>
              <a:avLst/>
              <a:gdLst>
                <a:gd name="T0" fmla="*/ 0 w 1242"/>
                <a:gd name="T1" fmla="*/ 0 h 1074"/>
                <a:gd name="T2" fmla="*/ 0 w 1242"/>
                <a:gd name="T3" fmla="*/ 0 h 1074"/>
                <a:gd name="T4" fmla="*/ 0 w 1242"/>
                <a:gd name="T5" fmla="*/ 0 h 1074"/>
                <a:gd name="T6" fmla="*/ 0 w 1242"/>
                <a:gd name="T7" fmla="*/ 0 h 1074"/>
                <a:gd name="T8" fmla="*/ 1 w 1242"/>
                <a:gd name="T9" fmla="*/ 0 h 1074"/>
                <a:gd name="T10" fmla="*/ 1 w 1242"/>
                <a:gd name="T11" fmla="*/ 0 h 1074"/>
                <a:gd name="T12" fmla="*/ 2 w 1242"/>
                <a:gd name="T13" fmla="*/ 0 h 1074"/>
                <a:gd name="T14" fmla="*/ 2 w 1242"/>
                <a:gd name="T15" fmla="*/ 1 h 1074"/>
                <a:gd name="T16" fmla="*/ 3 w 1242"/>
                <a:gd name="T17" fmla="*/ 1 h 1074"/>
                <a:gd name="T18" fmla="*/ 3 w 1242"/>
                <a:gd name="T19" fmla="*/ 2 h 1074"/>
                <a:gd name="T20" fmla="*/ 4 w 1242"/>
                <a:gd name="T21" fmla="*/ 2 h 1074"/>
                <a:gd name="T22" fmla="*/ 4 w 1242"/>
                <a:gd name="T23" fmla="*/ 3 h 1074"/>
                <a:gd name="T24" fmla="*/ 4 w 1242"/>
                <a:gd name="T25" fmla="*/ 4 h 1074"/>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1242"/>
                <a:gd name="T40" fmla="*/ 0 h 1074"/>
                <a:gd name="T41" fmla="*/ 1242 w 1242"/>
                <a:gd name="T42" fmla="*/ 1074 h 1074"/>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1242" h="1074">
                  <a:moveTo>
                    <a:pt x="0" y="0"/>
                  </a:moveTo>
                  <a:lnTo>
                    <a:pt x="22" y="3"/>
                  </a:lnTo>
                  <a:lnTo>
                    <a:pt x="80" y="12"/>
                  </a:lnTo>
                  <a:lnTo>
                    <a:pt x="170" y="31"/>
                  </a:lnTo>
                  <a:lnTo>
                    <a:pt x="283" y="62"/>
                  </a:lnTo>
                  <a:lnTo>
                    <a:pt x="413" y="107"/>
                  </a:lnTo>
                  <a:lnTo>
                    <a:pt x="555" y="171"/>
                  </a:lnTo>
                  <a:lnTo>
                    <a:pt x="699" y="254"/>
                  </a:lnTo>
                  <a:lnTo>
                    <a:pt x="841" y="362"/>
                  </a:lnTo>
                  <a:lnTo>
                    <a:pt x="973" y="494"/>
                  </a:lnTo>
                  <a:lnTo>
                    <a:pt x="1088" y="655"/>
                  </a:lnTo>
                  <a:lnTo>
                    <a:pt x="1181" y="848"/>
                  </a:lnTo>
                  <a:lnTo>
                    <a:pt x="1242" y="1074"/>
                  </a:lnTo>
                </a:path>
              </a:pathLst>
            </a:custGeom>
            <a:noFill/>
            <a:ln w="19050">
              <a:solidFill>
                <a:srgbClr val="000000"/>
              </a:solidFill>
              <a:prstDash val="solid"/>
              <a:round/>
              <a:headEnd/>
              <a:tailEnd/>
            </a:ln>
          </xdr:spPr>
        </xdr:sp>
        <xdr:sp macro="" textlink="">
          <xdr:nvSpPr>
            <xdr:cNvPr id="5352" name="Freeform 28"/>
            <xdr:cNvSpPr>
              <a:spLocks/>
            </xdr:cNvSpPr>
          </xdr:nvSpPr>
          <xdr:spPr bwMode="auto">
            <a:xfrm>
              <a:off x="2232" y="335"/>
              <a:ext cx="528" cy="258"/>
            </a:xfrm>
            <a:custGeom>
              <a:avLst/>
              <a:gdLst>
                <a:gd name="T0" fmla="*/ 0 w 2175"/>
                <a:gd name="T1" fmla="*/ 0 h 1062"/>
                <a:gd name="T2" fmla="*/ 0 w 2175"/>
                <a:gd name="T3" fmla="*/ 0 h 1062"/>
                <a:gd name="T4" fmla="*/ 0 w 2175"/>
                <a:gd name="T5" fmla="*/ 0 h 1062"/>
                <a:gd name="T6" fmla="*/ 1 w 2175"/>
                <a:gd name="T7" fmla="*/ 0 h 1062"/>
                <a:gd name="T8" fmla="*/ 2 w 2175"/>
                <a:gd name="T9" fmla="*/ 0 h 1062"/>
                <a:gd name="T10" fmla="*/ 2 w 2175"/>
                <a:gd name="T11" fmla="*/ 0 h 1062"/>
                <a:gd name="T12" fmla="*/ 3 w 2175"/>
                <a:gd name="T13" fmla="*/ 0 h 1062"/>
                <a:gd name="T14" fmla="*/ 4 w 2175"/>
                <a:gd name="T15" fmla="*/ 1 h 1062"/>
                <a:gd name="T16" fmla="*/ 5 w 2175"/>
                <a:gd name="T17" fmla="*/ 1 h 1062"/>
                <a:gd name="T18" fmla="*/ 6 w 2175"/>
                <a:gd name="T19" fmla="*/ 1 h 1062"/>
                <a:gd name="T20" fmla="*/ 7 w 2175"/>
                <a:gd name="T21" fmla="*/ 2 h 1062"/>
                <a:gd name="T22" fmla="*/ 7 w 2175"/>
                <a:gd name="T23" fmla="*/ 3 h 1062"/>
                <a:gd name="T24" fmla="*/ 8 w 2175"/>
                <a:gd name="T25" fmla="*/ 4 h 1062"/>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2175"/>
                <a:gd name="T40" fmla="*/ 0 h 1062"/>
                <a:gd name="T41" fmla="*/ 2175 w 2175"/>
                <a:gd name="T42" fmla="*/ 1062 h 1062"/>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2175" h="1062">
                  <a:moveTo>
                    <a:pt x="0" y="0"/>
                  </a:moveTo>
                  <a:lnTo>
                    <a:pt x="37" y="1"/>
                  </a:lnTo>
                  <a:lnTo>
                    <a:pt x="138" y="4"/>
                  </a:lnTo>
                  <a:lnTo>
                    <a:pt x="292" y="14"/>
                  </a:lnTo>
                  <a:lnTo>
                    <a:pt x="489" y="34"/>
                  </a:lnTo>
                  <a:lnTo>
                    <a:pt x="714" y="70"/>
                  </a:lnTo>
                  <a:lnTo>
                    <a:pt x="959" y="124"/>
                  </a:lnTo>
                  <a:lnTo>
                    <a:pt x="1211" y="201"/>
                  </a:lnTo>
                  <a:lnTo>
                    <a:pt x="1458" y="304"/>
                  </a:lnTo>
                  <a:lnTo>
                    <a:pt x="1690" y="439"/>
                  </a:lnTo>
                  <a:lnTo>
                    <a:pt x="1895" y="606"/>
                  </a:lnTo>
                  <a:lnTo>
                    <a:pt x="2060" y="813"/>
                  </a:lnTo>
                  <a:lnTo>
                    <a:pt x="2175" y="1062"/>
                  </a:lnTo>
                </a:path>
              </a:pathLst>
            </a:custGeom>
            <a:noFill/>
            <a:ln w="19050">
              <a:solidFill>
                <a:srgbClr val="000000"/>
              </a:solidFill>
              <a:prstDash val="solid"/>
              <a:round/>
              <a:headEnd/>
              <a:tailEnd/>
            </a:ln>
          </xdr:spPr>
        </xdr:sp>
        <xdr:sp macro="" textlink="">
          <xdr:nvSpPr>
            <xdr:cNvPr id="5353" name="Freeform 29"/>
            <xdr:cNvSpPr>
              <a:spLocks/>
            </xdr:cNvSpPr>
          </xdr:nvSpPr>
          <xdr:spPr bwMode="auto">
            <a:xfrm>
              <a:off x="2003" y="392"/>
              <a:ext cx="540" cy="210"/>
            </a:xfrm>
            <a:custGeom>
              <a:avLst/>
              <a:gdLst>
                <a:gd name="T0" fmla="*/ 7 w 2224"/>
                <a:gd name="T1" fmla="*/ 0 h 867"/>
                <a:gd name="T2" fmla="*/ 7 w 2224"/>
                <a:gd name="T3" fmla="*/ 0 h 867"/>
                <a:gd name="T4" fmla="*/ 7 w 2224"/>
                <a:gd name="T5" fmla="*/ 0 h 867"/>
                <a:gd name="T6" fmla="*/ 6 w 2224"/>
                <a:gd name="T7" fmla="*/ 0 h 867"/>
                <a:gd name="T8" fmla="*/ 6 w 2224"/>
                <a:gd name="T9" fmla="*/ 0 h 867"/>
                <a:gd name="T10" fmla="*/ 6 w 2224"/>
                <a:gd name="T11" fmla="*/ 0 h 867"/>
                <a:gd name="T12" fmla="*/ 5 w 2224"/>
                <a:gd name="T13" fmla="*/ 0 h 867"/>
                <a:gd name="T14" fmla="*/ 4 w 2224"/>
                <a:gd name="T15" fmla="*/ 0 h 867"/>
                <a:gd name="T16" fmla="*/ 4 w 2224"/>
                <a:gd name="T17" fmla="*/ 0 h 867"/>
                <a:gd name="T18" fmla="*/ 3 w 2224"/>
                <a:gd name="T19" fmla="*/ 0 h 867"/>
                <a:gd name="T20" fmla="*/ 3 w 2224"/>
                <a:gd name="T21" fmla="*/ 0 h 867"/>
                <a:gd name="T22" fmla="*/ 2 w 2224"/>
                <a:gd name="T23" fmla="*/ 0 h 867"/>
                <a:gd name="T24" fmla="*/ 1 w 2224"/>
                <a:gd name="T25" fmla="*/ 0 h 867"/>
                <a:gd name="T26" fmla="*/ 1 w 2224"/>
                <a:gd name="T27" fmla="*/ 0 h 867"/>
                <a:gd name="T28" fmla="*/ 1 w 2224"/>
                <a:gd name="T29" fmla="*/ 0 h 867"/>
                <a:gd name="T30" fmla="*/ 0 w 2224"/>
                <a:gd name="T31" fmla="*/ 0 h 867"/>
                <a:gd name="T32" fmla="*/ 0 w 2224"/>
                <a:gd name="T33" fmla="*/ 1 h 867"/>
                <a:gd name="T34" fmla="*/ 0 w 2224"/>
                <a:gd name="T35" fmla="*/ 1 h 867"/>
                <a:gd name="T36" fmla="*/ 0 w 2224"/>
                <a:gd name="T37" fmla="*/ 1 h 867"/>
                <a:gd name="T38" fmla="*/ 0 w 2224"/>
                <a:gd name="T39" fmla="*/ 1 h 867"/>
                <a:gd name="T40" fmla="*/ 0 w 2224"/>
                <a:gd name="T41" fmla="*/ 1 h 867"/>
                <a:gd name="T42" fmla="*/ 0 w 2224"/>
                <a:gd name="T43" fmla="*/ 1 h 867"/>
                <a:gd name="T44" fmla="*/ 0 w 2224"/>
                <a:gd name="T45" fmla="*/ 1 h 867"/>
                <a:gd name="T46" fmla="*/ 1 w 2224"/>
                <a:gd name="T47" fmla="*/ 1 h 867"/>
                <a:gd name="T48" fmla="*/ 1 w 2224"/>
                <a:gd name="T49" fmla="*/ 1 h 867"/>
                <a:gd name="T50" fmla="*/ 1 w 2224"/>
                <a:gd name="T51" fmla="*/ 2 h 867"/>
                <a:gd name="T52" fmla="*/ 2 w 2224"/>
                <a:gd name="T53" fmla="*/ 2 h 867"/>
                <a:gd name="T54" fmla="*/ 3 w 2224"/>
                <a:gd name="T55" fmla="*/ 2 h 867"/>
                <a:gd name="T56" fmla="*/ 3 w 2224"/>
                <a:gd name="T57" fmla="*/ 2 h 867"/>
                <a:gd name="T58" fmla="*/ 4 w 2224"/>
                <a:gd name="T59" fmla="*/ 2 h 867"/>
                <a:gd name="T60" fmla="*/ 5 w 2224"/>
                <a:gd name="T61" fmla="*/ 2 h 867"/>
                <a:gd name="T62" fmla="*/ 6 w 2224"/>
                <a:gd name="T63" fmla="*/ 2 h 867"/>
                <a:gd name="T64" fmla="*/ 6 w 2224"/>
                <a:gd name="T65" fmla="*/ 2 h 867"/>
                <a:gd name="T66" fmla="*/ 7 w 2224"/>
                <a:gd name="T67" fmla="*/ 2 h 867"/>
                <a:gd name="T68" fmla="*/ 7 w 2224"/>
                <a:gd name="T69" fmla="*/ 3 h 867"/>
                <a:gd name="T70" fmla="*/ 8 w 2224"/>
                <a:gd name="T71" fmla="*/ 3 h 867"/>
                <a:gd name="T72" fmla="*/ 8 w 2224"/>
                <a:gd name="T73" fmla="*/ 3 h 867"/>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60000 65536"/>
                <a:gd name="T100" fmla="*/ 0 60000 65536"/>
                <a:gd name="T101" fmla="*/ 0 60000 65536"/>
                <a:gd name="T102" fmla="*/ 0 60000 65536"/>
                <a:gd name="T103" fmla="*/ 0 60000 65536"/>
                <a:gd name="T104" fmla="*/ 0 60000 65536"/>
                <a:gd name="T105" fmla="*/ 0 60000 65536"/>
                <a:gd name="T106" fmla="*/ 0 60000 65536"/>
                <a:gd name="T107" fmla="*/ 0 60000 65536"/>
                <a:gd name="T108" fmla="*/ 0 60000 65536"/>
                <a:gd name="T109" fmla="*/ 0 60000 65536"/>
                <a:gd name="T110" fmla="*/ 0 60000 65536"/>
                <a:gd name="T111" fmla="*/ 0 w 2224"/>
                <a:gd name="T112" fmla="*/ 0 h 867"/>
                <a:gd name="T113" fmla="*/ 2224 w 2224"/>
                <a:gd name="T114" fmla="*/ 867 h 867"/>
              </a:gdLst>
              <a:ahLst/>
              <a:cxnLst>
                <a:cxn ang="T74">
                  <a:pos x="T0" y="T1"/>
                </a:cxn>
                <a:cxn ang="T75">
                  <a:pos x="T2" y="T3"/>
                </a:cxn>
                <a:cxn ang="T76">
                  <a:pos x="T4" y="T5"/>
                </a:cxn>
                <a:cxn ang="T77">
                  <a:pos x="T6" y="T7"/>
                </a:cxn>
                <a:cxn ang="T78">
                  <a:pos x="T8" y="T9"/>
                </a:cxn>
                <a:cxn ang="T79">
                  <a:pos x="T10" y="T11"/>
                </a:cxn>
                <a:cxn ang="T80">
                  <a:pos x="T12" y="T13"/>
                </a:cxn>
                <a:cxn ang="T81">
                  <a:pos x="T14" y="T15"/>
                </a:cxn>
                <a:cxn ang="T82">
                  <a:pos x="T16" y="T17"/>
                </a:cxn>
                <a:cxn ang="T83">
                  <a:pos x="T18" y="T19"/>
                </a:cxn>
                <a:cxn ang="T84">
                  <a:pos x="T20" y="T21"/>
                </a:cxn>
                <a:cxn ang="T85">
                  <a:pos x="T22" y="T23"/>
                </a:cxn>
                <a:cxn ang="T86">
                  <a:pos x="T24" y="T25"/>
                </a:cxn>
                <a:cxn ang="T87">
                  <a:pos x="T26" y="T27"/>
                </a:cxn>
                <a:cxn ang="T88">
                  <a:pos x="T28" y="T29"/>
                </a:cxn>
                <a:cxn ang="T89">
                  <a:pos x="T30" y="T31"/>
                </a:cxn>
                <a:cxn ang="T90">
                  <a:pos x="T32" y="T33"/>
                </a:cxn>
                <a:cxn ang="T91">
                  <a:pos x="T34" y="T35"/>
                </a:cxn>
                <a:cxn ang="T92">
                  <a:pos x="T36" y="T37"/>
                </a:cxn>
                <a:cxn ang="T93">
                  <a:pos x="T38" y="T39"/>
                </a:cxn>
                <a:cxn ang="T94">
                  <a:pos x="T40" y="T41"/>
                </a:cxn>
                <a:cxn ang="T95">
                  <a:pos x="T42" y="T43"/>
                </a:cxn>
                <a:cxn ang="T96">
                  <a:pos x="T44" y="T45"/>
                </a:cxn>
                <a:cxn ang="T97">
                  <a:pos x="T46" y="T47"/>
                </a:cxn>
                <a:cxn ang="T98">
                  <a:pos x="T48" y="T49"/>
                </a:cxn>
                <a:cxn ang="T99">
                  <a:pos x="T50" y="T51"/>
                </a:cxn>
                <a:cxn ang="T100">
                  <a:pos x="T52" y="T53"/>
                </a:cxn>
                <a:cxn ang="T101">
                  <a:pos x="T54" y="T55"/>
                </a:cxn>
                <a:cxn ang="T102">
                  <a:pos x="T56" y="T57"/>
                </a:cxn>
                <a:cxn ang="T103">
                  <a:pos x="T58" y="T59"/>
                </a:cxn>
                <a:cxn ang="T104">
                  <a:pos x="T60" y="T61"/>
                </a:cxn>
                <a:cxn ang="T105">
                  <a:pos x="T62" y="T63"/>
                </a:cxn>
                <a:cxn ang="T106">
                  <a:pos x="T64" y="T65"/>
                </a:cxn>
                <a:cxn ang="T107">
                  <a:pos x="T66" y="T67"/>
                </a:cxn>
                <a:cxn ang="T108">
                  <a:pos x="T68" y="T69"/>
                </a:cxn>
                <a:cxn ang="T109">
                  <a:pos x="T70" y="T71"/>
                </a:cxn>
                <a:cxn ang="T110">
                  <a:pos x="T72" y="T73"/>
                </a:cxn>
              </a:cxnLst>
              <a:rect l="T111" t="T112" r="T113" b="T114"/>
              <a:pathLst>
                <a:path w="2224" h="867">
                  <a:moveTo>
                    <a:pt x="1984" y="16"/>
                  </a:moveTo>
                  <a:lnTo>
                    <a:pt x="1965" y="15"/>
                  </a:lnTo>
                  <a:lnTo>
                    <a:pt x="1909" y="13"/>
                  </a:lnTo>
                  <a:lnTo>
                    <a:pt x="1822" y="9"/>
                  </a:lnTo>
                  <a:lnTo>
                    <a:pt x="1709" y="5"/>
                  </a:lnTo>
                  <a:lnTo>
                    <a:pt x="1574" y="2"/>
                  </a:lnTo>
                  <a:lnTo>
                    <a:pt x="1423" y="0"/>
                  </a:lnTo>
                  <a:lnTo>
                    <a:pt x="1260" y="0"/>
                  </a:lnTo>
                  <a:lnTo>
                    <a:pt x="1089" y="3"/>
                  </a:lnTo>
                  <a:lnTo>
                    <a:pt x="918" y="9"/>
                  </a:lnTo>
                  <a:lnTo>
                    <a:pt x="748" y="20"/>
                  </a:lnTo>
                  <a:lnTo>
                    <a:pt x="586" y="36"/>
                  </a:lnTo>
                  <a:lnTo>
                    <a:pt x="437" y="57"/>
                  </a:lnTo>
                  <a:lnTo>
                    <a:pt x="307" y="85"/>
                  </a:lnTo>
                  <a:lnTo>
                    <a:pt x="200" y="117"/>
                  </a:lnTo>
                  <a:lnTo>
                    <a:pt x="117" y="152"/>
                  </a:lnTo>
                  <a:lnTo>
                    <a:pt x="56" y="189"/>
                  </a:lnTo>
                  <a:lnTo>
                    <a:pt x="17" y="226"/>
                  </a:lnTo>
                  <a:lnTo>
                    <a:pt x="0" y="264"/>
                  </a:lnTo>
                  <a:lnTo>
                    <a:pt x="2" y="302"/>
                  </a:lnTo>
                  <a:lnTo>
                    <a:pt x="25" y="337"/>
                  </a:lnTo>
                  <a:lnTo>
                    <a:pt x="67" y="371"/>
                  </a:lnTo>
                  <a:lnTo>
                    <a:pt x="128" y="401"/>
                  </a:lnTo>
                  <a:lnTo>
                    <a:pt x="205" y="425"/>
                  </a:lnTo>
                  <a:lnTo>
                    <a:pt x="300" y="444"/>
                  </a:lnTo>
                  <a:lnTo>
                    <a:pt x="422" y="463"/>
                  </a:lnTo>
                  <a:lnTo>
                    <a:pt x="579" y="486"/>
                  </a:lnTo>
                  <a:lnTo>
                    <a:pt x="760" y="514"/>
                  </a:lnTo>
                  <a:lnTo>
                    <a:pt x="960" y="545"/>
                  </a:lnTo>
                  <a:lnTo>
                    <a:pt x="1169" y="579"/>
                  </a:lnTo>
                  <a:lnTo>
                    <a:pt x="1380" y="615"/>
                  </a:lnTo>
                  <a:lnTo>
                    <a:pt x="1583" y="654"/>
                  </a:lnTo>
                  <a:lnTo>
                    <a:pt x="1772" y="695"/>
                  </a:lnTo>
                  <a:lnTo>
                    <a:pt x="1940" y="737"/>
                  </a:lnTo>
                  <a:lnTo>
                    <a:pt x="2076" y="780"/>
                  </a:lnTo>
                  <a:lnTo>
                    <a:pt x="2173" y="823"/>
                  </a:lnTo>
                  <a:lnTo>
                    <a:pt x="2224" y="867"/>
                  </a:lnTo>
                </a:path>
              </a:pathLst>
            </a:custGeom>
            <a:noFill/>
            <a:ln w="36195">
              <a:solidFill>
                <a:srgbClr val="000000"/>
              </a:solidFill>
              <a:prstDash val="solid"/>
              <a:round/>
              <a:headEnd/>
              <a:tailEnd/>
            </a:ln>
          </xdr:spPr>
        </xdr:sp>
        <xdr:sp macro="" textlink="">
          <xdr:nvSpPr>
            <xdr:cNvPr id="5354" name="Freeform 30"/>
            <xdr:cNvSpPr>
              <a:spLocks/>
            </xdr:cNvSpPr>
          </xdr:nvSpPr>
          <xdr:spPr bwMode="auto">
            <a:xfrm>
              <a:off x="1922" y="911"/>
              <a:ext cx="590" cy="186"/>
            </a:xfrm>
            <a:custGeom>
              <a:avLst/>
              <a:gdLst>
                <a:gd name="T0" fmla="*/ 8 w 2433"/>
                <a:gd name="T1" fmla="*/ 0 h 766"/>
                <a:gd name="T2" fmla="*/ 8 w 2433"/>
                <a:gd name="T3" fmla="*/ 0 h 766"/>
                <a:gd name="T4" fmla="*/ 8 w 2433"/>
                <a:gd name="T5" fmla="*/ 0 h 766"/>
                <a:gd name="T6" fmla="*/ 8 w 2433"/>
                <a:gd name="T7" fmla="*/ 0 h 766"/>
                <a:gd name="T8" fmla="*/ 8 w 2433"/>
                <a:gd name="T9" fmla="*/ 0 h 766"/>
                <a:gd name="T10" fmla="*/ 7 w 2433"/>
                <a:gd name="T11" fmla="*/ 1 h 766"/>
                <a:gd name="T12" fmla="*/ 7 w 2433"/>
                <a:gd name="T13" fmla="*/ 1 h 766"/>
                <a:gd name="T14" fmla="*/ 6 w 2433"/>
                <a:gd name="T15" fmla="*/ 1 h 766"/>
                <a:gd name="T16" fmla="*/ 5 w 2433"/>
                <a:gd name="T17" fmla="*/ 2 h 766"/>
                <a:gd name="T18" fmla="*/ 4 w 2433"/>
                <a:gd name="T19" fmla="*/ 2 h 766"/>
                <a:gd name="T20" fmla="*/ 3 w 2433"/>
                <a:gd name="T21" fmla="*/ 2 h 766"/>
                <a:gd name="T22" fmla="*/ 1 w 2433"/>
                <a:gd name="T23" fmla="*/ 2 h 766"/>
                <a:gd name="T24" fmla="*/ 0 w 2433"/>
                <a:gd name="T25" fmla="*/ 3 h 766"/>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2433"/>
                <a:gd name="T40" fmla="*/ 0 h 766"/>
                <a:gd name="T41" fmla="*/ 2433 w 2433"/>
                <a:gd name="T42" fmla="*/ 766 h 766"/>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2433" h="766">
                  <a:moveTo>
                    <a:pt x="2433" y="0"/>
                  </a:moveTo>
                  <a:lnTo>
                    <a:pt x="2421" y="14"/>
                  </a:lnTo>
                  <a:lnTo>
                    <a:pt x="2381" y="50"/>
                  </a:lnTo>
                  <a:lnTo>
                    <a:pt x="2313" y="106"/>
                  </a:lnTo>
                  <a:lnTo>
                    <a:pt x="2212" y="177"/>
                  </a:lnTo>
                  <a:lnTo>
                    <a:pt x="2077" y="258"/>
                  </a:lnTo>
                  <a:lnTo>
                    <a:pt x="1907" y="346"/>
                  </a:lnTo>
                  <a:lnTo>
                    <a:pt x="1698" y="436"/>
                  </a:lnTo>
                  <a:lnTo>
                    <a:pt x="1449" y="521"/>
                  </a:lnTo>
                  <a:lnTo>
                    <a:pt x="1156" y="603"/>
                  </a:lnTo>
                  <a:lnTo>
                    <a:pt x="820" y="674"/>
                  </a:lnTo>
                  <a:lnTo>
                    <a:pt x="435" y="729"/>
                  </a:lnTo>
                  <a:lnTo>
                    <a:pt x="0" y="766"/>
                  </a:lnTo>
                </a:path>
              </a:pathLst>
            </a:custGeom>
            <a:noFill/>
            <a:ln w="36195">
              <a:solidFill>
                <a:srgbClr val="000000"/>
              </a:solidFill>
              <a:prstDash val="solid"/>
              <a:round/>
              <a:headEnd/>
              <a:tailEnd/>
            </a:ln>
          </xdr:spPr>
        </xdr:sp>
        <xdr:sp macro="" textlink="">
          <xdr:nvSpPr>
            <xdr:cNvPr id="5355" name="Freeform 31"/>
            <xdr:cNvSpPr>
              <a:spLocks/>
            </xdr:cNvSpPr>
          </xdr:nvSpPr>
          <xdr:spPr bwMode="auto">
            <a:xfrm>
              <a:off x="1905" y="1080"/>
              <a:ext cx="33" cy="32"/>
            </a:xfrm>
            <a:custGeom>
              <a:avLst/>
              <a:gdLst>
                <a:gd name="T0" fmla="*/ 0 w 140"/>
                <a:gd name="T1" fmla="*/ 0 h 131"/>
                <a:gd name="T2" fmla="*/ 0 w 140"/>
                <a:gd name="T3" fmla="*/ 0 h 131"/>
                <a:gd name="T4" fmla="*/ 0 w 140"/>
                <a:gd name="T5" fmla="*/ 0 h 131"/>
                <a:gd name="T6" fmla="*/ 0 w 140"/>
                <a:gd name="T7" fmla="*/ 0 h 131"/>
                <a:gd name="T8" fmla="*/ 0 w 140"/>
                <a:gd name="T9" fmla="*/ 0 h 131"/>
                <a:gd name="T10" fmla="*/ 0 w 140"/>
                <a:gd name="T11" fmla="*/ 0 h 131"/>
                <a:gd name="T12" fmla="*/ 0 w 140"/>
                <a:gd name="T13" fmla="*/ 0 h 131"/>
                <a:gd name="T14" fmla="*/ 0 w 140"/>
                <a:gd name="T15" fmla="*/ 0 h 131"/>
                <a:gd name="T16" fmla="*/ 0 w 140"/>
                <a:gd name="T17" fmla="*/ 0 h 131"/>
                <a:gd name="T18" fmla="*/ 0 w 140"/>
                <a:gd name="T19" fmla="*/ 0 h 131"/>
                <a:gd name="T20" fmla="*/ 0 w 140"/>
                <a:gd name="T21" fmla="*/ 0 h 131"/>
                <a:gd name="T22" fmla="*/ 0 w 140"/>
                <a:gd name="T23" fmla="*/ 0 h 131"/>
                <a:gd name="T24" fmla="*/ 0 w 140"/>
                <a:gd name="T25" fmla="*/ 0 h 131"/>
                <a:gd name="T26" fmla="*/ 0 w 140"/>
                <a:gd name="T27" fmla="*/ 0 h 131"/>
                <a:gd name="T28" fmla="*/ 0 w 140"/>
                <a:gd name="T29" fmla="*/ 0 h 131"/>
                <a:gd name="T30" fmla="*/ 0 w 140"/>
                <a:gd name="T31" fmla="*/ 0 h 131"/>
                <a:gd name="T32" fmla="*/ 0 w 140"/>
                <a:gd name="T33" fmla="*/ 0 h 131"/>
                <a:gd name="T34" fmla="*/ 0 w 140"/>
                <a:gd name="T35" fmla="*/ 0 h 131"/>
                <a:gd name="T36" fmla="*/ 0 w 140"/>
                <a:gd name="T37" fmla="*/ 0 h 131"/>
                <a:gd name="T38" fmla="*/ 0 w 140"/>
                <a:gd name="T39" fmla="*/ 0 h 131"/>
                <a:gd name="T40" fmla="*/ 0 w 140"/>
                <a:gd name="T41" fmla="*/ 0 h 131"/>
                <a:gd name="T42" fmla="*/ 0 w 140"/>
                <a:gd name="T43" fmla="*/ 0 h 131"/>
                <a:gd name="T44" fmla="*/ 0 w 140"/>
                <a:gd name="T45" fmla="*/ 0 h 131"/>
                <a:gd name="T46" fmla="*/ 0 w 140"/>
                <a:gd name="T47" fmla="*/ 0 h 131"/>
                <a:gd name="T48" fmla="*/ 0 w 140"/>
                <a:gd name="T49" fmla="*/ 0 h 131"/>
                <a:gd name="T50" fmla="*/ 0 w 140"/>
                <a:gd name="T51" fmla="*/ 0 h 131"/>
                <a:gd name="T52" fmla="*/ 0 w 140"/>
                <a:gd name="T53" fmla="*/ 0 h 131"/>
                <a:gd name="T54" fmla="*/ 0 w 140"/>
                <a:gd name="T55" fmla="*/ 0 h 131"/>
                <a:gd name="T56" fmla="*/ 0 w 140"/>
                <a:gd name="T57" fmla="*/ 0 h 131"/>
                <a:gd name="T58" fmla="*/ 0 w 140"/>
                <a:gd name="T59" fmla="*/ 0 h 131"/>
                <a:gd name="T60" fmla="*/ 0 w 140"/>
                <a:gd name="T61" fmla="*/ 0 h 131"/>
                <a:gd name="T62" fmla="*/ 0 w 140"/>
                <a:gd name="T63" fmla="*/ 0 h 131"/>
                <a:gd name="T64" fmla="*/ 0 w 140"/>
                <a:gd name="T65" fmla="*/ 0 h 131"/>
                <a:gd name="T66" fmla="*/ 0 w 140"/>
                <a:gd name="T67" fmla="*/ 0 h 131"/>
                <a:gd name="T68" fmla="*/ 0 w 140"/>
                <a:gd name="T69" fmla="*/ 0 h 131"/>
                <a:gd name="T70" fmla="*/ 0 w 140"/>
                <a:gd name="T71" fmla="*/ 0 h 131"/>
                <a:gd name="T72" fmla="*/ 0 w 140"/>
                <a:gd name="T73" fmla="*/ 0 h 131"/>
                <a:gd name="T74" fmla="*/ 0 w 140"/>
                <a:gd name="T75" fmla="*/ 0 h 131"/>
                <a:gd name="T76" fmla="*/ 0 w 140"/>
                <a:gd name="T77" fmla="*/ 0 h 131"/>
                <a:gd name="T78" fmla="*/ 0 w 140"/>
                <a:gd name="T79" fmla="*/ 0 h 131"/>
                <a:gd name="T80" fmla="*/ 0 w 140"/>
                <a:gd name="T81" fmla="*/ 0 h 131"/>
                <a:gd name="T82" fmla="*/ 0 w 140"/>
                <a:gd name="T83" fmla="*/ 0 h 131"/>
                <a:gd name="T84" fmla="*/ 0 w 140"/>
                <a:gd name="T85" fmla="*/ 0 h 131"/>
                <a:gd name="T86" fmla="*/ 0 w 140"/>
                <a:gd name="T87" fmla="*/ 0 h 131"/>
                <a:gd name="T88" fmla="*/ 0 w 140"/>
                <a:gd name="T89" fmla="*/ 0 h 131"/>
                <a:gd name="T90" fmla="*/ 0 w 140"/>
                <a:gd name="T91" fmla="*/ 0 h 131"/>
                <a:gd name="T92" fmla="*/ 0 w 140"/>
                <a:gd name="T93" fmla="*/ 0 h 131"/>
                <a:gd name="T94" fmla="*/ 0 w 140"/>
                <a:gd name="T95" fmla="*/ 0 h 131"/>
                <a:gd name="T96" fmla="*/ 0 w 140"/>
                <a:gd name="T97" fmla="*/ 0 h 131"/>
                <a:gd name="T98" fmla="*/ 0 w 140"/>
                <a:gd name="T99" fmla="*/ 0 h 131"/>
                <a:gd name="T100" fmla="*/ 0 60000 65536"/>
                <a:gd name="T101" fmla="*/ 0 60000 65536"/>
                <a:gd name="T102" fmla="*/ 0 60000 65536"/>
                <a:gd name="T103" fmla="*/ 0 60000 65536"/>
                <a:gd name="T104" fmla="*/ 0 60000 65536"/>
                <a:gd name="T105" fmla="*/ 0 60000 65536"/>
                <a:gd name="T106" fmla="*/ 0 60000 65536"/>
                <a:gd name="T107" fmla="*/ 0 60000 65536"/>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w 140"/>
                <a:gd name="T151" fmla="*/ 0 h 131"/>
                <a:gd name="T152" fmla="*/ 140 w 140"/>
                <a:gd name="T153" fmla="*/ 131 h 131"/>
              </a:gdLst>
              <a:ahLst/>
              <a:cxnLst>
                <a:cxn ang="T100">
                  <a:pos x="T0" y="T1"/>
                </a:cxn>
                <a:cxn ang="T101">
                  <a:pos x="T2" y="T3"/>
                </a:cxn>
                <a:cxn ang="T102">
                  <a:pos x="T4" y="T5"/>
                </a:cxn>
                <a:cxn ang="T103">
                  <a:pos x="T6" y="T7"/>
                </a:cxn>
                <a:cxn ang="T104">
                  <a:pos x="T8" y="T9"/>
                </a:cxn>
                <a:cxn ang="T105">
                  <a:pos x="T10" y="T11"/>
                </a:cxn>
                <a:cxn ang="T106">
                  <a:pos x="T12" y="T13"/>
                </a:cxn>
                <a:cxn ang="T107">
                  <a:pos x="T14" y="T15"/>
                </a:cxn>
                <a:cxn ang="T108">
                  <a:pos x="T16" y="T17"/>
                </a:cxn>
                <a:cxn ang="T109">
                  <a:pos x="T18" y="T19"/>
                </a:cxn>
                <a:cxn ang="T110">
                  <a:pos x="T20" y="T21"/>
                </a:cxn>
                <a:cxn ang="T111">
                  <a:pos x="T22" y="T23"/>
                </a:cxn>
                <a:cxn ang="T112">
                  <a:pos x="T24" y="T25"/>
                </a:cxn>
                <a:cxn ang="T113">
                  <a:pos x="T26" y="T27"/>
                </a:cxn>
                <a:cxn ang="T114">
                  <a:pos x="T28" y="T29"/>
                </a:cxn>
                <a:cxn ang="T115">
                  <a:pos x="T30" y="T31"/>
                </a:cxn>
                <a:cxn ang="T116">
                  <a:pos x="T32" y="T33"/>
                </a:cxn>
                <a:cxn ang="T117">
                  <a:pos x="T34" y="T35"/>
                </a:cxn>
                <a:cxn ang="T118">
                  <a:pos x="T36" y="T37"/>
                </a:cxn>
                <a:cxn ang="T119">
                  <a:pos x="T38" y="T39"/>
                </a:cxn>
                <a:cxn ang="T120">
                  <a:pos x="T40" y="T41"/>
                </a:cxn>
                <a:cxn ang="T121">
                  <a:pos x="T42" y="T43"/>
                </a:cxn>
                <a:cxn ang="T122">
                  <a:pos x="T44" y="T45"/>
                </a:cxn>
                <a:cxn ang="T123">
                  <a:pos x="T46" y="T47"/>
                </a:cxn>
                <a:cxn ang="T124">
                  <a:pos x="T48" y="T49"/>
                </a:cxn>
                <a:cxn ang="T125">
                  <a:pos x="T50" y="T51"/>
                </a:cxn>
                <a:cxn ang="T126">
                  <a:pos x="T52" y="T53"/>
                </a:cxn>
                <a:cxn ang="T127">
                  <a:pos x="T54" y="T55"/>
                </a:cxn>
                <a:cxn ang="T128">
                  <a:pos x="T56" y="T57"/>
                </a:cxn>
                <a:cxn ang="T129">
                  <a:pos x="T58" y="T59"/>
                </a:cxn>
                <a:cxn ang="T130">
                  <a:pos x="T60" y="T61"/>
                </a:cxn>
                <a:cxn ang="T131">
                  <a:pos x="T62" y="T63"/>
                </a:cxn>
                <a:cxn ang="T132">
                  <a:pos x="T64" y="T65"/>
                </a:cxn>
                <a:cxn ang="T133">
                  <a:pos x="T66" y="T67"/>
                </a:cxn>
                <a:cxn ang="T134">
                  <a:pos x="T68" y="T69"/>
                </a:cxn>
                <a:cxn ang="T135">
                  <a:pos x="T70" y="T71"/>
                </a:cxn>
                <a:cxn ang="T136">
                  <a:pos x="T72" y="T73"/>
                </a:cxn>
                <a:cxn ang="T137">
                  <a:pos x="T74" y="T75"/>
                </a:cxn>
                <a:cxn ang="T138">
                  <a:pos x="T76" y="T77"/>
                </a:cxn>
                <a:cxn ang="T139">
                  <a:pos x="T78" y="T79"/>
                </a:cxn>
                <a:cxn ang="T140">
                  <a:pos x="T80" y="T81"/>
                </a:cxn>
                <a:cxn ang="T141">
                  <a:pos x="T82" y="T83"/>
                </a:cxn>
                <a:cxn ang="T142">
                  <a:pos x="T84" y="T85"/>
                </a:cxn>
                <a:cxn ang="T143">
                  <a:pos x="T86" y="T87"/>
                </a:cxn>
                <a:cxn ang="T144">
                  <a:pos x="T88" y="T89"/>
                </a:cxn>
                <a:cxn ang="T145">
                  <a:pos x="T90" y="T91"/>
                </a:cxn>
                <a:cxn ang="T146">
                  <a:pos x="T92" y="T93"/>
                </a:cxn>
                <a:cxn ang="T147">
                  <a:pos x="T94" y="T95"/>
                </a:cxn>
                <a:cxn ang="T148">
                  <a:pos x="T96" y="T97"/>
                </a:cxn>
                <a:cxn ang="T149">
                  <a:pos x="T98" y="T99"/>
                </a:cxn>
              </a:cxnLst>
              <a:rect l="T150" t="T151" r="T152" b="T153"/>
              <a:pathLst>
                <a:path w="140" h="131">
                  <a:moveTo>
                    <a:pt x="140" y="65"/>
                  </a:moveTo>
                  <a:lnTo>
                    <a:pt x="140" y="55"/>
                  </a:lnTo>
                  <a:lnTo>
                    <a:pt x="138" y="47"/>
                  </a:lnTo>
                  <a:lnTo>
                    <a:pt x="136" y="40"/>
                  </a:lnTo>
                  <a:lnTo>
                    <a:pt x="131" y="32"/>
                  </a:lnTo>
                  <a:lnTo>
                    <a:pt x="127" y="25"/>
                  </a:lnTo>
                  <a:lnTo>
                    <a:pt x="121" y="18"/>
                  </a:lnTo>
                  <a:lnTo>
                    <a:pt x="114" y="13"/>
                  </a:lnTo>
                  <a:lnTo>
                    <a:pt x="106" y="9"/>
                  </a:lnTo>
                  <a:lnTo>
                    <a:pt x="98" y="5"/>
                  </a:lnTo>
                  <a:lnTo>
                    <a:pt x="90" y="2"/>
                  </a:lnTo>
                  <a:lnTo>
                    <a:pt x="81" y="0"/>
                  </a:lnTo>
                  <a:lnTo>
                    <a:pt x="71" y="0"/>
                  </a:lnTo>
                  <a:lnTo>
                    <a:pt x="62" y="0"/>
                  </a:lnTo>
                  <a:lnTo>
                    <a:pt x="53" y="2"/>
                  </a:lnTo>
                  <a:lnTo>
                    <a:pt x="44" y="5"/>
                  </a:lnTo>
                  <a:lnTo>
                    <a:pt x="36" y="9"/>
                  </a:lnTo>
                  <a:lnTo>
                    <a:pt x="29" y="13"/>
                  </a:lnTo>
                  <a:lnTo>
                    <a:pt x="22" y="18"/>
                  </a:lnTo>
                  <a:lnTo>
                    <a:pt x="15" y="25"/>
                  </a:lnTo>
                  <a:lnTo>
                    <a:pt x="11" y="32"/>
                  </a:lnTo>
                  <a:lnTo>
                    <a:pt x="6" y="40"/>
                  </a:lnTo>
                  <a:lnTo>
                    <a:pt x="4" y="47"/>
                  </a:lnTo>
                  <a:lnTo>
                    <a:pt x="2" y="55"/>
                  </a:lnTo>
                  <a:lnTo>
                    <a:pt x="0" y="65"/>
                  </a:lnTo>
                  <a:lnTo>
                    <a:pt x="2" y="73"/>
                  </a:lnTo>
                  <a:lnTo>
                    <a:pt x="4" y="82"/>
                  </a:lnTo>
                  <a:lnTo>
                    <a:pt x="6" y="90"/>
                  </a:lnTo>
                  <a:lnTo>
                    <a:pt x="11" y="98"/>
                  </a:lnTo>
                  <a:lnTo>
                    <a:pt x="15" y="104"/>
                  </a:lnTo>
                  <a:lnTo>
                    <a:pt x="22" y="111"/>
                  </a:lnTo>
                  <a:lnTo>
                    <a:pt x="29" y="117"/>
                  </a:lnTo>
                  <a:lnTo>
                    <a:pt x="36" y="121"/>
                  </a:lnTo>
                  <a:lnTo>
                    <a:pt x="44" y="125"/>
                  </a:lnTo>
                  <a:lnTo>
                    <a:pt x="53" y="128"/>
                  </a:lnTo>
                  <a:lnTo>
                    <a:pt x="62" y="130"/>
                  </a:lnTo>
                  <a:lnTo>
                    <a:pt x="71" y="131"/>
                  </a:lnTo>
                  <a:lnTo>
                    <a:pt x="81" y="130"/>
                  </a:lnTo>
                  <a:lnTo>
                    <a:pt x="90" y="128"/>
                  </a:lnTo>
                  <a:lnTo>
                    <a:pt x="98" y="125"/>
                  </a:lnTo>
                  <a:lnTo>
                    <a:pt x="106" y="121"/>
                  </a:lnTo>
                  <a:lnTo>
                    <a:pt x="114" y="117"/>
                  </a:lnTo>
                  <a:lnTo>
                    <a:pt x="121" y="111"/>
                  </a:lnTo>
                  <a:lnTo>
                    <a:pt x="127" y="104"/>
                  </a:lnTo>
                  <a:lnTo>
                    <a:pt x="131" y="98"/>
                  </a:lnTo>
                  <a:lnTo>
                    <a:pt x="136" y="90"/>
                  </a:lnTo>
                  <a:lnTo>
                    <a:pt x="138" y="82"/>
                  </a:lnTo>
                  <a:lnTo>
                    <a:pt x="140" y="73"/>
                  </a:lnTo>
                  <a:lnTo>
                    <a:pt x="140" y="65"/>
                  </a:lnTo>
                  <a:close/>
                </a:path>
              </a:pathLst>
            </a:custGeom>
            <a:solidFill>
              <a:srgbClr val="000000"/>
            </a:solidFill>
            <a:ln w="9525">
              <a:noFill/>
              <a:round/>
              <a:headEnd/>
              <a:tailEnd/>
            </a:ln>
          </xdr:spPr>
        </xdr:sp>
        <xdr:sp macro="" textlink="">
          <xdr:nvSpPr>
            <xdr:cNvPr id="5356" name="Freeform 32"/>
            <xdr:cNvSpPr>
              <a:spLocks/>
            </xdr:cNvSpPr>
          </xdr:nvSpPr>
          <xdr:spPr bwMode="auto">
            <a:xfrm>
              <a:off x="1905" y="1080"/>
              <a:ext cx="33" cy="32"/>
            </a:xfrm>
            <a:custGeom>
              <a:avLst/>
              <a:gdLst>
                <a:gd name="T0" fmla="*/ 0 w 140"/>
                <a:gd name="T1" fmla="*/ 0 h 131"/>
                <a:gd name="T2" fmla="*/ 0 w 140"/>
                <a:gd name="T3" fmla="*/ 0 h 131"/>
                <a:gd name="T4" fmla="*/ 0 w 140"/>
                <a:gd name="T5" fmla="*/ 0 h 131"/>
                <a:gd name="T6" fmla="*/ 0 w 140"/>
                <a:gd name="T7" fmla="*/ 0 h 131"/>
                <a:gd name="T8" fmla="*/ 0 w 140"/>
                <a:gd name="T9" fmla="*/ 0 h 131"/>
                <a:gd name="T10" fmla="*/ 0 w 140"/>
                <a:gd name="T11" fmla="*/ 0 h 131"/>
                <a:gd name="T12" fmla="*/ 0 w 140"/>
                <a:gd name="T13" fmla="*/ 0 h 131"/>
                <a:gd name="T14" fmla="*/ 0 w 140"/>
                <a:gd name="T15" fmla="*/ 0 h 131"/>
                <a:gd name="T16" fmla="*/ 0 w 140"/>
                <a:gd name="T17" fmla="*/ 0 h 131"/>
                <a:gd name="T18" fmla="*/ 0 w 140"/>
                <a:gd name="T19" fmla="*/ 0 h 131"/>
                <a:gd name="T20" fmla="*/ 0 w 140"/>
                <a:gd name="T21" fmla="*/ 0 h 131"/>
                <a:gd name="T22" fmla="*/ 0 w 140"/>
                <a:gd name="T23" fmla="*/ 0 h 131"/>
                <a:gd name="T24" fmla="*/ 0 w 140"/>
                <a:gd name="T25" fmla="*/ 0 h 131"/>
                <a:gd name="T26" fmla="*/ 0 w 140"/>
                <a:gd name="T27" fmla="*/ 0 h 131"/>
                <a:gd name="T28" fmla="*/ 0 w 140"/>
                <a:gd name="T29" fmla="*/ 0 h 131"/>
                <a:gd name="T30" fmla="*/ 0 w 140"/>
                <a:gd name="T31" fmla="*/ 0 h 131"/>
                <a:gd name="T32" fmla="*/ 0 w 140"/>
                <a:gd name="T33" fmla="*/ 0 h 131"/>
                <a:gd name="T34" fmla="*/ 0 w 140"/>
                <a:gd name="T35" fmla="*/ 0 h 131"/>
                <a:gd name="T36" fmla="*/ 0 w 140"/>
                <a:gd name="T37" fmla="*/ 0 h 131"/>
                <a:gd name="T38" fmla="*/ 0 w 140"/>
                <a:gd name="T39" fmla="*/ 0 h 131"/>
                <a:gd name="T40" fmla="*/ 0 w 140"/>
                <a:gd name="T41" fmla="*/ 0 h 131"/>
                <a:gd name="T42" fmla="*/ 0 w 140"/>
                <a:gd name="T43" fmla="*/ 0 h 131"/>
                <a:gd name="T44" fmla="*/ 0 w 140"/>
                <a:gd name="T45" fmla="*/ 0 h 131"/>
                <a:gd name="T46" fmla="*/ 0 w 140"/>
                <a:gd name="T47" fmla="*/ 0 h 131"/>
                <a:gd name="T48" fmla="*/ 0 w 140"/>
                <a:gd name="T49" fmla="*/ 0 h 131"/>
                <a:gd name="T50" fmla="*/ 0 w 140"/>
                <a:gd name="T51" fmla="*/ 0 h 131"/>
                <a:gd name="T52" fmla="*/ 0 w 140"/>
                <a:gd name="T53" fmla="*/ 0 h 131"/>
                <a:gd name="T54" fmla="*/ 0 w 140"/>
                <a:gd name="T55" fmla="*/ 0 h 131"/>
                <a:gd name="T56" fmla="*/ 0 w 140"/>
                <a:gd name="T57" fmla="*/ 0 h 131"/>
                <a:gd name="T58" fmla="*/ 0 w 140"/>
                <a:gd name="T59" fmla="*/ 0 h 131"/>
                <a:gd name="T60" fmla="*/ 0 w 140"/>
                <a:gd name="T61" fmla="*/ 0 h 131"/>
                <a:gd name="T62" fmla="*/ 0 w 140"/>
                <a:gd name="T63" fmla="*/ 0 h 131"/>
                <a:gd name="T64" fmla="*/ 0 w 140"/>
                <a:gd name="T65" fmla="*/ 0 h 131"/>
                <a:gd name="T66" fmla="*/ 0 w 140"/>
                <a:gd name="T67" fmla="*/ 0 h 131"/>
                <a:gd name="T68" fmla="*/ 0 w 140"/>
                <a:gd name="T69" fmla="*/ 0 h 131"/>
                <a:gd name="T70" fmla="*/ 0 w 140"/>
                <a:gd name="T71" fmla="*/ 0 h 131"/>
                <a:gd name="T72" fmla="*/ 0 w 140"/>
                <a:gd name="T73" fmla="*/ 0 h 131"/>
                <a:gd name="T74" fmla="*/ 0 w 140"/>
                <a:gd name="T75" fmla="*/ 0 h 131"/>
                <a:gd name="T76" fmla="*/ 0 w 140"/>
                <a:gd name="T77" fmla="*/ 0 h 131"/>
                <a:gd name="T78" fmla="*/ 0 w 140"/>
                <a:gd name="T79" fmla="*/ 0 h 131"/>
                <a:gd name="T80" fmla="*/ 0 w 140"/>
                <a:gd name="T81" fmla="*/ 0 h 131"/>
                <a:gd name="T82" fmla="*/ 0 w 140"/>
                <a:gd name="T83" fmla="*/ 0 h 131"/>
                <a:gd name="T84" fmla="*/ 0 w 140"/>
                <a:gd name="T85" fmla="*/ 0 h 131"/>
                <a:gd name="T86" fmla="*/ 0 w 140"/>
                <a:gd name="T87" fmla="*/ 0 h 131"/>
                <a:gd name="T88" fmla="*/ 0 w 140"/>
                <a:gd name="T89" fmla="*/ 0 h 131"/>
                <a:gd name="T90" fmla="*/ 0 w 140"/>
                <a:gd name="T91" fmla="*/ 0 h 131"/>
                <a:gd name="T92" fmla="*/ 0 w 140"/>
                <a:gd name="T93" fmla="*/ 0 h 131"/>
                <a:gd name="T94" fmla="*/ 0 w 140"/>
                <a:gd name="T95" fmla="*/ 0 h 131"/>
                <a:gd name="T96" fmla="*/ 0 w 140"/>
                <a:gd name="T97" fmla="*/ 0 h 131"/>
                <a:gd name="T98" fmla="*/ 0 w 140"/>
                <a:gd name="T99" fmla="*/ 0 h 131"/>
                <a:gd name="T100" fmla="*/ 0 60000 65536"/>
                <a:gd name="T101" fmla="*/ 0 60000 65536"/>
                <a:gd name="T102" fmla="*/ 0 60000 65536"/>
                <a:gd name="T103" fmla="*/ 0 60000 65536"/>
                <a:gd name="T104" fmla="*/ 0 60000 65536"/>
                <a:gd name="T105" fmla="*/ 0 60000 65536"/>
                <a:gd name="T106" fmla="*/ 0 60000 65536"/>
                <a:gd name="T107" fmla="*/ 0 60000 65536"/>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w 140"/>
                <a:gd name="T151" fmla="*/ 0 h 131"/>
                <a:gd name="T152" fmla="*/ 140 w 140"/>
                <a:gd name="T153" fmla="*/ 131 h 131"/>
              </a:gdLst>
              <a:ahLst/>
              <a:cxnLst>
                <a:cxn ang="T100">
                  <a:pos x="T0" y="T1"/>
                </a:cxn>
                <a:cxn ang="T101">
                  <a:pos x="T2" y="T3"/>
                </a:cxn>
                <a:cxn ang="T102">
                  <a:pos x="T4" y="T5"/>
                </a:cxn>
                <a:cxn ang="T103">
                  <a:pos x="T6" y="T7"/>
                </a:cxn>
                <a:cxn ang="T104">
                  <a:pos x="T8" y="T9"/>
                </a:cxn>
                <a:cxn ang="T105">
                  <a:pos x="T10" y="T11"/>
                </a:cxn>
                <a:cxn ang="T106">
                  <a:pos x="T12" y="T13"/>
                </a:cxn>
                <a:cxn ang="T107">
                  <a:pos x="T14" y="T15"/>
                </a:cxn>
                <a:cxn ang="T108">
                  <a:pos x="T16" y="T17"/>
                </a:cxn>
                <a:cxn ang="T109">
                  <a:pos x="T18" y="T19"/>
                </a:cxn>
                <a:cxn ang="T110">
                  <a:pos x="T20" y="T21"/>
                </a:cxn>
                <a:cxn ang="T111">
                  <a:pos x="T22" y="T23"/>
                </a:cxn>
                <a:cxn ang="T112">
                  <a:pos x="T24" y="T25"/>
                </a:cxn>
                <a:cxn ang="T113">
                  <a:pos x="T26" y="T27"/>
                </a:cxn>
                <a:cxn ang="T114">
                  <a:pos x="T28" y="T29"/>
                </a:cxn>
                <a:cxn ang="T115">
                  <a:pos x="T30" y="T31"/>
                </a:cxn>
                <a:cxn ang="T116">
                  <a:pos x="T32" y="T33"/>
                </a:cxn>
                <a:cxn ang="T117">
                  <a:pos x="T34" y="T35"/>
                </a:cxn>
                <a:cxn ang="T118">
                  <a:pos x="T36" y="T37"/>
                </a:cxn>
                <a:cxn ang="T119">
                  <a:pos x="T38" y="T39"/>
                </a:cxn>
                <a:cxn ang="T120">
                  <a:pos x="T40" y="T41"/>
                </a:cxn>
                <a:cxn ang="T121">
                  <a:pos x="T42" y="T43"/>
                </a:cxn>
                <a:cxn ang="T122">
                  <a:pos x="T44" y="T45"/>
                </a:cxn>
                <a:cxn ang="T123">
                  <a:pos x="T46" y="T47"/>
                </a:cxn>
                <a:cxn ang="T124">
                  <a:pos x="T48" y="T49"/>
                </a:cxn>
                <a:cxn ang="T125">
                  <a:pos x="T50" y="T51"/>
                </a:cxn>
                <a:cxn ang="T126">
                  <a:pos x="T52" y="T53"/>
                </a:cxn>
                <a:cxn ang="T127">
                  <a:pos x="T54" y="T55"/>
                </a:cxn>
                <a:cxn ang="T128">
                  <a:pos x="T56" y="T57"/>
                </a:cxn>
                <a:cxn ang="T129">
                  <a:pos x="T58" y="T59"/>
                </a:cxn>
                <a:cxn ang="T130">
                  <a:pos x="T60" y="T61"/>
                </a:cxn>
                <a:cxn ang="T131">
                  <a:pos x="T62" y="T63"/>
                </a:cxn>
                <a:cxn ang="T132">
                  <a:pos x="T64" y="T65"/>
                </a:cxn>
                <a:cxn ang="T133">
                  <a:pos x="T66" y="T67"/>
                </a:cxn>
                <a:cxn ang="T134">
                  <a:pos x="T68" y="T69"/>
                </a:cxn>
                <a:cxn ang="T135">
                  <a:pos x="T70" y="T71"/>
                </a:cxn>
                <a:cxn ang="T136">
                  <a:pos x="T72" y="T73"/>
                </a:cxn>
                <a:cxn ang="T137">
                  <a:pos x="T74" y="T75"/>
                </a:cxn>
                <a:cxn ang="T138">
                  <a:pos x="T76" y="T77"/>
                </a:cxn>
                <a:cxn ang="T139">
                  <a:pos x="T78" y="T79"/>
                </a:cxn>
                <a:cxn ang="T140">
                  <a:pos x="T80" y="T81"/>
                </a:cxn>
                <a:cxn ang="T141">
                  <a:pos x="T82" y="T83"/>
                </a:cxn>
                <a:cxn ang="T142">
                  <a:pos x="T84" y="T85"/>
                </a:cxn>
                <a:cxn ang="T143">
                  <a:pos x="T86" y="T87"/>
                </a:cxn>
                <a:cxn ang="T144">
                  <a:pos x="T88" y="T89"/>
                </a:cxn>
                <a:cxn ang="T145">
                  <a:pos x="T90" y="T91"/>
                </a:cxn>
                <a:cxn ang="T146">
                  <a:pos x="T92" y="T93"/>
                </a:cxn>
                <a:cxn ang="T147">
                  <a:pos x="T94" y="T95"/>
                </a:cxn>
                <a:cxn ang="T148">
                  <a:pos x="T96" y="T97"/>
                </a:cxn>
                <a:cxn ang="T149">
                  <a:pos x="T98" y="T99"/>
                </a:cxn>
              </a:cxnLst>
              <a:rect l="T150" t="T151" r="T152" b="T153"/>
              <a:pathLst>
                <a:path w="140" h="131">
                  <a:moveTo>
                    <a:pt x="140" y="65"/>
                  </a:moveTo>
                  <a:lnTo>
                    <a:pt x="140" y="55"/>
                  </a:lnTo>
                  <a:lnTo>
                    <a:pt x="138" y="47"/>
                  </a:lnTo>
                  <a:lnTo>
                    <a:pt x="136" y="40"/>
                  </a:lnTo>
                  <a:lnTo>
                    <a:pt x="131" y="32"/>
                  </a:lnTo>
                  <a:lnTo>
                    <a:pt x="127" y="25"/>
                  </a:lnTo>
                  <a:lnTo>
                    <a:pt x="121" y="18"/>
                  </a:lnTo>
                  <a:lnTo>
                    <a:pt x="114" y="13"/>
                  </a:lnTo>
                  <a:lnTo>
                    <a:pt x="106" y="9"/>
                  </a:lnTo>
                  <a:lnTo>
                    <a:pt x="98" y="5"/>
                  </a:lnTo>
                  <a:lnTo>
                    <a:pt x="90" y="2"/>
                  </a:lnTo>
                  <a:lnTo>
                    <a:pt x="81" y="0"/>
                  </a:lnTo>
                  <a:lnTo>
                    <a:pt x="71" y="0"/>
                  </a:lnTo>
                  <a:lnTo>
                    <a:pt x="62" y="0"/>
                  </a:lnTo>
                  <a:lnTo>
                    <a:pt x="53" y="2"/>
                  </a:lnTo>
                  <a:lnTo>
                    <a:pt x="44" y="5"/>
                  </a:lnTo>
                  <a:lnTo>
                    <a:pt x="36" y="9"/>
                  </a:lnTo>
                  <a:lnTo>
                    <a:pt x="29" y="13"/>
                  </a:lnTo>
                  <a:lnTo>
                    <a:pt x="22" y="18"/>
                  </a:lnTo>
                  <a:lnTo>
                    <a:pt x="15" y="25"/>
                  </a:lnTo>
                  <a:lnTo>
                    <a:pt x="11" y="32"/>
                  </a:lnTo>
                  <a:lnTo>
                    <a:pt x="6" y="40"/>
                  </a:lnTo>
                  <a:lnTo>
                    <a:pt x="4" y="47"/>
                  </a:lnTo>
                  <a:lnTo>
                    <a:pt x="2" y="55"/>
                  </a:lnTo>
                  <a:lnTo>
                    <a:pt x="0" y="65"/>
                  </a:lnTo>
                  <a:lnTo>
                    <a:pt x="2" y="73"/>
                  </a:lnTo>
                  <a:lnTo>
                    <a:pt x="4" y="82"/>
                  </a:lnTo>
                  <a:lnTo>
                    <a:pt x="6" y="90"/>
                  </a:lnTo>
                  <a:lnTo>
                    <a:pt x="11" y="98"/>
                  </a:lnTo>
                  <a:lnTo>
                    <a:pt x="15" y="104"/>
                  </a:lnTo>
                  <a:lnTo>
                    <a:pt x="22" y="111"/>
                  </a:lnTo>
                  <a:lnTo>
                    <a:pt x="29" y="117"/>
                  </a:lnTo>
                  <a:lnTo>
                    <a:pt x="36" y="121"/>
                  </a:lnTo>
                  <a:lnTo>
                    <a:pt x="44" y="125"/>
                  </a:lnTo>
                  <a:lnTo>
                    <a:pt x="53" y="128"/>
                  </a:lnTo>
                  <a:lnTo>
                    <a:pt x="62" y="130"/>
                  </a:lnTo>
                  <a:lnTo>
                    <a:pt x="71" y="131"/>
                  </a:lnTo>
                  <a:lnTo>
                    <a:pt x="81" y="130"/>
                  </a:lnTo>
                  <a:lnTo>
                    <a:pt x="90" y="128"/>
                  </a:lnTo>
                  <a:lnTo>
                    <a:pt x="98" y="125"/>
                  </a:lnTo>
                  <a:lnTo>
                    <a:pt x="106" y="121"/>
                  </a:lnTo>
                  <a:lnTo>
                    <a:pt x="114" y="117"/>
                  </a:lnTo>
                  <a:lnTo>
                    <a:pt x="121" y="111"/>
                  </a:lnTo>
                  <a:lnTo>
                    <a:pt x="127" y="104"/>
                  </a:lnTo>
                  <a:lnTo>
                    <a:pt x="131" y="98"/>
                  </a:lnTo>
                  <a:lnTo>
                    <a:pt x="136" y="90"/>
                  </a:lnTo>
                  <a:lnTo>
                    <a:pt x="138" y="82"/>
                  </a:lnTo>
                  <a:lnTo>
                    <a:pt x="140" y="73"/>
                  </a:lnTo>
                  <a:lnTo>
                    <a:pt x="140" y="65"/>
                  </a:lnTo>
                </a:path>
              </a:pathLst>
            </a:custGeom>
            <a:noFill/>
            <a:ln w="6985">
              <a:solidFill>
                <a:srgbClr val="000000"/>
              </a:solidFill>
              <a:prstDash val="solid"/>
              <a:round/>
              <a:headEnd/>
              <a:tailEnd/>
            </a:ln>
          </xdr:spPr>
        </xdr:sp>
        <xdr:sp macro="" textlink="">
          <xdr:nvSpPr>
            <xdr:cNvPr id="5357" name="Freeform 33"/>
            <xdr:cNvSpPr>
              <a:spLocks/>
            </xdr:cNvSpPr>
          </xdr:nvSpPr>
          <xdr:spPr bwMode="auto">
            <a:xfrm>
              <a:off x="2469" y="372"/>
              <a:ext cx="40" cy="38"/>
            </a:xfrm>
            <a:custGeom>
              <a:avLst/>
              <a:gdLst>
                <a:gd name="T0" fmla="*/ 0 w 170"/>
                <a:gd name="T1" fmla="*/ 0 h 159"/>
                <a:gd name="T2" fmla="*/ 0 w 170"/>
                <a:gd name="T3" fmla="*/ 0 h 159"/>
                <a:gd name="T4" fmla="*/ 0 w 170"/>
                <a:gd name="T5" fmla="*/ 0 h 159"/>
                <a:gd name="T6" fmla="*/ 0 w 170"/>
                <a:gd name="T7" fmla="*/ 0 h 159"/>
                <a:gd name="T8" fmla="*/ 0 w 170"/>
                <a:gd name="T9" fmla="*/ 0 h 159"/>
                <a:gd name="T10" fmla="*/ 0 w 170"/>
                <a:gd name="T11" fmla="*/ 0 h 159"/>
                <a:gd name="T12" fmla="*/ 0 w 170"/>
                <a:gd name="T13" fmla="*/ 0 h 159"/>
                <a:gd name="T14" fmla="*/ 0 w 170"/>
                <a:gd name="T15" fmla="*/ 0 h 159"/>
                <a:gd name="T16" fmla="*/ 0 w 170"/>
                <a:gd name="T17" fmla="*/ 0 h 159"/>
                <a:gd name="T18" fmla="*/ 0 w 170"/>
                <a:gd name="T19" fmla="*/ 0 h 159"/>
                <a:gd name="T20" fmla="*/ 0 w 170"/>
                <a:gd name="T21" fmla="*/ 0 h 159"/>
                <a:gd name="T22" fmla="*/ 0 w 170"/>
                <a:gd name="T23" fmla="*/ 0 h 159"/>
                <a:gd name="T24" fmla="*/ 0 w 170"/>
                <a:gd name="T25" fmla="*/ 0 h 159"/>
                <a:gd name="T26" fmla="*/ 0 w 170"/>
                <a:gd name="T27" fmla="*/ 0 h 159"/>
                <a:gd name="T28" fmla="*/ 0 w 170"/>
                <a:gd name="T29" fmla="*/ 0 h 159"/>
                <a:gd name="T30" fmla="*/ 0 w 170"/>
                <a:gd name="T31" fmla="*/ 0 h 159"/>
                <a:gd name="T32" fmla="*/ 0 w 170"/>
                <a:gd name="T33" fmla="*/ 0 h 159"/>
                <a:gd name="T34" fmla="*/ 0 w 170"/>
                <a:gd name="T35" fmla="*/ 0 h 159"/>
                <a:gd name="T36" fmla="*/ 0 w 170"/>
                <a:gd name="T37" fmla="*/ 0 h 159"/>
                <a:gd name="T38" fmla="*/ 0 w 170"/>
                <a:gd name="T39" fmla="*/ 0 h 159"/>
                <a:gd name="T40" fmla="*/ 0 w 170"/>
                <a:gd name="T41" fmla="*/ 0 h 159"/>
                <a:gd name="T42" fmla="*/ 0 w 170"/>
                <a:gd name="T43" fmla="*/ 0 h 159"/>
                <a:gd name="T44" fmla="*/ 0 w 170"/>
                <a:gd name="T45" fmla="*/ 0 h 159"/>
                <a:gd name="T46" fmla="*/ 0 w 170"/>
                <a:gd name="T47" fmla="*/ 0 h 159"/>
                <a:gd name="T48" fmla="*/ 0 w 170"/>
                <a:gd name="T49" fmla="*/ 0 h 159"/>
                <a:gd name="T50" fmla="*/ 0 w 170"/>
                <a:gd name="T51" fmla="*/ 0 h 159"/>
                <a:gd name="T52" fmla="*/ 0 w 170"/>
                <a:gd name="T53" fmla="*/ 0 h 159"/>
                <a:gd name="T54" fmla="*/ 0 w 170"/>
                <a:gd name="T55" fmla="*/ 0 h 159"/>
                <a:gd name="T56" fmla="*/ 0 w 170"/>
                <a:gd name="T57" fmla="*/ 0 h 159"/>
                <a:gd name="T58" fmla="*/ 0 w 170"/>
                <a:gd name="T59" fmla="*/ 0 h 159"/>
                <a:gd name="T60" fmla="*/ 0 w 170"/>
                <a:gd name="T61" fmla="*/ 0 h 159"/>
                <a:gd name="T62" fmla="*/ 0 w 170"/>
                <a:gd name="T63" fmla="*/ 0 h 159"/>
                <a:gd name="T64" fmla="*/ 0 w 170"/>
                <a:gd name="T65" fmla="*/ 0 h 159"/>
                <a:gd name="T66" fmla="*/ 0 w 170"/>
                <a:gd name="T67" fmla="*/ 0 h 159"/>
                <a:gd name="T68" fmla="*/ 0 w 170"/>
                <a:gd name="T69" fmla="*/ 0 h 159"/>
                <a:gd name="T70" fmla="*/ 0 w 170"/>
                <a:gd name="T71" fmla="*/ 0 h 159"/>
                <a:gd name="T72" fmla="*/ 0 w 170"/>
                <a:gd name="T73" fmla="*/ 0 h 159"/>
                <a:gd name="T74" fmla="*/ 0 w 170"/>
                <a:gd name="T75" fmla="*/ 0 h 159"/>
                <a:gd name="T76" fmla="*/ 0 w 170"/>
                <a:gd name="T77" fmla="*/ 0 h 159"/>
                <a:gd name="T78" fmla="*/ 0 w 170"/>
                <a:gd name="T79" fmla="*/ 0 h 159"/>
                <a:gd name="T80" fmla="*/ 0 w 170"/>
                <a:gd name="T81" fmla="*/ 0 h 159"/>
                <a:gd name="T82" fmla="*/ 0 w 170"/>
                <a:gd name="T83" fmla="*/ 0 h 159"/>
                <a:gd name="T84" fmla="*/ 0 w 170"/>
                <a:gd name="T85" fmla="*/ 0 h 159"/>
                <a:gd name="T86" fmla="*/ 0 w 170"/>
                <a:gd name="T87" fmla="*/ 0 h 159"/>
                <a:gd name="T88" fmla="*/ 0 w 170"/>
                <a:gd name="T89" fmla="*/ 0 h 159"/>
                <a:gd name="T90" fmla="*/ 0 w 170"/>
                <a:gd name="T91" fmla="*/ 0 h 159"/>
                <a:gd name="T92" fmla="*/ 0 w 170"/>
                <a:gd name="T93" fmla="*/ 0 h 159"/>
                <a:gd name="T94" fmla="*/ 0 w 170"/>
                <a:gd name="T95" fmla="*/ 0 h 159"/>
                <a:gd name="T96" fmla="*/ 0 w 170"/>
                <a:gd name="T97" fmla="*/ 0 h 159"/>
                <a:gd name="T98" fmla="*/ 0 w 170"/>
                <a:gd name="T99" fmla="*/ 0 h 159"/>
                <a:gd name="T100" fmla="*/ 0 60000 65536"/>
                <a:gd name="T101" fmla="*/ 0 60000 65536"/>
                <a:gd name="T102" fmla="*/ 0 60000 65536"/>
                <a:gd name="T103" fmla="*/ 0 60000 65536"/>
                <a:gd name="T104" fmla="*/ 0 60000 65536"/>
                <a:gd name="T105" fmla="*/ 0 60000 65536"/>
                <a:gd name="T106" fmla="*/ 0 60000 65536"/>
                <a:gd name="T107" fmla="*/ 0 60000 65536"/>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w 170"/>
                <a:gd name="T151" fmla="*/ 0 h 159"/>
                <a:gd name="T152" fmla="*/ 170 w 170"/>
                <a:gd name="T153" fmla="*/ 159 h 159"/>
              </a:gdLst>
              <a:ahLst/>
              <a:cxnLst>
                <a:cxn ang="T100">
                  <a:pos x="T0" y="T1"/>
                </a:cxn>
                <a:cxn ang="T101">
                  <a:pos x="T2" y="T3"/>
                </a:cxn>
                <a:cxn ang="T102">
                  <a:pos x="T4" y="T5"/>
                </a:cxn>
                <a:cxn ang="T103">
                  <a:pos x="T6" y="T7"/>
                </a:cxn>
                <a:cxn ang="T104">
                  <a:pos x="T8" y="T9"/>
                </a:cxn>
                <a:cxn ang="T105">
                  <a:pos x="T10" y="T11"/>
                </a:cxn>
                <a:cxn ang="T106">
                  <a:pos x="T12" y="T13"/>
                </a:cxn>
                <a:cxn ang="T107">
                  <a:pos x="T14" y="T15"/>
                </a:cxn>
                <a:cxn ang="T108">
                  <a:pos x="T16" y="T17"/>
                </a:cxn>
                <a:cxn ang="T109">
                  <a:pos x="T18" y="T19"/>
                </a:cxn>
                <a:cxn ang="T110">
                  <a:pos x="T20" y="T21"/>
                </a:cxn>
                <a:cxn ang="T111">
                  <a:pos x="T22" y="T23"/>
                </a:cxn>
                <a:cxn ang="T112">
                  <a:pos x="T24" y="T25"/>
                </a:cxn>
                <a:cxn ang="T113">
                  <a:pos x="T26" y="T27"/>
                </a:cxn>
                <a:cxn ang="T114">
                  <a:pos x="T28" y="T29"/>
                </a:cxn>
                <a:cxn ang="T115">
                  <a:pos x="T30" y="T31"/>
                </a:cxn>
                <a:cxn ang="T116">
                  <a:pos x="T32" y="T33"/>
                </a:cxn>
                <a:cxn ang="T117">
                  <a:pos x="T34" y="T35"/>
                </a:cxn>
                <a:cxn ang="T118">
                  <a:pos x="T36" y="T37"/>
                </a:cxn>
                <a:cxn ang="T119">
                  <a:pos x="T38" y="T39"/>
                </a:cxn>
                <a:cxn ang="T120">
                  <a:pos x="T40" y="T41"/>
                </a:cxn>
                <a:cxn ang="T121">
                  <a:pos x="T42" y="T43"/>
                </a:cxn>
                <a:cxn ang="T122">
                  <a:pos x="T44" y="T45"/>
                </a:cxn>
                <a:cxn ang="T123">
                  <a:pos x="T46" y="T47"/>
                </a:cxn>
                <a:cxn ang="T124">
                  <a:pos x="T48" y="T49"/>
                </a:cxn>
                <a:cxn ang="T125">
                  <a:pos x="T50" y="T51"/>
                </a:cxn>
                <a:cxn ang="T126">
                  <a:pos x="T52" y="T53"/>
                </a:cxn>
                <a:cxn ang="T127">
                  <a:pos x="T54" y="T55"/>
                </a:cxn>
                <a:cxn ang="T128">
                  <a:pos x="T56" y="T57"/>
                </a:cxn>
                <a:cxn ang="T129">
                  <a:pos x="T58" y="T59"/>
                </a:cxn>
                <a:cxn ang="T130">
                  <a:pos x="T60" y="T61"/>
                </a:cxn>
                <a:cxn ang="T131">
                  <a:pos x="T62" y="T63"/>
                </a:cxn>
                <a:cxn ang="T132">
                  <a:pos x="T64" y="T65"/>
                </a:cxn>
                <a:cxn ang="T133">
                  <a:pos x="T66" y="T67"/>
                </a:cxn>
                <a:cxn ang="T134">
                  <a:pos x="T68" y="T69"/>
                </a:cxn>
                <a:cxn ang="T135">
                  <a:pos x="T70" y="T71"/>
                </a:cxn>
                <a:cxn ang="T136">
                  <a:pos x="T72" y="T73"/>
                </a:cxn>
                <a:cxn ang="T137">
                  <a:pos x="T74" y="T75"/>
                </a:cxn>
                <a:cxn ang="T138">
                  <a:pos x="T76" y="T77"/>
                </a:cxn>
                <a:cxn ang="T139">
                  <a:pos x="T78" y="T79"/>
                </a:cxn>
                <a:cxn ang="T140">
                  <a:pos x="T80" y="T81"/>
                </a:cxn>
                <a:cxn ang="T141">
                  <a:pos x="T82" y="T83"/>
                </a:cxn>
                <a:cxn ang="T142">
                  <a:pos x="T84" y="T85"/>
                </a:cxn>
                <a:cxn ang="T143">
                  <a:pos x="T86" y="T87"/>
                </a:cxn>
                <a:cxn ang="T144">
                  <a:pos x="T88" y="T89"/>
                </a:cxn>
                <a:cxn ang="T145">
                  <a:pos x="T90" y="T91"/>
                </a:cxn>
                <a:cxn ang="T146">
                  <a:pos x="T92" y="T93"/>
                </a:cxn>
                <a:cxn ang="T147">
                  <a:pos x="T94" y="T95"/>
                </a:cxn>
                <a:cxn ang="T148">
                  <a:pos x="T96" y="T97"/>
                </a:cxn>
                <a:cxn ang="T149">
                  <a:pos x="T98" y="T99"/>
                </a:cxn>
              </a:cxnLst>
              <a:rect l="T150" t="T151" r="T152" b="T153"/>
              <a:pathLst>
                <a:path w="170" h="159">
                  <a:moveTo>
                    <a:pt x="170" y="80"/>
                  </a:moveTo>
                  <a:lnTo>
                    <a:pt x="170" y="69"/>
                  </a:lnTo>
                  <a:lnTo>
                    <a:pt x="168" y="60"/>
                  </a:lnTo>
                  <a:lnTo>
                    <a:pt x="165" y="49"/>
                  </a:lnTo>
                  <a:lnTo>
                    <a:pt x="159" y="41"/>
                  </a:lnTo>
                  <a:lnTo>
                    <a:pt x="153" y="32"/>
                  </a:lnTo>
                  <a:lnTo>
                    <a:pt x="146" y="25"/>
                  </a:lnTo>
                  <a:lnTo>
                    <a:pt x="138" y="17"/>
                  </a:lnTo>
                  <a:lnTo>
                    <a:pt x="129" y="12"/>
                  </a:lnTo>
                  <a:lnTo>
                    <a:pt x="119" y="7"/>
                  </a:lnTo>
                  <a:lnTo>
                    <a:pt x="109" y="4"/>
                  </a:lnTo>
                  <a:lnTo>
                    <a:pt x="97" y="1"/>
                  </a:lnTo>
                  <a:lnTo>
                    <a:pt x="85" y="0"/>
                  </a:lnTo>
                  <a:lnTo>
                    <a:pt x="73" y="1"/>
                  </a:lnTo>
                  <a:lnTo>
                    <a:pt x="63" y="4"/>
                  </a:lnTo>
                  <a:lnTo>
                    <a:pt x="52" y="7"/>
                  </a:lnTo>
                  <a:lnTo>
                    <a:pt x="43" y="12"/>
                  </a:lnTo>
                  <a:lnTo>
                    <a:pt x="34" y="17"/>
                  </a:lnTo>
                  <a:lnTo>
                    <a:pt x="26" y="25"/>
                  </a:lnTo>
                  <a:lnTo>
                    <a:pt x="18" y="32"/>
                  </a:lnTo>
                  <a:lnTo>
                    <a:pt x="12" y="41"/>
                  </a:lnTo>
                  <a:lnTo>
                    <a:pt x="6" y="49"/>
                  </a:lnTo>
                  <a:lnTo>
                    <a:pt x="3" y="60"/>
                  </a:lnTo>
                  <a:lnTo>
                    <a:pt x="1" y="69"/>
                  </a:lnTo>
                  <a:lnTo>
                    <a:pt x="0" y="80"/>
                  </a:lnTo>
                  <a:lnTo>
                    <a:pt x="1" y="92"/>
                  </a:lnTo>
                  <a:lnTo>
                    <a:pt x="3" y="102"/>
                  </a:lnTo>
                  <a:lnTo>
                    <a:pt x="6" y="112"/>
                  </a:lnTo>
                  <a:lnTo>
                    <a:pt x="12" y="121"/>
                  </a:lnTo>
                  <a:lnTo>
                    <a:pt x="18" y="130"/>
                  </a:lnTo>
                  <a:lnTo>
                    <a:pt x="26" y="137"/>
                  </a:lnTo>
                  <a:lnTo>
                    <a:pt x="34" y="143"/>
                  </a:lnTo>
                  <a:lnTo>
                    <a:pt x="43" y="149"/>
                  </a:lnTo>
                  <a:lnTo>
                    <a:pt x="52" y="154"/>
                  </a:lnTo>
                  <a:lnTo>
                    <a:pt x="63" y="157"/>
                  </a:lnTo>
                  <a:lnTo>
                    <a:pt x="73" y="159"/>
                  </a:lnTo>
                  <a:lnTo>
                    <a:pt x="85" y="159"/>
                  </a:lnTo>
                  <a:lnTo>
                    <a:pt x="97" y="159"/>
                  </a:lnTo>
                  <a:lnTo>
                    <a:pt x="109" y="157"/>
                  </a:lnTo>
                  <a:lnTo>
                    <a:pt x="119" y="154"/>
                  </a:lnTo>
                  <a:lnTo>
                    <a:pt x="129" y="149"/>
                  </a:lnTo>
                  <a:lnTo>
                    <a:pt x="138" y="143"/>
                  </a:lnTo>
                  <a:lnTo>
                    <a:pt x="146" y="137"/>
                  </a:lnTo>
                  <a:lnTo>
                    <a:pt x="153" y="130"/>
                  </a:lnTo>
                  <a:lnTo>
                    <a:pt x="159" y="121"/>
                  </a:lnTo>
                  <a:lnTo>
                    <a:pt x="165" y="112"/>
                  </a:lnTo>
                  <a:lnTo>
                    <a:pt x="168" y="102"/>
                  </a:lnTo>
                  <a:lnTo>
                    <a:pt x="170" y="92"/>
                  </a:lnTo>
                  <a:lnTo>
                    <a:pt x="170" y="80"/>
                  </a:lnTo>
                  <a:close/>
                </a:path>
              </a:pathLst>
            </a:custGeom>
            <a:solidFill>
              <a:srgbClr val="000000"/>
            </a:solidFill>
            <a:ln w="9525">
              <a:noFill/>
              <a:round/>
              <a:headEnd/>
              <a:tailEnd/>
            </a:ln>
          </xdr:spPr>
        </xdr:sp>
        <xdr:sp macro="" textlink="">
          <xdr:nvSpPr>
            <xdr:cNvPr id="5358" name="Freeform 34"/>
            <xdr:cNvSpPr>
              <a:spLocks/>
            </xdr:cNvSpPr>
          </xdr:nvSpPr>
          <xdr:spPr bwMode="auto">
            <a:xfrm>
              <a:off x="2469" y="372"/>
              <a:ext cx="40" cy="38"/>
            </a:xfrm>
            <a:custGeom>
              <a:avLst/>
              <a:gdLst>
                <a:gd name="T0" fmla="*/ 0 w 170"/>
                <a:gd name="T1" fmla="*/ 0 h 159"/>
                <a:gd name="T2" fmla="*/ 0 w 170"/>
                <a:gd name="T3" fmla="*/ 0 h 159"/>
                <a:gd name="T4" fmla="*/ 0 w 170"/>
                <a:gd name="T5" fmla="*/ 0 h 159"/>
                <a:gd name="T6" fmla="*/ 0 w 170"/>
                <a:gd name="T7" fmla="*/ 0 h 159"/>
                <a:gd name="T8" fmla="*/ 0 w 170"/>
                <a:gd name="T9" fmla="*/ 0 h 159"/>
                <a:gd name="T10" fmla="*/ 0 w 170"/>
                <a:gd name="T11" fmla="*/ 0 h 159"/>
                <a:gd name="T12" fmla="*/ 0 w 170"/>
                <a:gd name="T13" fmla="*/ 0 h 159"/>
                <a:gd name="T14" fmla="*/ 0 w 170"/>
                <a:gd name="T15" fmla="*/ 0 h 159"/>
                <a:gd name="T16" fmla="*/ 0 w 170"/>
                <a:gd name="T17" fmla="*/ 0 h 159"/>
                <a:gd name="T18" fmla="*/ 0 w 170"/>
                <a:gd name="T19" fmla="*/ 0 h 159"/>
                <a:gd name="T20" fmla="*/ 0 w 170"/>
                <a:gd name="T21" fmla="*/ 0 h 159"/>
                <a:gd name="T22" fmla="*/ 0 w 170"/>
                <a:gd name="T23" fmla="*/ 0 h 159"/>
                <a:gd name="T24" fmla="*/ 0 w 170"/>
                <a:gd name="T25" fmla="*/ 0 h 159"/>
                <a:gd name="T26" fmla="*/ 0 w 170"/>
                <a:gd name="T27" fmla="*/ 0 h 159"/>
                <a:gd name="T28" fmla="*/ 0 w 170"/>
                <a:gd name="T29" fmla="*/ 0 h 159"/>
                <a:gd name="T30" fmla="*/ 0 w 170"/>
                <a:gd name="T31" fmla="*/ 0 h 159"/>
                <a:gd name="T32" fmla="*/ 0 w 170"/>
                <a:gd name="T33" fmla="*/ 0 h 159"/>
                <a:gd name="T34" fmla="*/ 0 w 170"/>
                <a:gd name="T35" fmla="*/ 0 h 159"/>
                <a:gd name="T36" fmla="*/ 0 w 170"/>
                <a:gd name="T37" fmla="*/ 0 h 159"/>
                <a:gd name="T38" fmla="*/ 0 w 170"/>
                <a:gd name="T39" fmla="*/ 0 h 159"/>
                <a:gd name="T40" fmla="*/ 0 w 170"/>
                <a:gd name="T41" fmla="*/ 0 h 159"/>
                <a:gd name="T42" fmla="*/ 0 w 170"/>
                <a:gd name="T43" fmla="*/ 0 h 159"/>
                <a:gd name="T44" fmla="*/ 0 w 170"/>
                <a:gd name="T45" fmla="*/ 0 h 159"/>
                <a:gd name="T46" fmla="*/ 0 w 170"/>
                <a:gd name="T47" fmla="*/ 0 h 159"/>
                <a:gd name="T48" fmla="*/ 0 w 170"/>
                <a:gd name="T49" fmla="*/ 0 h 159"/>
                <a:gd name="T50" fmla="*/ 0 w 170"/>
                <a:gd name="T51" fmla="*/ 0 h 159"/>
                <a:gd name="T52" fmla="*/ 0 w 170"/>
                <a:gd name="T53" fmla="*/ 0 h 159"/>
                <a:gd name="T54" fmla="*/ 0 w 170"/>
                <a:gd name="T55" fmla="*/ 0 h 159"/>
                <a:gd name="T56" fmla="*/ 0 w 170"/>
                <a:gd name="T57" fmla="*/ 0 h 159"/>
                <a:gd name="T58" fmla="*/ 0 w 170"/>
                <a:gd name="T59" fmla="*/ 0 h 159"/>
                <a:gd name="T60" fmla="*/ 0 w 170"/>
                <a:gd name="T61" fmla="*/ 0 h 159"/>
                <a:gd name="T62" fmla="*/ 0 w 170"/>
                <a:gd name="T63" fmla="*/ 0 h 159"/>
                <a:gd name="T64" fmla="*/ 0 w 170"/>
                <a:gd name="T65" fmla="*/ 0 h 159"/>
                <a:gd name="T66" fmla="*/ 0 w 170"/>
                <a:gd name="T67" fmla="*/ 0 h 159"/>
                <a:gd name="T68" fmla="*/ 0 w 170"/>
                <a:gd name="T69" fmla="*/ 0 h 159"/>
                <a:gd name="T70" fmla="*/ 0 w 170"/>
                <a:gd name="T71" fmla="*/ 0 h 159"/>
                <a:gd name="T72" fmla="*/ 0 w 170"/>
                <a:gd name="T73" fmla="*/ 0 h 159"/>
                <a:gd name="T74" fmla="*/ 0 w 170"/>
                <a:gd name="T75" fmla="*/ 0 h 159"/>
                <a:gd name="T76" fmla="*/ 0 w 170"/>
                <a:gd name="T77" fmla="*/ 0 h 159"/>
                <a:gd name="T78" fmla="*/ 0 w 170"/>
                <a:gd name="T79" fmla="*/ 0 h 159"/>
                <a:gd name="T80" fmla="*/ 0 w 170"/>
                <a:gd name="T81" fmla="*/ 0 h 159"/>
                <a:gd name="T82" fmla="*/ 0 w 170"/>
                <a:gd name="T83" fmla="*/ 0 h 159"/>
                <a:gd name="T84" fmla="*/ 0 w 170"/>
                <a:gd name="T85" fmla="*/ 0 h 159"/>
                <a:gd name="T86" fmla="*/ 0 w 170"/>
                <a:gd name="T87" fmla="*/ 0 h 159"/>
                <a:gd name="T88" fmla="*/ 0 w 170"/>
                <a:gd name="T89" fmla="*/ 0 h 159"/>
                <a:gd name="T90" fmla="*/ 0 w 170"/>
                <a:gd name="T91" fmla="*/ 0 h 159"/>
                <a:gd name="T92" fmla="*/ 0 w 170"/>
                <a:gd name="T93" fmla="*/ 0 h 159"/>
                <a:gd name="T94" fmla="*/ 0 w 170"/>
                <a:gd name="T95" fmla="*/ 0 h 159"/>
                <a:gd name="T96" fmla="*/ 0 w 170"/>
                <a:gd name="T97" fmla="*/ 0 h 159"/>
                <a:gd name="T98" fmla="*/ 0 w 170"/>
                <a:gd name="T99" fmla="*/ 0 h 159"/>
                <a:gd name="T100" fmla="*/ 0 60000 65536"/>
                <a:gd name="T101" fmla="*/ 0 60000 65536"/>
                <a:gd name="T102" fmla="*/ 0 60000 65536"/>
                <a:gd name="T103" fmla="*/ 0 60000 65536"/>
                <a:gd name="T104" fmla="*/ 0 60000 65536"/>
                <a:gd name="T105" fmla="*/ 0 60000 65536"/>
                <a:gd name="T106" fmla="*/ 0 60000 65536"/>
                <a:gd name="T107" fmla="*/ 0 60000 65536"/>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w 170"/>
                <a:gd name="T151" fmla="*/ 0 h 159"/>
                <a:gd name="T152" fmla="*/ 170 w 170"/>
                <a:gd name="T153" fmla="*/ 159 h 159"/>
              </a:gdLst>
              <a:ahLst/>
              <a:cxnLst>
                <a:cxn ang="T100">
                  <a:pos x="T0" y="T1"/>
                </a:cxn>
                <a:cxn ang="T101">
                  <a:pos x="T2" y="T3"/>
                </a:cxn>
                <a:cxn ang="T102">
                  <a:pos x="T4" y="T5"/>
                </a:cxn>
                <a:cxn ang="T103">
                  <a:pos x="T6" y="T7"/>
                </a:cxn>
                <a:cxn ang="T104">
                  <a:pos x="T8" y="T9"/>
                </a:cxn>
                <a:cxn ang="T105">
                  <a:pos x="T10" y="T11"/>
                </a:cxn>
                <a:cxn ang="T106">
                  <a:pos x="T12" y="T13"/>
                </a:cxn>
                <a:cxn ang="T107">
                  <a:pos x="T14" y="T15"/>
                </a:cxn>
                <a:cxn ang="T108">
                  <a:pos x="T16" y="T17"/>
                </a:cxn>
                <a:cxn ang="T109">
                  <a:pos x="T18" y="T19"/>
                </a:cxn>
                <a:cxn ang="T110">
                  <a:pos x="T20" y="T21"/>
                </a:cxn>
                <a:cxn ang="T111">
                  <a:pos x="T22" y="T23"/>
                </a:cxn>
                <a:cxn ang="T112">
                  <a:pos x="T24" y="T25"/>
                </a:cxn>
                <a:cxn ang="T113">
                  <a:pos x="T26" y="T27"/>
                </a:cxn>
                <a:cxn ang="T114">
                  <a:pos x="T28" y="T29"/>
                </a:cxn>
                <a:cxn ang="T115">
                  <a:pos x="T30" y="T31"/>
                </a:cxn>
                <a:cxn ang="T116">
                  <a:pos x="T32" y="T33"/>
                </a:cxn>
                <a:cxn ang="T117">
                  <a:pos x="T34" y="T35"/>
                </a:cxn>
                <a:cxn ang="T118">
                  <a:pos x="T36" y="T37"/>
                </a:cxn>
                <a:cxn ang="T119">
                  <a:pos x="T38" y="T39"/>
                </a:cxn>
                <a:cxn ang="T120">
                  <a:pos x="T40" y="T41"/>
                </a:cxn>
                <a:cxn ang="T121">
                  <a:pos x="T42" y="T43"/>
                </a:cxn>
                <a:cxn ang="T122">
                  <a:pos x="T44" y="T45"/>
                </a:cxn>
                <a:cxn ang="T123">
                  <a:pos x="T46" y="T47"/>
                </a:cxn>
                <a:cxn ang="T124">
                  <a:pos x="T48" y="T49"/>
                </a:cxn>
                <a:cxn ang="T125">
                  <a:pos x="T50" y="T51"/>
                </a:cxn>
                <a:cxn ang="T126">
                  <a:pos x="T52" y="T53"/>
                </a:cxn>
                <a:cxn ang="T127">
                  <a:pos x="T54" y="T55"/>
                </a:cxn>
                <a:cxn ang="T128">
                  <a:pos x="T56" y="T57"/>
                </a:cxn>
                <a:cxn ang="T129">
                  <a:pos x="T58" y="T59"/>
                </a:cxn>
                <a:cxn ang="T130">
                  <a:pos x="T60" y="T61"/>
                </a:cxn>
                <a:cxn ang="T131">
                  <a:pos x="T62" y="T63"/>
                </a:cxn>
                <a:cxn ang="T132">
                  <a:pos x="T64" y="T65"/>
                </a:cxn>
                <a:cxn ang="T133">
                  <a:pos x="T66" y="T67"/>
                </a:cxn>
                <a:cxn ang="T134">
                  <a:pos x="T68" y="T69"/>
                </a:cxn>
                <a:cxn ang="T135">
                  <a:pos x="T70" y="T71"/>
                </a:cxn>
                <a:cxn ang="T136">
                  <a:pos x="T72" y="T73"/>
                </a:cxn>
                <a:cxn ang="T137">
                  <a:pos x="T74" y="T75"/>
                </a:cxn>
                <a:cxn ang="T138">
                  <a:pos x="T76" y="T77"/>
                </a:cxn>
                <a:cxn ang="T139">
                  <a:pos x="T78" y="T79"/>
                </a:cxn>
                <a:cxn ang="T140">
                  <a:pos x="T80" y="T81"/>
                </a:cxn>
                <a:cxn ang="T141">
                  <a:pos x="T82" y="T83"/>
                </a:cxn>
                <a:cxn ang="T142">
                  <a:pos x="T84" y="T85"/>
                </a:cxn>
                <a:cxn ang="T143">
                  <a:pos x="T86" y="T87"/>
                </a:cxn>
                <a:cxn ang="T144">
                  <a:pos x="T88" y="T89"/>
                </a:cxn>
                <a:cxn ang="T145">
                  <a:pos x="T90" y="T91"/>
                </a:cxn>
                <a:cxn ang="T146">
                  <a:pos x="T92" y="T93"/>
                </a:cxn>
                <a:cxn ang="T147">
                  <a:pos x="T94" y="T95"/>
                </a:cxn>
                <a:cxn ang="T148">
                  <a:pos x="T96" y="T97"/>
                </a:cxn>
                <a:cxn ang="T149">
                  <a:pos x="T98" y="T99"/>
                </a:cxn>
              </a:cxnLst>
              <a:rect l="T150" t="T151" r="T152" b="T153"/>
              <a:pathLst>
                <a:path w="170" h="159">
                  <a:moveTo>
                    <a:pt x="170" y="80"/>
                  </a:moveTo>
                  <a:lnTo>
                    <a:pt x="170" y="69"/>
                  </a:lnTo>
                  <a:lnTo>
                    <a:pt x="168" y="60"/>
                  </a:lnTo>
                  <a:lnTo>
                    <a:pt x="165" y="49"/>
                  </a:lnTo>
                  <a:lnTo>
                    <a:pt x="159" y="41"/>
                  </a:lnTo>
                  <a:lnTo>
                    <a:pt x="153" y="32"/>
                  </a:lnTo>
                  <a:lnTo>
                    <a:pt x="146" y="25"/>
                  </a:lnTo>
                  <a:lnTo>
                    <a:pt x="138" y="17"/>
                  </a:lnTo>
                  <a:lnTo>
                    <a:pt x="129" y="12"/>
                  </a:lnTo>
                  <a:lnTo>
                    <a:pt x="119" y="7"/>
                  </a:lnTo>
                  <a:lnTo>
                    <a:pt x="109" y="4"/>
                  </a:lnTo>
                  <a:lnTo>
                    <a:pt x="97" y="1"/>
                  </a:lnTo>
                  <a:lnTo>
                    <a:pt x="85" y="0"/>
                  </a:lnTo>
                  <a:lnTo>
                    <a:pt x="73" y="1"/>
                  </a:lnTo>
                  <a:lnTo>
                    <a:pt x="63" y="4"/>
                  </a:lnTo>
                  <a:lnTo>
                    <a:pt x="52" y="7"/>
                  </a:lnTo>
                  <a:lnTo>
                    <a:pt x="43" y="12"/>
                  </a:lnTo>
                  <a:lnTo>
                    <a:pt x="34" y="17"/>
                  </a:lnTo>
                  <a:lnTo>
                    <a:pt x="26" y="25"/>
                  </a:lnTo>
                  <a:lnTo>
                    <a:pt x="18" y="32"/>
                  </a:lnTo>
                  <a:lnTo>
                    <a:pt x="12" y="41"/>
                  </a:lnTo>
                  <a:lnTo>
                    <a:pt x="6" y="49"/>
                  </a:lnTo>
                  <a:lnTo>
                    <a:pt x="3" y="60"/>
                  </a:lnTo>
                  <a:lnTo>
                    <a:pt x="1" y="69"/>
                  </a:lnTo>
                  <a:lnTo>
                    <a:pt x="0" y="80"/>
                  </a:lnTo>
                  <a:lnTo>
                    <a:pt x="1" y="92"/>
                  </a:lnTo>
                  <a:lnTo>
                    <a:pt x="3" y="102"/>
                  </a:lnTo>
                  <a:lnTo>
                    <a:pt x="6" y="112"/>
                  </a:lnTo>
                  <a:lnTo>
                    <a:pt x="12" y="121"/>
                  </a:lnTo>
                  <a:lnTo>
                    <a:pt x="18" y="130"/>
                  </a:lnTo>
                  <a:lnTo>
                    <a:pt x="26" y="137"/>
                  </a:lnTo>
                  <a:lnTo>
                    <a:pt x="34" y="143"/>
                  </a:lnTo>
                  <a:lnTo>
                    <a:pt x="43" y="149"/>
                  </a:lnTo>
                  <a:lnTo>
                    <a:pt x="52" y="154"/>
                  </a:lnTo>
                  <a:lnTo>
                    <a:pt x="63" y="157"/>
                  </a:lnTo>
                  <a:lnTo>
                    <a:pt x="73" y="159"/>
                  </a:lnTo>
                  <a:lnTo>
                    <a:pt x="85" y="159"/>
                  </a:lnTo>
                  <a:lnTo>
                    <a:pt x="97" y="159"/>
                  </a:lnTo>
                  <a:lnTo>
                    <a:pt x="109" y="157"/>
                  </a:lnTo>
                  <a:lnTo>
                    <a:pt x="119" y="154"/>
                  </a:lnTo>
                  <a:lnTo>
                    <a:pt x="129" y="149"/>
                  </a:lnTo>
                  <a:lnTo>
                    <a:pt x="138" y="143"/>
                  </a:lnTo>
                  <a:lnTo>
                    <a:pt x="146" y="137"/>
                  </a:lnTo>
                  <a:lnTo>
                    <a:pt x="153" y="130"/>
                  </a:lnTo>
                  <a:lnTo>
                    <a:pt x="159" y="121"/>
                  </a:lnTo>
                  <a:lnTo>
                    <a:pt x="165" y="112"/>
                  </a:lnTo>
                  <a:lnTo>
                    <a:pt x="168" y="102"/>
                  </a:lnTo>
                  <a:lnTo>
                    <a:pt x="170" y="92"/>
                  </a:lnTo>
                  <a:lnTo>
                    <a:pt x="170" y="80"/>
                  </a:lnTo>
                </a:path>
              </a:pathLst>
            </a:custGeom>
            <a:noFill/>
            <a:ln w="6985">
              <a:solidFill>
                <a:srgbClr val="000000"/>
              </a:solidFill>
              <a:prstDash val="solid"/>
              <a:round/>
              <a:headEnd/>
              <a:tailEnd/>
            </a:ln>
          </xdr:spPr>
        </xdr:sp>
      </xdr:grpSp>
    </xdr:grp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57150</xdr:colOff>
      <xdr:row>42</xdr:row>
      <xdr:rowOff>38100</xdr:rowOff>
    </xdr:from>
    <xdr:to>
      <xdr:col>5</xdr:col>
      <xdr:colOff>123825</xdr:colOff>
      <xdr:row>43</xdr:row>
      <xdr:rowOff>95250</xdr:rowOff>
    </xdr:to>
    <xdr:sp macro="" textlink="">
      <xdr:nvSpPr>
        <xdr:cNvPr id="4097" name="Text Box 1"/>
        <xdr:cNvSpPr txBox="1">
          <a:spLocks noChangeArrowheads="1"/>
        </xdr:cNvSpPr>
      </xdr:nvSpPr>
      <xdr:spPr bwMode="auto">
        <a:xfrm>
          <a:off x="57150" y="10439400"/>
          <a:ext cx="1209675" cy="257175"/>
        </a:xfrm>
        <a:prstGeom prst="rect">
          <a:avLst/>
        </a:prstGeom>
        <a:noFill/>
        <a:ln w="9525">
          <a:noFill/>
          <a:miter lim="800000"/>
          <a:headEnd/>
          <a:tailEnd/>
        </a:ln>
      </xdr:spPr>
      <xdr:txBody>
        <a:bodyPr vertOverflow="clip" wrap="square" lIns="91440" tIns="45720" rIns="91440" bIns="45720" anchor="t" upright="1"/>
        <a:lstStyle/>
        <a:p>
          <a:pPr algn="ctr" rtl="1">
            <a:defRPr sz="1000"/>
          </a:pPr>
          <a:r>
            <a:rPr lang="en-US" sz="1100" b="1" i="0" strike="noStrike">
              <a:solidFill>
                <a:srgbClr val="000000"/>
              </a:solidFill>
              <a:latin typeface=".VnArial Narrow"/>
            </a:rPr>
            <a:t>VINACONEX NO.2</a:t>
          </a:r>
          <a:endParaRPr lang="en-US" sz="1000" b="0" i="0" strike="noStrike">
            <a:solidFill>
              <a:srgbClr val="000000"/>
            </a:solidFill>
            <a:latin typeface="Times New Roman"/>
            <a:cs typeface="Times New Roman"/>
          </a:endParaRPr>
        </a:p>
        <a:p>
          <a:pPr algn="ctr" rtl="1">
            <a:defRPr sz="1000"/>
          </a:pPr>
          <a:endParaRPr lang="en-US" sz="1000" b="0" i="0" strike="noStrike">
            <a:solidFill>
              <a:srgbClr val="000000"/>
            </a:solidFill>
            <a:latin typeface="Times New Roman"/>
            <a:cs typeface="Times New Roman"/>
          </a:endParaRPr>
        </a:p>
      </xdr:txBody>
    </xdr:sp>
    <xdr:clientData/>
  </xdr:twoCellAnchor>
  <xdr:twoCellAnchor>
    <xdr:from>
      <xdr:col>21</xdr:col>
      <xdr:colOff>19050</xdr:colOff>
      <xdr:row>39</xdr:row>
      <xdr:rowOff>104775</xdr:rowOff>
    </xdr:from>
    <xdr:to>
      <xdr:col>25</xdr:col>
      <xdr:colOff>171450</xdr:colOff>
      <xdr:row>42</xdr:row>
      <xdr:rowOff>123825</xdr:rowOff>
    </xdr:to>
    <xdr:pic>
      <xdr:nvPicPr>
        <xdr:cNvPr id="4494" name="Picture 2" descr="TUVNORD-TGA-9K"/>
        <xdr:cNvPicPr>
          <a:picLocks noChangeAspect="1" noChangeArrowheads="1"/>
        </xdr:cNvPicPr>
      </xdr:nvPicPr>
      <xdr:blipFill>
        <a:blip xmlns:r="http://schemas.openxmlformats.org/officeDocument/2006/relationships" r:embed="rId1" cstate="print">
          <a:lum bright="-20000" contrast="-20000"/>
          <a:grayscl/>
          <a:biLevel thresh="50000"/>
        </a:blip>
        <a:srcRect/>
        <a:stretch>
          <a:fillRect/>
        </a:stretch>
      </xdr:blipFill>
      <xdr:spPr bwMode="auto">
        <a:xfrm>
          <a:off x="4819650" y="9906000"/>
          <a:ext cx="1066800" cy="619125"/>
        </a:xfrm>
        <a:prstGeom prst="rect">
          <a:avLst/>
        </a:prstGeom>
        <a:noFill/>
        <a:ln w="9525">
          <a:noFill/>
          <a:miter lim="800000"/>
          <a:headEnd/>
          <a:tailEnd/>
        </a:ln>
      </xdr:spPr>
    </xdr:pic>
    <xdr:clientData/>
  </xdr:twoCellAnchor>
  <xdr:twoCellAnchor>
    <xdr:from>
      <xdr:col>4</xdr:col>
      <xdr:colOff>209550</xdr:colOff>
      <xdr:row>39</xdr:row>
      <xdr:rowOff>38100</xdr:rowOff>
    </xdr:from>
    <xdr:to>
      <xdr:col>21</xdr:col>
      <xdr:colOff>19050</xdr:colOff>
      <xdr:row>42</xdr:row>
      <xdr:rowOff>180975</xdr:rowOff>
    </xdr:to>
    <xdr:sp macro="" textlink="">
      <xdr:nvSpPr>
        <xdr:cNvPr id="4099" name="Text Box 3"/>
        <xdr:cNvSpPr txBox="1">
          <a:spLocks noChangeArrowheads="1"/>
        </xdr:cNvSpPr>
      </xdr:nvSpPr>
      <xdr:spPr bwMode="auto">
        <a:xfrm>
          <a:off x="1123950" y="9839325"/>
          <a:ext cx="3695700" cy="742950"/>
        </a:xfrm>
        <a:prstGeom prst="rect">
          <a:avLst/>
        </a:prstGeom>
        <a:noFill/>
        <a:ln w="9525">
          <a:noFill/>
          <a:miter lim="800000"/>
          <a:headEnd/>
          <a:tailEnd/>
        </a:ln>
      </xdr:spPr>
      <xdr:txBody>
        <a:bodyPr vertOverflow="clip" wrap="square" lIns="91440" tIns="45720" rIns="91440" bIns="45720" anchor="t" upright="1"/>
        <a:lstStyle/>
        <a:p>
          <a:pPr algn="ctr" rtl="1">
            <a:defRPr sz="1000"/>
          </a:pPr>
          <a:r>
            <a:rPr lang="en-US" sz="1200" b="1" i="0" strike="noStrike">
              <a:solidFill>
                <a:srgbClr val="000000"/>
              </a:solidFill>
              <a:latin typeface=".VnArialH"/>
            </a:rPr>
            <a:t>nhµ thÇu vinaconex N</a:t>
          </a:r>
          <a:r>
            <a:rPr lang="en-US" sz="1200" b="1" i="0" strike="noStrike">
              <a:solidFill>
                <a:srgbClr val="000000"/>
              </a:solidFill>
              <a:latin typeface=".VnArial"/>
            </a:rPr>
            <a:t>o.2  </a:t>
          </a:r>
          <a:endParaRPr lang="en-US" sz="1200" b="1" i="0" strike="noStrike">
            <a:solidFill>
              <a:srgbClr val="000000"/>
            </a:solidFill>
            <a:latin typeface=".VnArialH"/>
          </a:endParaRPr>
        </a:p>
        <a:p>
          <a:pPr algn="ctr" rtl="1">
            <a:defRPr sz="1000"/>
          </a:pPr>
          <a:r>
            <a:rPr lang="en-US" sz="1100" b="1" i="0" strike="noStrike">
              <a:solidFill>
                <a:srgbClr val="000000"/>
              </a:solidFill>
              <a:latin typeface=".VnArial Narrow"/>
            </a:rPr>
            <a:t>§Þa chØ: 52 L¹c Long Qu©n - T©y Hå - Hµ Néi. Tel: 3753.2039</a:t>
          </a:r>
          <a:endParaRPr lang="en-US" sz="1000" b="1" i="0" strike="noStrike">
            <a:solidFill>
              <a:srgbClr val="000000"/>
            </a:solidFill>
            <a:latin typeface=".VnArial"/>
          </a:endParaRPr>
        </a:p>
        <a:p>
          <a:pPr algn="ctr" rtl="1">
            <a:defRPr sz="1000"/>
          </a:pPr>
          <a:r>
            <a:rPr lang="en-US" sz="1000" b="1" i="0" strike="noStrike">
              <a:solidFill>
                <a:srgbClr val="000000"/>
              </a:solidFill>
              <a:latin typeface=".VnArial"/>
            </a:rPr>
            <a:t>Fax: 3836.1012.  Email: vinaconex2@fpt.vn</a:t>
          </a:r>
          <a:endParaRPr lang="en-US" sz="1000" b="0" i="0" strike="noStrike">
            <a:solidFill>
              <a:srgbClr val="333399"/>
            </a:solidFill>
            <a:latin typeface=".VnArial"/>
          </a:endParaRPr>
        </a:p>
        <a:p>
          <a:pPr algn="ctr" rtl="1">
            <a:defRPr sz="1000"/>
          </a:pPr>
          <a:endParaRPr lang="en-US" sz="1200" b="0" i="0" strike="noStrike">
            <a:solidFill>
              <a:srgbClr val="000000"/>
            </a:solidFill>
            <a:latin typeface=".VnArial"/>
          </a:endParaRPr>
        </a:p>
        <a:p>
          <a:pPr algn="ctr" rtl="1">
            <a:defRPr sz="1000"/>
          </a:pPr>
          <a:endParaRPr lang="en-US" sz="1200" b="0" i="0" strike="noStrike">
            <a:solidFill>
              <a:srgbClr val="000000"/>
            </a:solidFill>
            <a:latin typeface=".VnArial"/>
          </a:endParaRPr>
        </a:p>
        <a:p>
          <a:pPr algn="ctr" rtl="1">
            <a:defRPr sz="1000"/>
          </a:pPr>
          <a:endParaRPr lang="en-US" sz="1200" b="0" i="0" strike="noStrike">
            <a:solidFill>
              <a:srgbClr val="000000"/>
            </a:solidFill>
            <a:latin typeface=".VnArial"/>
          </a:endParaRPr>
        </a:p>
      </xdr:txBody>
    </xdr:sp>
    <xdr:clientData/>
  </xdr:twoCellAnchor>
  <xdr:twoCellAnchor>
    <xdr:from>
      <xdr:col>0</xdr:col>
      <xdr:colOff>133350</xdr:colOff>
      <xdr:row>39</xdr:row>
      <xdr:rowOff>47625</xdr:rowOff>
    </xdr:from>
    <xdr:to>
      <xdr:col>5</xdr:col>
      <xdr:colOff>38100</xdr:colOff>
      <xdr:row>41</xdr:row>
      <xdr:rowOff>190500</xdr:rowOff>
    </xdr:to>
    <xdr:grpSp>
      <xdr:nvGrpSpPr>
        <xdr:cNvPr id="4496" name="Group 4"/>
        <xdr:cNvGrpSpPr>
          <a:grpSpLocks noChangeAspect="1"/>
        </xdr:cNvGrpSpPr>
      </xdr:nvGrpSpPr>
      <xdr:grpSpPr bwMode="auto">
        <a:xfrm>
          <a:off x="133350" y="9848850"/>
          <a:ext cx="1047750" cy="542925"/>
          <a:chOff x="1405" y="325"/>
          <a:chExt cx="1653" cy="859"/>
        </a:xfrm>
      </xdr:grpSpPr>
      <xdr:sp macro="" textlink="">
        <xdr:nvSpPr>
          <xdr:cNvPr id="4530" name="AutoShape 5"/>
          <xdr:cNvSpPr>
            <a:spLocks noChangeAspect="1" noChangeArrowheads="1"/>
          </xdr:cNvSpPr>
        </xdr:nvSpPr>
        <xdr:spPr bwMode="auto">
          <a:xfrm>
            <a:off x="1405" y="325"/>
            <a:ext cx="1653" cy="859"/>
          </a:xfrm>
          <a:prstGeom prst="rect">
            <a:avLst/>
          </a:prstGeom>
          <a:noFill/>
          <a:ln w="9525">
            <a:noFill/>
            <a:miter lim="800000"/>
            <a:headEnd/>
            <a:tailEnd/>
          </a:ln>
        </xdr:spPr>
      </xdr:sp>
      <xdr:sp macro="" textlink="">
        <xdr:nvSpPr>
          <xdr:cNvPr id="4531" name="Freeform 6"/>
          <xdr:cNvSpPr>
            <a:spLocks/>
          </xdr:cNvSpPr>
        </xdr:nvSpPr>
        <xdr:spPr bwMode="auto">
          <a:xfrm>
            <a:off x="2235" y="917"/>
            <a:ext cx="300" cy="260"/>
          </a:xfrm>
          <a:custGeom>
            <a:avLst/>
            <a:gdLst>
              <a:gd name="T0" fmla="*/ 0 w 1235"/>
              <a:gd name="T1" fmla="*/ 4 h 1074"/>
              <a:gd name="T2" fmla="*/ 0 w 1235"/>
              <a:gd name="T3" fmla="*/ 4 h 1074"/>
              <a:gd name="T4" fmla="*/ 0 w 1235"/>
              <a:gd name="T5" fmla="*/ 4 h 1074"/>
              <a:gd name="T6" fmla="*/ 0 w 1235"/>
              <a:gd name="T7" fmla="*/ 4 h 1074"/>
              <a:gd name="T8" fmla="*/ 1 w 1235"/>
              <a:gd name="T9" fmla="*/ 3 h 1074"/>
              <a:gd name="T10" fmla="*/ 1 w 1235"/>
              <a:gd name="T11" fmla="*/ 3 h 1074"/>
              <a:gd name="T12" fmla="*/ 2 w 1235"/>
              <a:gd name="T13" fmla="*/ 3 h 1074"/>
              <a:gd name="T14" fmla="*/ 2 w 1235"/>
              <a:gd name="T15" fmla="*/ 3 h 1074"/>
              <a:gd name="T16" fmla="*/ 3 w 1235"/>
              <a:gd name="T17" fmla="*/ 2 h 1074"/>
              <a:gd name="T18" fmla="*/ 3 w 1235"/>
              <a:gd name="T19" fmla="*/ 2 h 1074"/>
              <a:gd name="T20" fmla="*/ 4 w 1235"/>
              <a:gd name="T21" fmla="*/ 1 h 1074"/>
              <a:gd name="T22" fmla="*/ 4 w 1235"/>
              <a:gd name="T23" fmla="*/ 1 h 1074"/>
              <a:gd name="T24" fmla="*/ 4 w 1235"/>
              <a:gd name="T25" fmla="*/ 0 h 1074"/>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1235"/>
              <a:gd name="T40" fmla="*/ 0 h 1074"/>
              <a:gd name="T41" fmla="*/ 1235 w 1235"/>
              <a:gd name="T42" fmla="*/ 1074 h 1074"/>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1235" h="1074">
                <a:moveTo>
                  <a:pt x="0" y="1074"/>
                </a:moveTo>
                <a:lnTo>
                  <a:pt x="22" y="1071"/>
                </a:lnTo>
                <a:lnTo>
                  <a:pt x="80" y="1062"/>
                </a:lnTo>
                <a:lnTo>
                  <a:pt x="169" y="1043"/>
                </a:lnTo>
                <a:lnTo>
                  <a:pt x="281" y="1013"/>
                </a:lnTo>
                <a:lnTo>
                  <a:pt x="411" y="967"/>
                </a:lnTo>
                <a:lnTo>
                  <a:pt x="552" y="903"/>
                </a:lnTo>
                <a:lnTo>
                  <a:pt x="695" y="820"/>
                </a:lnTo>
                <a:lnTo>
                  <a:pt x="837" y="713"/>
                </a:lnTo>
                <a:lnTo>
                  <a:pt x="967" y="580"/>
                </a:lnTo>
                <a:lnTo>
                  <a:pt x="1082" y="420"/>
                </a:lnTo>
                <a:lnTo>
                  <a:pt x="1173" y="227"/>
                </a:lnTo>
                <a:lnTo>
                  <a:pt x="1235" y="0"/>
                </a:lnTo>
              </a:path>
            </a:pathLst>
          </a:custGeom>
          <a:noFill/>
          <a:ln w="19050">
            <a:solidFill>
              <a:srgbClr val="000000"/>
            </a:solidFill>
            <a:prstDash val="solid"/>
            <a:round/>
            <a:headEnd/>
            <a:tailEnd/>
          </a:ln>
        </xdr:spPr>
      </xdr:sp>
      <xdr:sp macro="" textlink="">
        <xdr:nvSpPr>
          <xdr:cNvPr id="4532" name="Freeform 7"/>
          <xdr:cNvSpPr>
            <a:spLocks/>
          </xdr:cNvSpPr>
        </xdr:nvSpPr>
        <xdr:spPr bwMode="auto">
          <a:xfrm>
            <a:off x="2235" y="917"/>
            <a:ext cx="525" cy="258"/>
          </a:xfrm>
          <a:custGeom>
            <a:avLst/>
            <a:gdLst>
              <a:gd name="T0" fmla="*/ 0 w 2164"/>
              <a:gd name="T1" fmla="*/ 4 h 1062"/>
              <a:gd name="T2" fmla="*/ 0 w 2164"/>
              <a:gd name="T3" fmla="*/ 4 h 1062"/>
              <a:gd name="T4" fmla="*/ 0 w 2164"/>
              <a:gd name="T5" fmla="*/ 4 h 1062"/>
              <a:gd name="T6" fmla="*/ 1 w 2164"/>
              <a:gd name="T7" fmla="*/ 4 h 1062"/>
              <a:gd name="T8" fmla="*/ 2 w 2164"/>
              <a:gd name="T9" fmla="*/ 4 h 1062"/>
              <a:gd name="T10" fmla="*/ 2 w 2164"/>
              <a:gd name="T11" fmla="*/ 3 h 1062"/>
              <a:gd name="T12" fmla="*/ 3 w 2164"/>
              <a:gd name="T13" fmla="*/ 3 h 1062"/>
              <a:gd name="T14" fmla="*/ 4 w 2164"/>
              <a:gd name="T15" fmla="*/ 3 h 1062"/>
              <a:gd name="T16" fmla="*/ 5 w 2164"/>
              <a:gd name="T17" fmla="*/ 3 h 1062"/>
              <a:gd name="T18" fmla="*/ 6 w 2164"/>
              <a:gd name="T19" fmla="*/ 2 h 1062"/>
              <a:gd name="T20" fmla="*/ 7 w 2164"/>
              <a:gd name="T21" fmla="*/ 2 h 1062"/>
              <a:gd name="T22" fmla="*/ 7 w 2164"/>
              <a:gd name="T23" fmla="*/ 1 h 1062"/>
              <a:gd name="T24" fmla="*/ 8 w 2164"/>
              <a:gd name="T25" fmla="*/ 0 h 1062"/>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2164"/>
              <a:gd name="T40" fmla="*/ 0 h 1062"/>
              <a:gd name="T41" fmla="*/ 2164 w 2164"/>
              <a:gd name="T42" fmla="*/ 1062 h 1062"/>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2164" h="1062">
                <a:moveTo>
                  <a:pt x="0" y="1062"/>
                </a:moveTo>
                <a:lnTo>
                  <a:pt x="36" y="1061"/>
                </a:lnTo>
                <a:lnTo>
                  <a:pt x="137" y="1058"/>
                </a:lnTo>
                <a:lnTo>
                  <a:pt x="290" y="1049"/>
                </a:lnTo>
                <a:lnTo>
                  <a:pt x="485" y="1029"/>
                </a:lnTo>
                <a:lnTo>
                  <a:pt x="710" y="993"/>
                </a:lnTo>
                <a:lnTo>
                  <a:pt x="954" y="938"/>
                </a:lnTo>
                <a:lnTo>
                  <a:pt x="1204" y="861"/>
                </a:lnTo>
                <a:lnTo>
                  <a:pt x="1450" y="758"/>
                </a:lnTo>
                <a:lnTo>
                  <a:pt x="1681" y="624"/>
                </a:lnTo>
                <a:lnTo>
                  <a:pt x="1885" y="456"/>
                </a:lnTo>
                <a:lnTo>
                  <a:pt x="2050" y="251"/>
                </a:lnTo>
                <a:lnTo>
                  <a:pt x="2164" y="0"/>
                </a:lnTo>
              </a:path>
            </a:pathLst>
          </a:custGeom>
          <a:noFill/>
          <a:ln w="19050">
            <a:solidFill>
              <a:srgbClr val="000000"/>
            </a:solidFill>
            <a:prstDash val="solid"/>
            <a:round/>
            <a:headEnd/>
            <a:tailEnd/>
          </a:ln>
        </xdr:spPr>
      </xdr:sp>
      <xdr:sp macro="" textlink="">
        <xdr:nvSpPr>
          <xdr:cNvPr id="4533" name="Freeform 8"/>
          <xdr:cNvSpPr>
            <a:spLocks/>
          </xdr:cNvSpPr>
        </xdr:nvSpPr>
        <xdr:spPr bwMode="auto">
          <a:xfrm>
            <a:off x="1405" y="325"/>
            <a:ext cx="1653" cy="859"/>
          </a:xfrm>
          <a:custGeom>
            <a:avLst/>
            <a:gdLst>
              <a:gd name="T0" fmla="*/ 24 w 6816"/>
              <a:gd name="T1" fmla="*/ 6 h 3545"/>
              <a:gd name="T2" fmla="*/ 24 w 6816"/>
              <a:gd name="T3" fmla="*/ 5 h 3545"/>
              <a:gd name="T4" fmla="*/ 23 w 6816"/>
              <a:gd name="T5" fmla="*/ 5 h 3545"/>
              <a:gd name="T6" fmla="*/ 23 w 6816"/>
              <a:gd name="T7" fmla="*/ 4 h 3545"/>
              <a:gd name="T8" fmla="*/ 22 w 6816"/>
              <a:gd name="T9" fmla="*/ 3 h 3545"/>
              <a:gd name="T10" fmla="*/ 21 w 6816"/>
              <a:gd name="T11" fmla="*/ 2 h 3545"/>
              <a:gd name="T12" fmla="*/ 20 w 6816"/>
              <a:gd name="T13" fmla="*/ 2 h 3545"/>
              <a:gd name="T14" fmla="*/ 19 w 6816"/>
              <a:gd name="T15" fmla="*/ 1 h 3545"/>
              <a:gd name="T16" fmla="*/ 18 w 6816"/>
              <a:gd name="T17" fmla="*/ 1 h 3545"/>
              <a:gd name="T18" fmla="*/ 16 w 6816"/>
              <a:gd name="T19" fmla="*/ 0 h 3545"/>
              <a:gd name="T20" fmla="*/ 15 w 6816"/>
              <a:gd name="T21" fmla="*/ 0 h 3545"/>
              <a:gd name="T22" fmla="*/ 13 w 6816"/>
              <a:gd name="T23" fmla="*/ 0 h 3545"/>
              <a:gd name="T24" fmla="*/ 12 w 6816"/>
              <a:gd name="T25" fmla="*/ 0 h 3545"/>
              <a:gd name="T26" fmla="*/ 10 w 6816"/>
              <a:gd name="T27" fmla="*/ 0 h 3545"/>
              <a:gd name="T28" fmla="*/ 9 w 6816"/>
              <a:gd name="T29" fmla="*/ 0 h 3545"/>
              <a:gd name="T30" fmla="*/ 7 w 6816"/>
              <a:gd name="T31" fmla="*/ 0 h 3545"/>
              <a:gd name="T32" fmla="*/ 6 w 6816"/>
              <a:gd name="T33" fmla="*/ 1 h 3545"/>
              <a:gd name="T34" fmla="*/ 5 w 6816"/>
              <a:gd name="T35" fmla="*/ 1 h 3545"/>
              <a:gd name="T36" fmla="*/ 3 w 6816"/>
              <a:gd name="T37" fmla="*/ 2 h 3545"/>
              <a:gd name="T38" fmla="*/ 2 w 6816"/>
              <a:gd name="T39" fmla="*/ 2 h 3545"/>
              <a:gd name="T40" fmla="*/ 2 w 6816"/>
              <a:gd name="T41" fmla="*/ 3 h 3545"/>
              <a:gd name="T42" fmla="*/ 1 w 6816"/>
              <a:gd name="T43" fmla="*/ 4 h 3545"/>
              <a:gd name="T44" fmla="*/ 0 w 6816"/>
              <a:gd name="T45" fmla="*/ 5 h 3545"/>
              <a:gd name="T46" fmla="*/ 0 w 6816"/>
              <a:gd name="T47" fmla="*/ 5 h 3545"/>
              <a:gd name="T48" fmla="*/ 0 w 6816"/>
              <a:gd name="T49" fmla="*/ 6 h 3545"/>
              <a:gd name="T50" fmla="*/ 0 w 6816"/>
              <a:gd name="T51" fmla="*/ 7 h 3545"/>
              <a:gd name="T52" fmla="*/ 0 w 6816"/>
              <a:gd name="T53" fmla="*/ 8 h 3545"/>
              <a:gd name="T54" fmla="*/ 1 w 6816"/>
              <a:gd name="T55" fmla="*/ 8 h 3545"/>
              <a:gd name="T56" fmla="*/ 2 w 6816"/>
              <a:gd name="T57" fmla="*/ 9 h 3545"/>
              <a:gd name="T58" fmla="*/ 2 w 6816"/>
              <a:gd name="T59" fmla="*/ 10 h 3545"/>
              <a:gd name="T60" fmla="*/ 3 w 6816"/>
              <a:gd name="T61" fmla="*/ 10 h 3545"/>
              <a:gd name="T62" fmla="*/ 5 w 6816"/>
              <a:gd name="T63" fmla="*/ 11 h 3545"/>
              <a:gd name="T64" fmla="*/ 6 w 6816"/>
              <a:gd name="T65" fmla="*/ 11 h 3545"/>
              <a:gd name="T66" fmla="*/ 7 w 6816"/>
              <a:gd name="T67" fmla="*/ 12 h 3545"/>
              <a:gd name="T68" fmla="*/ 9 w 6816"/>
              <a:gd name="T69" fmla="*/ 12 h 3545"/>
              <a:gd name="T70" fmla="*/ 10 w 6816"/>
              <a:gd name="T71" fmla="*/ 12 h 3545"/>
              <a:gd name="T72" fmla="*/ 12 w 6816"/>
              <a:gd name="T73" fmla="*/ 12 h 3545"/>
              <a:gd name="T74" fmla="*/ 13 w 6816"/>
              <a:gd name="T75" fmla="*/ 12 h 3545"/>
              <a:gd name="T76" fmla="*/ 15 w 6816"/>
              <a:gd name="T77" fmla="*/ 12 h 3545"/>
              <a:gd name="T78" fmla="*/ 16 w 6816"/>
              <a:gd name="T79" fmla="*/ 12 h 3545"/>
              <a:gd name="T80" fmla="*/ 18 w 6816"/>
              <a:gd name="T81" fmla="*/ 11 h 3545"/>
              <a:gd name="T82" fmla="*/ 19 w 6816"/>
              <a:gd name="T83" fmla="*/ 11 h 3545"/>
              <a:gd name="T84" fmla="*/ 20 w 6816"/>
              <a:gd name="T85" fmla="*/ 10 h 3545"/>
              <a:gd name="T86" fmla="*/ 21 w 6816"/>
              <a:gd name="T87" fmla="*/ 10 h 3545"/>
              <a:gd name="T88" fmla="*/ 22 w 6816"/>
              <a:gd name="T89" fmla="*/ 9 h 3545"/>
              <a:gd name="T90" fmla="*/ 23 w 6816"/>
              <a:gd name="T91" fmla="*/ 8 h 3545"/>
              <a:gd name="T92" fmla="*/ 23 w 6816"/>
              <a:gd name="T93" fmla="*/ 8 h 3545"/>
              <a:gd name="T94" fmla="*/ 24 w 6816"/>
              <a:gd name="T95" fmla="*/ 7 h 3545"/>
              <a:gd name="T96" fmla="*/ 24 w 6816"/>
              <a:gd name="T97" fmla="*/ 6 h 3545"/>
              <a:gd name="T98" fmla="*/ 24 w 6816"/>
              <a:gd name="T99" fmla="*/ 6 h 3545"/>
              <a:gd name="T100" fmla="*/ 0 60000 65536"/>
              <a:gd name="T101" fmla="*/ 0 60000 65536"/>
              <a:gd name="T102" fmla="*/ 0 60000 65536"/>
              <a:gd name="T103" fmla="*/ 0 60000 65536"/>
              <a:gd name="T104" fmla="*/ 0 60000 65536"/>
              <a:gd name="T105" fmla="*/ 0 60000 65536"/>
              <a:gd name="T106" fmla="*/ 0 60000 65536"/>
              <a:gd name="T107" fmla="*/ 0 60000 65536"/>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w 6816"/>
              <a:gd name="T151" fmla="*/ 0 h 3545"/>
              <a:gd name="T152" fmla="*/ 6816 w 6816"/>
              <a:gd name="T153" fmla="*/ 3545 h 3545"/>
            </a:gdLst>
            <a:ahLst/>
            <a:cxnLst>
              <a:cxn ang="T100">
                <a:pos x="T0" y="T1"/>
              </a:cxn>
              <a:cxn ang="T101">
                <a:pos x="T2" y="T3"/>
              </a:cxn>
              <a:cxn ang="T102">
                <a:pos x="T4" y="T5"/>
              </a:cxn>
              <a:cxn ang="T103">
                <a:pos x="T6" y="T7"/>
              </a:cxn>
              <a:cxn ang="T104">
                <a:pos x="T8" y="T9"/>
              </a:cxn>
              <a:cxn ang="T105">
                <a:pos x="T10" y="T11"/>
              </a:cxn>
              <a:cxn ang="T106">
                <a:pos x="T12" y="T13"/>
              </a:cxn>
              <a:cxn ang="T107">
                <a:pos x="T14" y="T15"/>
              </a:cxn>
              <a:cxn ang="T108">
                <a:pos x="T16" y="T17"/>
              </a:cxn>
              <a:cxn ang="T109">
                <a:pos x="T18" y="T19"/>
              </a:cxn>
              <a:cxn ang="T110">
                <a:pos x="T20" y="T21"/>
              </a:cxn>
              <a:cxn ang="T111">
                <a:pos x="T22" y="T23"/>
              </a:cxn>
              <a:cxn ang="T112">
                <a:pos x="T24" y="T25"/>
              </a:cxn>
              <a:cxn ang="T113">
                <a:pos x="T26" y="T27"/>
              </a:cxn>
              <a:cxn ang="T114">
                <a:pos x="T28" y="T29"/>
              </a:cxn>
              <a:cxn ang="T115">
                <a:pos x="T30" y="T31"/>
              </a:cxn>
              <a:cxn ang="T116">
                <a:pos x="T32" y="T33"/>
              </a:cxn>
              <a:cxn ang="T117">
                <a:pos x="T34" y="T35"/>
              </a:cxn>
              <a:cxn ang="T118">
                <a:pos x="T36" y="T37"/>
              </a:cxn>
              <a:cxn ang="T119">
                <a:pos x="T38" y="T39"/>
              </a:cxn>
              <a:cxn ang="T120">
                <a:pos x="T40" y="T41"/>
              </a:cxn>
              <a:cxn ang="T121">
                <a:pos x="T42" y="T43"/>
              </a:cxn>
              <a:cxn ang="T122">
                <a:pos x="T44" y="T45"/>
              </a:cxn>
              <a:cxn ang="T123">
                <a:pos x="T46" y="T47"/>
              </a:cxn>
              <a:cxn ang="T124">
                <a:pos x="T48" y="T49"/>
              </a:cxn>
              <a:cxn ang="T125">
                <a:pos x="T50" y="T51"/>
              </a:cxn>
              <a:cxn ang="T126">
                <a:pos x="T52" y="T53"/>
              </a:cxn>
              <a:cxn ang="T127">
                <a:pos x="T54" y="T55"/>
              </a:cxn>
              <a:cxn ang="T128">
                <a:pos x="T56" y="T57"/>
              </a:cxn>
              <a:cxn ang="T129">
                <a:pos x="T58" y="T59"/>
              </a:cxn>
              <a:cxn ang="T130">
                <a:pos x="T60" y="T61"/>
              </a:cxn>
              <a:cxn ang="T131">
                <a:pos x="T62" y="T63"/>
              </a:cxn>
              <a:cxn ang="T132">
                <a:pos x="T64" y="T65"/>
              </a:cxn>
              <a:cxn ang="T133">
                <a:pos x="T66" y="T67"/>
              </a:cxn>
              <a:cxn ang="T134">
                <a:pos x="T68" y="T69"/>
              </a:cxn>
              <a:cxn ang="T135">
                <a:pos x="T70" y="T71"/>
              </a:cxn>
              <a:cxn ang="T136">
                <a:pos x="T72" y="T73"/>
              </a:cxn>
              <a:cxn ang="T137">
                <a:pos x="T74" y="T75"/>
              </a:cxn>
              <a:cxn ang="T138">
                <a:pos x="T76" y="T77"/>
              </a:cxn>
              <a:cxn ang="T139">
                <a:pos x="T78" y="T79"/>
              </a:cxn>
              <a:cxn ang="T140">
                <a:pos x="T80" y="T81"/>
              </a:cxn>
              <a:cxn ang="T141">
                <a:pos x="T82" y="T83"/>
              </a:cxn>
              <a:cxn ang="T142">
                <a:pos x="T84" y="T85"/>
              </a:cxn>
              <a:cxn ang="T143">
                <a:pos x="T86" y="T87"/>
              </a:cxn>
              <a:cxn ang="T144">
                <a:pos x="T88" y="T89"/>
              </a:cxn>
              <a:cxn ang="T145">
                <a:pos x="T90" y="T91"/>
              </a:cxn>
              <a:cxn ang="T146">
                <a:pos x="T92" y="T93"/>
              </a:cxn>
              <a:cxn ang="T147">
                <a:pos x="T94" y="T95"/>
              </a:cxn>
              <a:cxn ang="T148">
                <a:pos x="T96" y="T97"/>
              </a:cxn>
              <a:cxn ang="T149">
                <a:pos x="T98" y="T99"/>
              </a:cxn>
            </a:cxnLst>
            <a:rect l="T150" t="T151" r="T152" b="T153"/>
            <a:pathLst>
              <a:path w="6816" h="3545">
                <a:moveTo>
                  <a:pt x="6816" y="1774"/>
                </a:moveTo>
                <a:lnTo>
                  <a:pt x="6785" y="1534"/>
                </a:lnTo>
                <a:lnTo>
                  <a:pt x="6694" y="1304"/>
                </a:lnTo>
                <a:lnTo>
                  <a:pt x="6547" y="1086"/>
                </a:lnTo>
                <a:lnTo>
                  <a:pt x="6349" y="881"/>
                </a:lnTo>
                <a:lnTo>
                  <a:pt x="6103" y="692"/>
                </a:lnTo>
                <a:lnTo>
                  <a:pt x="5815" y="522"/>
                </a:lnTo>
                <a:lnTo>
                  <a:pt x="5487" y="371"/>
                </a:lnTo>
                <a:lnTo>
                  <a:pt x="5124" y="244"/>
                </a:lnTo>
                <a:lnTo>
                  <a:pt x="4732" y="141"/>
                </a:lnTo>
                <a:lnTo>
                  <a:pt x="4312" y="65"/>
                </a:lnTo>
                <a:lnTo>
                  <a:pt x="3869" y="17"/>
                </a:lnTo>
                <a:lnTo>
                  <a:pt x="3408" y="0"/>
                </a:lnTo>
                <a:lnTo>
                  <a:pt x="2948" y="17"/>
                </a:lnTo>
                <a:lnTo>
                  <a:pt x="2505" y="65"/>
                </a:lnTo>
                <a:lnTo>
                  <a:pt x="2085" y="141"/>
                </a:lnTo>
                <a:lnTo>
                  <a:pt x="1693" y="244"/>
                </a:lnTo>
                <a:lnTo>
                  <a:pt x="1330" y="371"/>
                </a:lnTo>
                <a:lnTo>
                  <a:pt x="1002" y="522"/>
                </a:lnTo>
                <a:lnTo>
                  <a:pt x="714" y="692"/>
                </a:lnTo>
                <a:lnTo>
                  <a:pt x="468" y="881"/>
                </a:lnTo>
                <a:lnTo>
                  <a:pt x="270" y="1086"/>
                </a:lnTo>
                <a:lnTo>
                  <a:pt x="123" y="1304"/>
                </a:lnTo>
                <a:lnTo>
                  <a:pt x="32" y="1534"/>
                </a:lnTo>
                <a:lnTo>
                  <a:pt x="0" y="1774"/>
                </a:lnTo>
                <a:lnTo>
                  <a:pt x="32" y="2013"/>
                </a:lnTo>
                <a:lnTo>
                  <a:pt x="123" y="2243"/>
                </a:lnTo>
                <a:lnTo>
                  <a:pt x="270" y="2461"/>
                </a:lnTo>
                <a:lnTo>
                  <a:pt x="468" y="2666"/>
                </a:lnTo>
                <a:lnTo>
                  <a:pt x="714" y="2855"/>
                </a:lnTo>
                <a:lnTo>
                  <a:pt x="1002" y="3024"/>
                </a:lnTo>
                <a:lnTo>
                  <a:pt x="1330" y="3174"/>
                </a:lnTo>
                <a:lnTo>
                  <a:pt x="1693" y="3302"/>
                </a:lnTo>
                <a:lnTo>
                  <a:pt x="2085" y="3405"/>
                </a:lnTo>
                <a:lnTo>
                  <a:pt x="2505" y="3481"/>
                </a:lnTo>
                <a:lnTo>
                  <a:pt x="2948" y="3528"/>
                </a:lnTo>
                <a:lnTo>
                  <a:pt x="3408" y="3545"/>
                </a:lnTo>
                <a:lnTo>
                  <a:pt x="3869" y="3528"/>
                </a:lnTo>
                <a:lnTo>
                  <a:pt x="4312" y="3481"/>
                </a:lnTo>
                <a:lnTo>
                  <a:pt x="4732" y="3405"/>
                </a:lnTo>
                <a:lnTo>
                  <a:pt x="5124" y="3301"/>
                </a:lnTo>
                <a:lnTo>
                  <a:pt x="5487" y="3174"/>
                </a:lnTo>
                <a:lnTo>
                  <a:pt x="5815" y="3024"/>
                </a:lnTo>
                <a:lnTo>
                  <a:pt x="6103" y="2855"/>
                </a:lnTo>
                <a:lnTo>
                  <a:pt x="6349" y="2666"/>
                </a:lnTo>
                <a:lnTo>
                  <a:pt x="6547" y="2461"/>
                </a:lnTo>
                <a:lnTo>
                  <a:pt x="6694" y="2243"/>
                </a:lnTo>
                <a:lnTo>
                  <a:pt x="6785" y="2013"/>
                </a:lnTo>
                <a:lnTo>
                  <a:pt x="6816" y="1774"/>
                </a:lnTo>
              </a:path>
            </a:pathLst>
          </a:custGeom>
          <a:noFill/>
          <a:ln w="19050">
            <a:solidFill>
              <a:srgbClr val="000000"/>
            </a:solidFill>
            <a:prstDash val="solid"/>
            <a:round/>
            <a:headEnd/>
            <a:tailEnd/>
          </a:ln>
        </xdr:spPr>
      </xdr:sp>
      <xdr:sp macro="" textlink="">
        <xdr:nvSpPr>
          <xdr:cNvPr id="4534" name="Line 9"/>
          <xdr:cNvSpPr>
            <a:spLocks noChangeShapeType="1"/>
          </xdr:cNvSpPr>
        </xdr:nvSpPr>
        <xdr:spPr bwMode="auto">
          <a:xfrm>
            <a:off x="1467" y="909"/>
            <a:ext cx="1532" cy="1"/>
          </a:xfrm>
          <a:prstGeom prst="line">
            <a:avLst/>
          </a:prstGeom>
          <a:noFill/>
          <a:ln w="19050">
            <a:solidFill>
              <a:srgbClr val="000000"/>
            </a:solidFill>
            <a:round/>
            <a:headEnd/>
            <a:tailEnd/>
          </a:ln>
        </xdr:spPr>
      </xdr:sp>
      <xdr:sp macro="" textlink="">
        <xdr:nvSpPr>
          <xdr:cNvPr id="4535" name="Line 10"/>
          <xdr:cNvSpPr>
            <a:spLocks noChangeShapeType="1"/>
          </xdr:cNvSpPr>
        </xdr:nvSpPr>
        <xdr:spPr bwMode="auto">
          <a:xfrm>
            <a:off x="1467" y="603"/>
            <a:ext cx="1532" cy="1"/>
          </a:xfrm>
          <a:prstGeom prst="line">
            <a:avLst/>
          </a:prstGeom>
          <a:noFill/>
          <a:ln w="19050">
            <a:solidFill>
              <a:srgbClr val="000000"/>
            </a:solidFill>
            <a:round/>
            <a:headEnd/>
            <a:tailEnd/>
          </a:ln>
        </xdr:spPr>
      </xdr:sp>
      <xdr:sp macro="" textlink="">
        <xdr:nvSpPr>
          <xdr:cNvPr id="4536" name="Freeform 11"/>
          <xdr:cNvSpPr>
            <a:spLocks/>
          </xdr:cNvSpPr>
        </xdr:nvSpPr>
        <xdr:spPr bwMode="auto">
          <a:xfrm>
            <a:off x="1490" y="681"/>
            <a:ext cx="167" cy="156"/>
          </a:xfrm>
          <a:custGeom>
            <a:avLst/>
            <a:gdLst>
              <a:gd name="T0" fmla="*/ 0 w 690"/>
              <a:gd name="T1" fmla="*/ 0 h 642"/>
              <a:gd name="T2" fmla="*/ 1 w 690"/>
              <a:gd name="T3" fmla="*/ 0 h 642"/>
              <a:gd name="T4" fmla="*/ 1 w 690"/>
              <a:gd name="T5" fmla="*/ 2 h 642"/>
              <a:gd name="T6" fmla="*/ 2 w 690"/>
              <a:gd name="T7" fmla="*/ 0 h 642"/>
              <a:gd name="T8" fmla="*/ 2 w 690"/>
              <a:gd name="T9" fmla="*/ 0 h 642"/>
              <a:gd name="T10" fmla="*/ 1 w 690"/>
              <a:gd name="T11" fmla="*/ 2 h 642"/>
              <a:gd name="T12" fmla="*/ 1 w 690"/>
              <a:gd name="T13" fmla="*/ 2 h 642"/>
              <a:gd name="T14" fmla="*/ 0 w 690"/>
              <a:gd name="T15" fmla="*/ 0 h 642"/>
              <a:gd name="T16" fmla="*/ 0 w 690"/>
              <a:gd name="T17" fmla="*/ 0 h 642"/>
              <a:gd name="T18" fmla="*/ 0 60000 65536"/>
              <a:gd name="T19" fmla="*/ 0 60000 65536"/>
              <a:gd name="T20" fmla="*/ 0 60000 65536"/>
              <a:gd name="T21" fmla="*/ 0 60000 65536"/>
              <a:gd name="T22" fmla="*/ 0 60000 65536"/>
              <a:gd name="T23" fmla="*/ 0 60000 65536"/>
              <a:gd name="T24" fmla="*/ 0 60000 65536"/>
              <a:gd name="T25" fmla="*/ 0 60000 65536"/>
              <a:gd name="T26" fmla="*/ 0 60000 65536"/>
              <a:gd name="T27" fmla="*/ 0 w 690"/>
              <a:gd name="T28" fmla="*/ 0 h 642"/>
              <a:gd name="T29" fmla="*/ 690 w 690"/>
              <a:gd name="T30" fmla="*/ 642 h 642"/>
            </a:gdLst>
            <a:ahLst/>
            <a:cxnLst>
              <a:cxn ang="T18">
                <a:pos x="T0" y="T1"/>
              </a:cxn>
              <a:cxn ang="T19">
                <a:pos x="T2" y="T3"/>
              </a:cxn>
              <a:cxn ang="T20">
                <a:pos x="T4" y="T5"/>
              </a:cxn>
              <a:cxn ang="T21">
                <a:pos x="T6" y="T7"/>
              </a:cxn>
              <a:cxn ang="T22">
                <a:pos x="T8" y="T9"/>
              </a:cxn>
              <a:cxn ang="T23">
                <a:pos x="T10" y="T11"/>
              </a:cxn>
              <a:cxn ang="T24">
                <a:pos x="T12" y="T13"/>
              </a:cxn>
              <a:cxn ang="T25">
                <a:pos x="T14" y="T15"/>
              </a:cxn>
              <a:cxn ang="T26">
                <a:pos x="T16" y="T17"/>
              </a:cxn>
            </a:cxnLst>
            <a:rect l="T27" t="T28" r="T29" b="T30"/>
            <a:pathLst>
              <a:path w="690" h="642">
                <a:moveTo>
                  <a:pt x="0" y="0"/>
                </a:moveTo>
                <a:lnTo>
                  <a:pt x="199" y="0"/>
                </a:lnTo>
                <a:lnTo>
                  <a:pt x="348" y="466"/>
                </a:lnTo>
                <a:lnTo>
                  <a:pt x="508" y="0"/>
                </a:lnTo>
                <a:lnTo>
                  <a:pt x="690" y="0"/>
                </a:lnTo>
                <a:lnTo>
                  <a:pt x="450" y="642"/>
                </a:lnTo>
                <a:lnTo>
                  <a:pt x="231" y="642"/>
                </a:lnTo>
                <a:lnTo>
                  <a:pt x="0" y="0"/>
                </a:lnTo>
                <a:close/>
              </a:path>
            </a:pathLst>
          </a:custGeom>
          <a:solidFill>
            <a:srgbClr val="000000"/>
          </a:solidFill>
          <a:ln w="9525">
            <a:noFill/>
            <a:round/>
            <a:headEnd/>
            <a:tailEnd/>
          </a:ln>
        </xdr:spPr>
      </xdr:sp>
      <xdr:sp macro="" textlink="">
        <xdr:nvSpPr>
          <xdr:cNvPr id="4537" name="Freeform 12"/>
          <xdr:cNvSpPr>
            <a:spLocks/>
          </xdr:cNvSpPr>
        </xdr:nvSpPr>
        <xdr:spPr bwMode="auto">
          <a:xfrm>
            <a:off x="1673" y="681"/>
            <a:ext cx="44" cy="156"/>
          </a:xfrm>
          <a:custGeom>
            <a:avLst/>
            <a:gdLst>
              <a:gd name="T0" fmla="*/ 0 w 184"/>
              <a:gd name="T1" fmla="*/ 0 h 642"/>
              <a:gd name="T2" fmla="*/ 1 w 184"/>
              <a:gd name="T3" fmla="*/ 0 h 642"/>
              <a:gd name="T4" fmla="*/ 1 w 184"/>
              <a:gd name="T5" fmla="*/ 2 h 642"/>
              <a:gd name="T6" fmla="*/ 0 w 184"/>
              <a:gd name="T7" fmla="*/ 2 h 642"/>
              <a:gd name="T8" fmla="*/ 0 w 184"/>
              <a:gd name="T9" fmla="*/ 0 h 642"/>
              <a:gd name="T10" fmla="*/ 0 w 184"/>
              <a:gd name="T11" fmla="*/ 0 h 642"/>
              <a:gd name="T12" fmla="*/ 0 60000 65536"/>
              <a:gd name="T13" fmla="*/ 0 60000 65536"/>
              <a:gd name="T14" fmla="*/ 0 60000 65536"/>
              <a:gd name="T15" fmla="*/ 0 60000 65536"/>
              <a:gd name="T16" fmla="*/ 0 60000 65536"/>
              <a:gd name="T17" fmla="*/ 0 60000 65536"/>
              <a:gd name="T18" fmla="*/ 0 w 184"/>
              <a:gd name="T19" fmla="*/ 0 h 642"/>
              <a:gd name="T20" fmla="*/ 184 w 184"/>
              <a:gd name="T21" fmla="*/ 642 h 642"/>
            </a:gdLst>
            <a:ahLst/>
            <a:cxnLst>
              <a:cxn ang="T12">
                <a:pos x="T0" y="T1"/>
              </a:cxn>
              <a:cxn ang="T13">
                <a:pos x="T2" y="T3"/>
              </a:cxn>
              <a:cxn ang="T14">
                <a:pos x="T4" y="T5"/>
              </a:cxn>
              <a:cxn ang="T15">
                <a:pos x="T6" y="T7"/>
              </a:cxn>
              <a:cxn ang="T16">
                <a:pos x="T8" y="T9"/>
              </a:cxn>
              <a:cxn ang="T17">
                <a:pos x="T10" y="T11"/>
              </a:cxn>
            </a:cxnLst>
            <a:rect l="T18" t="T19" r="T20" b="T21"/>
            <a:pathLst>
              <a:path w="184" h="642">
                <a:moveTo>
                  <a:pt x="0" y="0"/>
                </a:moveTo>
                <a:lnTo>
                  <a:pt x="184" y="0"/>
                </a:lnTo>
                <a:lnTo>
                  <a:pt x="184" y="642"/>
                </a:lnTo>
                <a:lnTo>
                  <a:pt x="0" y="642"/>
                </a:lnTo>
                <a:lnTo>
                  <a:pt x="0" y="0"/>
                </a:lnTo>
                <a:close/>
              </a:path>
            </a:pathLst>
          </a:custGeom>
          <a:solidFill>
            <a:srgbClr val="000000"/>
          </a:solidFill>
          <a:ln w="9525">
            <a:noFill/>
            <a:round/>
            <a:headEnd/>
            <a:tailEnd/>
          </a:ln>
        </xdr:spPr>
      </xdr:sp>
      <xdr:sp macro="" textlink="">
        <xdr:nvSpPr>
          <xdr:cNvPr id="4538" name="Freeform 13"/>
          <xdr:cNvSpPr>
            <a:spLocks/>
          </xdr:cNvSpPr>
        </xdr:nvSpPr>
        <xdr:spPr bwMode="auto">
          <a:xfrm>
            <a:off x="1746" y="681"/>
            <a:ext cx="155" cy="156"/>
          </a:xfrm>
          <a:custGeom>
            <a:avLst/>
            <a:gdLst>
              <a:gd name="T0" fmla="*/ 0 w 643"/>
              <a:gd name="T1" fmla="*/ 0 h 642"/>
              <a:gd name="T2" fmla="*/ 1 w 643"/>
              <a:gd name="T3" fmla="*/ 0 h 642"/>
              <a:gd name="T4" fmla="*/ 2 w 643"/>
              <a:gd name="T5" fmla="*/ 2 h 642"/>
              <a:gd name="T6" fmla="*/ 2 w 643"/>
              <a:gd name="T7" fmla="*/ 2 h 642"/>
              <a:gd name="T8" fmla="*/ 2 w 643"/>
              <a:gd name="T9" fmla="*/ 0 h 642"/>
              <a:gd name="T10" fmla="*/ 2 w 643"/>
              <a:gd name="T11" fmla="*/ 0 h 642"/>
              <a:gd name="T12" fmla="*/ 2 w 643"/>
              <a:gd name="T13" fmla="*/ 2 h 642"/>
              <a:gd name="T14" fmla="*/ 1 w 643"/>
              <a:gd name="T15" fmla="*/ 2 h 642"/>
              <a:gd name="T16" fmla="*/ 0 w 643"/>
              <a:gd name="T17" fmla="*/ 0 h 642"/>
              <a:gd name="T18" fmla="*/ 0 w 643"/>
              <a:gd name="T19" fmla="*/ 2 h 642"/>
              <a:gd name="T20" fmla="*/ 0 w 643"/>
              <a:gd name="T21" fmla="*/ 2 h 642"/>
              <a:gd name="T22" fmla="*/ 0 w 643"/>
              <a:gd name="T23" fmla="*/ 0 h 642"/>
              <a:gd name="T24" fmla="*/ 0 w 643"/>
              <a:gd name="T25" fmla="*/ 0 h 642"/>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643"/>
              <a:gd name="T40" fmla="*/ 0 h 642"/>
              <a:gd name="T41" fmla="*/ 643 w 643"/>
              <a:gd name="T42" fmla="*/ 642 h 642"/>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643" h="642">
                <a:moveTo>
                  <a:pt x="0" y="0"/>
                </a:moveTo>
                <a:lnTo>
                  <a:pt x="256" y="0"/>
                </a:lnTo>
                <a:lnTo>
                  <a:pt x="476" y="478"/>
                </a:lnTo>
                <a:lnTo>
                  <a:pt x="479" y="476"/>
                </a:lnTo>
                <a:lnTo>
                  <a:pt x="479" y="0"/>
                </a:lnTo>
                <a:lnTo>
                  <a:pt x="643" y="0"/>
                </a:lnTo>
                <a:lnTo>
                  <a:pt x="643" y="642"/>
                </a:lnTo>
                <a:lnTo>
                  <a:pt x="388" y="642"/>
                </a:lnTo>
                <a:lnTo>
                  <a:pt x="167" y="152"/>
                </a:lnTo>
                <a:lnTo>
                  <a:pt x="165" y="642"/>
                </a:lnTo>
                <a:lnTo>
                  <a:pt x="0" y="642"/>
                </a:lnTo>
                <a:lnTo>
                  <a:pt x="0" y="0"/>
                </a:lnTo>
                <a:close/>
              </a:path>
            </a:pathLst>
          </a:custGeom>
          <a:solidFill>
            <a:srgbClr val="000000"/>
          </a:solidFill>
          <a:ln w="9525">
            <a:noFill/>
            <a:round/>
            <a:headEnd/>
            <a:tailEnd/>
          </a:ln>
        </xdr:spPr>
      </xdr:sp>
      <xdr:sp macro="" textlink="">
        <xdr:nvSpPr>
          <xdr:cNvPr id="4539" name="Freeform 14"/>
          <xdr:cNvSpPr>
            <a:spLocks noEditPoints="1"/>
          </xdr:cNvSpPr>
        </xdr:nvSpPr>
        <xdr:spPr bwMode="auto">
          <a:xfrm>
            <a:off x="1918" y="681"/>
            <a:ext cx="179" cy="156"/>
          </a:xfrm>
          <a:custGeom>
            <a:avLst/>
            <a:gdLst>
              <a:gd name="T0" fmla="*/ 1 w 741"/>
              <a:gd name="T1" fmla="*/ 0 h 642"/>
              <a:gd name="T2" fmla="*/ 2 w 741"/>
              <a:gd name="T3" fmla="*/ 0 h 642"/>
              <a:gd name="T4" fmla="*/ 2 w 741"/>
              <a:gd name="T5" fmla="*/ 2 h 642"/>
              <a:gd name="T6" fmla="*/ 2 w 741"/>
              <a:gd name="T7" fmla="*/ 2 h 642"/>
              <a:gd name="T8" fmla="*/ 2 w 741"/>
              <a:gd name="T9" fmla="*/ 2 h 642"/>
              <a:gd name="T10" fmla="*/ 1 w 741"/>
              <a:gd name="T11" fmla="*/ 2 h 642"/>
              <a:gd name="T12" fmla="*/ 1 w 741"/>
              <a:gd name="T13" fmla="*/ 2 h 642"/>
              <a:gd name="T14" fmla="*/ 0 w 741"/>
              <a:gd name="T15" fmla="*/ 2 h 642"/>
              <a:gd name="T16" fmla="*/ 1 w 741"/>
              <a:gd name="T17" fmla="*/ 0 h 642"/>
              <a:gd name="T18" fmla="*/ 1 w 741"/>
              <a:gd name="T19" fmla="*/ 0 h 642"/>
              <a:gd name="T20" fmla="*/ 1 w 741"/>
              <a:gd name="T21" fmla="*/ 1 h 642"/>
              <a:gd name="T22" fmla="*/ 1 w 741"/>
              <a:gd name="T23" fmla="*/ 0 h 642"/>
              <a:gd name="T24" fmla="*/ 1 w 741"/>
              <a:gd name="T25" fmla="*/ 0 h 642"/>
              <a:gd name="T26" fmla="*/ 1 w 741"/>
              <a:gd name="T27" fmla="*/ 1 h 642"/>
              <a:gd name="T28" fmla="*/ 1 w 741"/>
              <a:gd name="T29" fmla="*/ 1 h 642"/>
              <a:gd name="T30" fmla="*/ 1 w 741"/>
              <a:gd name="T31" fmla="*/ 1 h 642"/>
              <a:gd name="T32" fmla="*/ 0 60000 65536"/>
              <a:gd name="T33" fmla="*/ 0 60000 65536"/>
              <a:gd name="T34" fmla="*/ 0 60000 65536"/>
              <a:gd name="T35" fmla="*/ 0 60000 65536"/>
              <a:gd name="T36" fmla="*/ 0 60000 65536"/>
              <a:gd name="T37" fmla="*/ 0 60000 65536"/>
              <a:gd name="T38" fmla="*/ 0 60000 65536"/>
              <a:gd name="T39" fmla="*/ 0 60000 65536"/>
              <a:gd name="T40" fmla="*/ 0 60000 65536"/>
              <a:gd name="T41" fmla="*/ 0 60000 65536"/>
              <a:gd name="T42" fmla="*/ 0 60000 65536"/>
              <a:gd name="T43" fmla="*/ 0 60000 65536"/>
              <a:gd name="T44" fmla="*/ 0 60000 65536"/>
              <a:gd name="T45" fmla="*/ 0 60000 65536"/>
              <a:gd name="T46" fmla="*/ 0 60000 65536"/>
              <a:gd name="T47" fmla="*/ 0 60000 65536"/>
              <a:gd name="T48" fmla="*/ 0 w 741"/>
              <a:gd name="T49" fmla="*/ 0 h 642"/>
              <a:gd name="T50" fmla="*/ 741 w 741"/>
              <a:gd name="T51" fmla="*/ 642 h 642"/>
            </a:gdLst>
            <a:ahLst/>
            <a:cxnLst>
              <a:cxn ang="T32">
                <a:pos x="T0" y="T1"/>
              </a:cxn>
              <a:cxn ang="T33">
                <a:pos x="T2" y="T3"/>
              </a:cxn>
              <a:cxn ang="T34">
                <a:pos x="T4" y="T5"/>
              </a:cxn>
              <a:cxn ang="T35">
                <a:pos x="T6" y="T7"/>
              </a:cxn>
              <a:cxn ang="T36">
                <a:pos x="T8" y="T9"/>
              </a:cxn>
              <a:cxn ang="T37">
                <a:pos x="T10" y="T11"/>
              </a:cxn>
              <a:cxn ang="T38">
                <a:pos x="T12" y="T13"/>
              </a:cxn>
              <a:cxn ang="T39">
                <a:pos x="T14" y="T15"/>
              </a:cxn>
              <a:cxn ang="T40">
                <a:pos x="T16" y="T17"/>
              </a:cxn>
              <a:cxn ang="T41">
                <a:pos x="T18" y="T19"/>
              </a:cxn>
              <a:cxn ang="T42">
                <a:pos x="T20" y="T21"/>
              </a:cxn>
              <a:cxn ang="T43">
                <a:pos x="T22" y="T23"/>
              </a:cxn>
              <a:cxn ang="T44">
                <a:pos x="T24" y="T25"/>
              </a:cxn>
              <a:cxn ang="T45">
                <a:pos x="T26" y="T27"/>
              </a:cxn>
              <a:cxn ang="T46">
                <a:pos x="T28" y="T29"/>
              </a:cxn>
              <a:cxn ang="T47">
                <a:pos x="T30" y="T31"/>
              </a:cxn>
            </a:cxnLst>
            <a:rect l="T48" t="T49" r="T50" b="T51"/>
            <a:pathLst>
              <a:path w="741" h="642">
                <a:moveTo>
                  <a:pt x="258" y="0"/>
                </a:moveTo>
                <a:lnTo>
                  <a:pt x="482" y="0"/>
                </a:lnTo>
                <a:lnTo>
                  <a:pt x="741" y="642"/>
                </a:lnTo>
                <a:lnTo>
                  <a:pt x="537" y="642"/>
                </a:lnTo>
                <a:lnTo>
                  <a:pt x="493" y="517"/>
                </a:lnTo>
                <a:lnTo>
                  <a:pt x="227" y="517"/>
                </a:lnTo>
                <a:lnTo>
                  <a:pt x="182" y="642"/>
                </a:lnTo>
                <a:lnTo>
                  <a:pt x="0" y="642"/>
                </a:lnTo>
                <a:lnTo>
                  <a:pt x="258" y="0"/>
                </a:lnTo>
                <a:close/>
                <a:moveTo>
                  <a:pt x="447" y="393"/>
                </a:moveTo>
                <a:lnTo>
                  <a:pt x="363" y="125"/>
                </a:lnTo>
                <a:lnTo>
                  <a:pt x="361" y="125"/>
                </a:lnTo>
                <a:lnTo>
                  <a:pt x="272" y="393"/>
                </a:lnTo>
                <a:lnTo>
                  <a:pt x="447" y="393"/>
                </a:lnTo>
                <a:close/>
              </a:path>
            </a:pathLst>
          </a:custGeom>
          <a:solidFill>
            <a:srgbClr val="000000"/>
          </a:solidFill>
          <a:ln w="9525">
            <a:noFill/>
            <a:round/>
            <a:headEnd/>
            <a:tailEnd/>
          </a:ln>
        </xdr:spPr>
      </xdr:sp>
      <xdr:sp macro="" textlink="">
        <xdr:nvSpPr>
          <xdr:cNvPr id="4540" name="Freeform 15"/>
          <xdr:cNvSpPr>
            <a:spLocks/>
          </xdr:cNvSpPr>
        </xdr:nvSpPr>
        <xdr:spPr bwMode="auto">
          <a:xfrm>
            <a:off x="2109" y="677"/>
            <a:ext cx="153" cy="163"/>
          </a:xfrm>
          <a:custGeom>
            <a:avLst/>
            <a:gdLst>
              <a:gd name="T0" fmla="*/ 1 w 628"/>
              <a:gd name="T1" fmla="*/ 1 h 668"/>
              <a:gd name="T2" fmla="*/ 1 w 628"/>
              <a:gd name="T3" fmla="*/ 0 h 668"/>
              <a:gd name="T4" fmla="*/ 1 w 628"/>
              <a:gd name="T5" fmla="*/ 0 h 668"/>
              <a:gd name="T6" fmla="*/ 1 w 628"/>
              <a:gd name="T7" fmla="*/ 0 h 668"/>
              <a:gd name="T8" fmla="*/ 1 w 628"/>
              <a:gd name="T9" fmla="*/ 0 h 668"/>
              <a:gd name="T10" fmla="*/ 1 w 628"/>
              <a:gd name="T11" fmla="*/ 0 h 668"/>
              <a:gd name="T12" fmla="*/ 1 w 628"/>
              <a:gd name="T13" fmla="*/ 1 h 668"/>
              <a:gd name="T14" fmla="*/ 1 w 628"/>
              <a:gd name="T15" fmla="*/ 1 h 668"/>
              <a:gd name="T16" fmla="*/ 1 w 628"/>
              <a:gd name="T17" fmla="*/ 1 h 668"/>
              <a:gd name="T18" fmla="*/ 1 w 628"/>
              <a:gd name="T19" fmla="*/ 1 h 668"/>
              <a:gd name="T20" fmla="*/ 1 w 628"/>
              <a:gd name="T21" fmla="*/ 2 h 668"/>
              <a:gd name="T22" fmla="*/ 1 w 628"/>
              <a:gd name="T23" fmla="*/ 2 h 668"/>
              <a:gd name="T24" fmla="*/ 1 w 628"/>
              <a:gd name="T25" fmla="*/ 2 h 668"/>
              <a:gd name="T26" fmla="*/ 1 w 628"/>
              <a:gd name="T27" fmla="*/ 2 h 668"/>
              <a:gd name="T28" fmla="*/ 1 w 628"/>
              <a:gd name="T29" fmla="*/ 2 h 668"/>
              <a:gd name="T30" fmla="*/ 1 w 628"/>
              <a:gd name="T31" fmla="*/ 2 h 668"/>
              <a:gd name="T32" fmla="*/ 2 w 628"/>
              <a:gd name="T33" fmla="*/ 2 h 668"/>
              <a:gd name="T34" fmla="*/ 2 w 628"/>
              <a:gd name="T35" fmla="*/ 2 h 668"/>
              <a:gd name="T36" fmla="*/ 2 w 628"/>
              <a:gd name="T37" fmla="*/ 2 h 668"/>
              <a:gd name="T38" fmla="*/ 2 w 628"/>
              <a:gd name="T39" fmla="*/ 2 h 668"/>
              <a:gd name="T40" fmla="*/ 1 w 628"/>
              <a:gd name="T41" fmla="*/ 2 h 668"/>
              <a:gd name="T42" fmla="*/ 1 w 628"/>
              <a:gd name="T43" fmla="*/ 2 h 668"/>
              <a:gd name="T44" fmla="*/ 1 w 628"/>
              <a:gd name="T45" fmla="*/ 2 h 668"/>
              <a:gd name="T46" fmla="*/ 1 w 628"/>
              <a:gd name="T47" fmla="*/ 2 h 668"/>
              <a:gd name="T48" fmla="*/ 1 w 628"/>
              <a:gd name="T49" fmla="*/ 2 h 668"/>
              <a:gd name="T50" fmla="*/ 0 w 628"/>
              <a:gd name="T51" fmla="*/ 2 h 668"/>
              <a:gd name="T52" fmla="*/ 0 w 628"/>
              <a:gd name="T53" fmla="*/ 2 h 668"/>
              <a:gd name="T54" fmla="*/ 0 w 628"/>
              <a:gd name="T55" fmla="*/ 2 h 668"/>
              <a:gd name="T56" fmla="*/ 0 w 628"/>
              <a:gd name="T57" fmla="*/ 2 h 668"/>
              <a:gd name="T58" fmla="*/ 0 w 628"/>
              <a:gd name="T59" fmla="*/ 2 h 668"/>
              <a:gd name="T60" fmla="*/ 0 w 628"/>
              <a:gd name="T61" fmla="*/ 1 h 668"/>
              <a:gd name="T62" fmla="*/ 0 w 628"/>
              <a:gd name="T63" fmla="*/ 1 h 668"/>
              <a:gd name="T64" fmla="*/ 0 w 628"/>
              <a:gd name="T65" fmla="*/ 1 h 668"/>
              <a:gd name="T66" fmla="*/ 0 w 628"/>
              <a:gd name="T67" fmla="*/ 1 h 668"/>
              <a:gd name="T68" fmla="*/ 0 w 628"/>
              <a:gd name="T69" fmla="*/ 0 h 668"/>
              <a:gd name="T70" fmla="*/ 0 w 628"/>
              <a:gd name="T71" fmla="*/ 0 h 668"/>
              <a:gd name="T72" fmla="*/ 0 w 628"/>
              <a:gd name="T73" fmla="*/ 0 h 668"/>
              <a:gd name="T74" fmla="*/ 0 w 628"/>
              <a:gd name="T75" fmla="*/ 0 h 668"/>
              <a:gd name="T76" fmla="*/ 1 w 628"/>
              <a:gd name="T77" fmla="*/ 0 h 668"/>
              <a:gd name="T78" fmla="*/ 1 w 628"/>
              <a:gd name="T79" fmla="*/ 0 h 668"/>
              <a:gd name="T80" fmla="*/ 1 w 628"/>
              <a:gd name="T81" fmla="*/ 0 h 668"/>
              <a:gd name="T82" fmla="*/ 1 w 628"/>
              <a:gd name="T83" fmla="*/ 0 h 668"/>
              <a:gd name="T84" fmla="*/ 1 w 628"/>
              <a:gd name="T85" fmla="*/ 0 h 668"/>
              <a:gd name="T86" fmla="*/ 1 w 628"/>
              <a:gd name="T87" fmla="*/ 0 h 668"/>
              <a:gd name="T88" fmla="*/ 1 w 628"/>
              <a:gd name="T89" fmla="*/ 0 h 668"/>
              <a:gd name="T90" fmla="*/ 1 w 628"/>
              <a:gd name="T91" fmla="*/ 0 h 668"/>
              <a:gd name="T92" fmla="*/ 1 w 628"/>
              <a:gd name="T93" fmla="*/ 0 h 668"/>
              <a:gd name="T94" fmla="*/ 1 w 628"/>
              <a:gd name="T95" fmla="*/ 0 h 668"/>
              <a:gd name="T96" fmla="*/ 2 w 628"/>
              <a:gd name="T97" fmla="*/ 0 h 668"/>
              <a:gd name="T98" fmla="*/ 2 w 628"/>
              <a:gd name="T99" fmla="*/ 0 h 668"/>
              <a:gd name="T100" fmla="*/ 2 w 628"/>
              <a:gd name="T101" fmla="*/ 0 h 668"/>
              <a:gd name="T102" fmla="*/ 2 w 628"/>
              <a:gd name="T103" fmla="*/ 0 h 668"/>
              <a:gd name="T104" fmla="*/ 2 w 628"/>
              <a:gd name="T105" fmla="*/ 0 h 668"/>
              <a:gd name="T106" fmla="*/ 2 w 628"/>
              <a:gd name="T107" fmla="*/ 1 h 668"/>
              <a:gd name="T108" fmla="*/ 1 w 628"/>
              <a:gd name="T109" fmla="*/ 1 h 668"/>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 name="T162" fmla="*/ 0 60000 65536"/>
              <a:gd name="T163" fmla="*/ 0 60000 65536"/>
              <a:gd name="T164" fmla="*/ 0 60000 65536"/>
              <a:gd name="T165" fmla="*/ 0 w 628"/>
              <a:gd name="T166" fmla="*/ 0 h 668"/>
              <a:gd name="T167" fmla="*/ 628 w 628"/>
              <a:gd name="T168" fmla="*/ 668 h 668"/>
            </a:gdLst>
            <a:ahLst/>
            <a:cxnLst>
              <a:cxn ang="T110">
                <a:pos x="T0" y="T1"/>
              </a:cxn>
              <a:cxn ang="T111">
                <a:pos x="T2" y="T3"/>
              </a:cxn>
              <a:cxn ang="T112">
                <a:pos x="T4" y="T5"/>
              </a:cxn>
              <a:cxn ang="T113">
                <a:pos x="T6" y="T7"/>
              </a:cxn>
              <a:cxn ang="T114">
                <a:pos x="T8" y="T9"/>
              </a:cxn>
              <a:cxn ang="T115">
                <a:pos x="T10" y="T11"/>
              </a:cxn>
              <a:cxn ang="T116">
                <a:pos x="T12" y="T13"/>
              </a:cxn>
              <a:cxn ang="T117">
                <a:pos x="T14" y="T15"/>
              </a:cxn>
              <a:cxn ang="T118">
                <a:pos x="T16" y="T17"/>
              </a:cxn>
              <a:cxn ang="T119">
                <a:pos x="T18" y="T19"/>
              </a:cxn>
              <a:cxn ang="T120">
                <a:pos x="T20" y="T21"/>
              </a:cxn>
              <a:cxn ang="T121">
                <a:pos x="T22" y="T23"/>
              </a:cxn>
              <a:cxn ang="T122">
                <a:pos x="T24" y="T25"/>
              </a:cxn>
              <a:cxn ang="T123">
                <a:pos x="T26" y="T27"/>
              </a:cxn>
              <a:cxn ang="T124">
                <a:pos x="T28" y="T29"/>
              </a:cxn>
              <a:cxn ang="T125">
                <a:pos x="T30" y="T31"/>
              </a:cxn>
              <a:cxn ang="T126">
                <a:pos x="T32" y="T33"/>
              </a:cxn>
              <a:cxn ang="T127">
                <a:pos x="T34" y="T35"/>
              </a:cxn>
              <a:cxn ang="T128">
                <a:pos x="T36" y="T37"/>
              </a:cxn>
              <a:cxn ang="T129">
                <a:pos x="T38" y="T39"/>
              </a:cxn>
              <a:cxn ang="T130">
                <a:pos x="T40" y="T41"/>
              </a:cxn>
              <a:cxn ang="T131">
                <a:pos x="T42" y="T43"/>
              </a:cxn>
              <a:cxn ang="T132">
                <a:pos x="T44" y="T45"/>
              </a:cxn>
              <a:cxn ang="T133">
                <a:pos x="T46" y="T47"/>
              </a:cxn>
              <a:cxn ang="T134">
                <a:pos x="T48" y="T49"/>
              </a:cxn>
              <a:cxn ang="T135">
                <a:pos x="T50" y="T51"/>
              </a:cxn>
              <a:cxn ang="T136">
                <a:pos x="T52" y="T53"/>
              </a:cxn>
              <a:cxn ang="T137">
                <a:pos x="T54" y="T55"/>
              </a:cxn>
              <a:cxn ang="T138">
                <a:pos x="T56" y="T57"/>
              </a:cxn>
              <a:cxn ang="T139">
                <a:pos x="T58" y="T59"/>
              </a:cxn>
              <a:cxn ang="T140">
                <a:pos x="T60" y="T61"/>
              </a:cxn>
              <a:cxn ang="T141">
                <a:pos x="T62" y="T63"/>
              </a:cxn>
              <a:cxn ang="T142">
                <a:pos x="T64" y="T65"/>
              </a:cxn>
              <a:cxn ang="T143">
                <a:pos x="T66" y="T67"/>
              </a:cxn>
              <a:cxn ang="T144">
                <a:pos x="T68" y="T69"/>
              </a:cxn>
              <a:cxn ang="T145">
                <a:pos x="T70" y="T71"/>
              </a:cxn>
              <a:cxn ang="T146">
                <a:pos x="T72" y="T73"/>
              </a:cxn>
              <a:cxn ang="T147">
                <a:pos x="T74" y="T75"/>
              </a:cxn>
              <a:cxn ang="T148">
                <a:pos x="T76" y="T77"/>
              </a:cxn>
              <a:cxn ang="T149">
                <a:pos x="T78" y="T79"/>
              </a:cxn>
              <a:cxn ang="T150">
                <a:pos x="T80" y="T81"/>
              </a:cxn>
              <a:cxn ang="T151">
                <a:pos x="T82" y="T83"/>
              </a:cxn>
              <a:cxn ang="T152">
                <a:pos x="T84" y="T85"/>
              </a:cxn>
              <a:cxn ang="T153">
                <a:pos x="T86" y="T87"/>
              </a:cxn>
              <a:cxn ang="T154">
                <a:pos x="T88" y="T89"/>
              </a:cxn>
              <a:cxn ang="T155">
                <a:pos x="T90" y="T91"/>
              </a:cxn>
              <a:cxn ang="T156">
                <a:pos x="T92" y="T93"/>
              </a:cxn>
              <a:cxn ang="T157">
                <a:pos x="T94" y="T95"/>
              </a:cxn>
              <a:cxn ang="T158">
                <a:pos x="T96" y="T97"/>
              </a:cxn>
              <a:cxn ang="T159">
                <a:pos x="T98" y="T99"/>
              </a:cxn>
              <a:cxn ang="T160">
                <a:pos x="T100" y="T101"/>
              </a:cxn>
              <a:cxn ang="T161">
                <a:pos x="T102" y="T103"/>
              </a:cxn>
              <a:cxn ang="T162">
                <a:pos x="T104" y="T105"/>
              </a:cxn>
              <a:cxn ang="T163">
                <a:pos x="T106" y="T107"/>
              </a:cxn>
              <a:cxn ang="T164">
                <a:pos x="T108" y="T109"/>
              </a:cxn>
            </a:cxnLst>
            <a:rect l="T165" t="T166" r="T167" b="T168"/>
            <a:pathLst>
              <a:path w="628" h="668">
                <a:moveTo>
                  <a:pt x="436" y="214"/>
                </a:moveTo>
                <a:lnTo>
                  <a:pt x="436" y="207"/>
                </a:lnTo>
                <a:lnTo>
                  <a:pt x="436" y="202"/>
                </a:lnTo>
                <a:lnTo>
                  <a:pt x="435" y="196"/>
                </a:lnTo>
                <a:lnTo>
                  <a:pt x="432" y="189"/>
                </a:lnTo>
                <a:lnTo>
                  <a:pt x="430" y="184"/>
                </a:lnTo>
                <a:lnTo>
                  <a:pt x="428" y="179"/>
                </a:lnTo>
                <a:lnTo>
                  <a:pt x="426" y="173"/>
                </a:lnTo>
                <a:lnTo>
                  <a:pt x="422" y="168"/>
                </a:lnTo>
                <a:lnTo>
                  <a:pt x="418" y="163"/>
                </a:lnTo>
                <a:lnTo>
                  <a:pt x="413" y="159"/>
                </a:lnTo>
                <a:lnTo>
                  <a:pt x="409" y="154"/>
                </a:lnTo>
                <a:lnTo>
                  <a:pt x="403" y="149"/>
                </a:lnTo>
                <a:lnTo>
                  <a:pt x="398" y="146"/>
                </a:lnTo>
                <a:lnTo>
                  <a:pt x="393" y="142"/>
                </a:lnTo>
                <a:lnTo>
                  <a:pt x="386" y="139"/>
                </a:lnTo>
                <a:lnTo>
                  <a:pt x="380" y="135"/>
                </a:lnTo>
                <a:lnTo>
                  <a:pt x="373" y="133"/>
                </a:lnTo>
                <a:lnTo>
                  <a:pt x="368" y="130"/>
                </a:lnTo>
                <a:lnTo>
                  <a:pt x="361" y="129"/>
                </a:lnTo>
                <a:lnTo>
                  <a:pt x="354" y="127"/>
                </a:lnTo>
                <a:lnTo>
                  <a:pt x="347" y="126"/>
                </a:lnTo>
                <a:lnTo>
                  <a:pt x="340" y="125"/>
                </a:lnTo>
                <a:lnTo>
                  <a:pt x="332" y="125"/>
                </a:lnTo>
                <a:lnTo>
                  <a:pt x="324" y="124"/>
                </a:lnTo>
                <a:lnTo>
                  <a:pt x="313" y="125"/>
                </a:lnTo>
                <a:lnTo>
                  <a:pt x="300" y="126"/>
                </a:lnTo>
                <a:lnTo>
                  <a:pt x="290" y="128"/>
                </a:lnTo>
                <a:lnTo>
                  <a:pt x="279" y="130"/>
                </a:lnTo>
                <a:lnTo>
                  <a:pt x="270" y="134"/>
                </a:lnTo>
                <a:lnTo>
                  <a:pt x="261" y="139"/>
                </a:lnTo>
                <a:lnTo>
                  <a:pt x="253" y="143"/>
                </a:lnTo>
                <a:lnTo>
                  <a:pt x="245" y="149"/>
                </a:lnTo>
                <a:lnTo>
                  <a:pt x="238" y="155"/>
                </a:lnTo>
                <a:lnTo>
                  <a:pt x="231" y="163"/>
                </a:lnTo>
                <a:lnTo>
                  <a:pt x="225" y="170"/>
                </a:lnTo>
                <a:lnTo>
                  <a:pt x="220" y="179"/>
                </a:lnTo>
                <a:lnTo>
                  <a:pt x="218" y="183"/>
                </a:lnTo>
                <a:lnTo>
                  <a:pt x="216" y="187"/>
                </a:lnTo>
                <a:lnTo>
                  <a:pt x="214" y="193"/>
                </a:lnTo>
                <a:lnTo>
                  <a:pt x="212" y="197"/>
                </a:lnTo>
                <a:lnTo>
                  <a:pt x="211" y="202"/>
                </a:lnTo>
                <a:lnTo>
                  <a:pt x="208" y="207"/>
                </a:lnTo>
                <a:lnTo>
                  <a:pt x="207" y="213"/>
                </a:lnTo>
                <a:lnTo>
                  <a:pt x="205" y="219"/>
                </a:lnTo>
                <a:lnTo>
                  <a:pt x="204" y="225"/>
                </a:lnTo>
                <a:lnTo>
                  <a:pt x="203" y="232"/>
                </a:lnTo>
                <a:lnTo>
                  <a:pt x="201" y="238"/>
                </a:lnTo>
                <a:lnTo>
                  <a:pt x="199" y="244"/>
                </a:lnTo>
                <a:lnTo>
                  <a:pt x="199" y="252"/>
                </a:lnTo>
                <a:lnTo>
                  <a:pt x="198" y="259"/>
                </a:lnTo>
                <a:lnTo>
                  <a:pt x="197" y="267"/>
                </a:lnTo>
                <a:lnTo>
                  <a:pt x="196" y="274"/>
                </a:lnTo>
                <a:lnTo>
                  <a:pt x="196" y="282"/>
                </a:lnTo>
                <a:lnTo>
                  <a:pt x="195" y="290"/>
                </a:lnTo>
                <a:lnTo>
                  <a:pt x="195" y="297"/>
                </a:lnTo>
                <a:lnTo>
                  <a:pt x="193" y="306"/>
                </a:lnTo>
                <a:lnTo>
                  <a:pt x="193" y="314"/>
                </a:lnTo>
                <a:lnTo>
                  <a:pt x="193" y="322"/>
                </a:lnTo>
                <a:lnTo>
                  <a:pt x="193" y="330"/>
                </a:lnTo>
                <a:lnTo>
                  <a:pt x="192" y="339"/>
                </a:lnTo>
                <a:lnTo>
                  <a:pt x="193" y="372"/>
                </a:lnTo>
                <a:lnTo>
                  <a:pt x="197" y="401"/>
                </a:lnTo>
                <a:lnTo>
                  <a:pt x="200" y="429"/>
                </a:lnTo>
                <a:lnTo>
                  <a:pt x="207" y="453"/>
                </a:lnTo>
                <a:lnTo>
                  <a:pt x="214" y="474"/>
                </a:lnTo>
                <a:lnTo>
                  <a:pt x="224" y="492"/>
                </a:lnTo>
                <a:lnTo>
                  <a:pt x="234" y="508"/>
                </a:lnTo>
                <a:lnTo>
                  <a:pt x="248" y="521"/>
                </a:lnTo>
                <a:lnTo>
                  <a:pt x="262" y="531"/>
                </a:lnTo>
                <a:lnTo>
                  <a:pt x="279" y="538"/>
                </a:lnTo>
                <a:lnTo>
                  <a:pt x="296" y="542"/>
                </a:lnTo>
                <a:lnTo>
                  <a:pt x="315" y="543"/>
                </a:lnTo>
                <a:lnTo>
                  <a:pt x="331" y="542"/>
                </a:lnTo>
                <a:lnTo>
                  <a:pt x="340" y="541"/>
                </a:lnTo>
                <a:lnTo>
                  <a:pt x="349" y="540"/>
                </a:lnTo>
                <a:lnTo>
                  <a:pt x="357" y="539"/>
                </a:lnTo>
                <a:lnTo>
                  <a:pt x="364" y="537"/>
                </a:lnTo>
                <a:lnTo>
                  <a:pt x="372" y="535"/>
                </a:lnTo>
                <a:lnTo>
                  <a:pt x="379" y="533"/>
                </a:lnTo>
                <a:lnTo>
                  <a:pt x="385" y="531"/>
                </a:lnTo>
                <a:lnTo>
                  <a:pt x="390" y="529"/>
                </a:lnTo>
                <a:lnTo>
                  <a:pt x="396" y="525"/>
                </a:lnTo>
                <a:lnTo>
                  <a:pt x="401" y="522"/>
                </a:lnTo>
                <a:lnTo>
                  <a:pt x="405" y="520"/>
                </a:lnTo>
                <a:lnTo>
                  <a:pt x="409" y="516"/>
                </a:lnTo>
                <a:lnTo>
                  <a:pt x="413" y="513"/>
                </a:lnTo>
                <a:lnTo>
                  <a:pt x="417" y="508"/>
                </a:lnTo>
                <a:lnTo>
                  <a:pt x="420" y="504"/>
                </a:lnTo>
                <a:lnTo>
                  <a:pt x="422" y="500"/>
                </a:lnTo>
                <a:lnTo>
                  <a:pt x="426" y="495"/>
                </a:lnTo>
                <a:lnTo>
                  <a:pt x="428" y="489"/>
                </a:lnTo>
                <a:lnTo>
                  <a:pt x="430" y="484"/>
                </a:lnTo>
                <a:lnTo>
                  <a:pt x="432" y="478"/>
                </a:lnTo>
                <a:lnTo>
                  <a:pt x="435" y="471"/>
                </a:lnTo>
                <a:lnTo>
                  <a:pt x="436" y="465"/>
                </a:lnTo>
                <a:lnTo>
                  <a:pt x="437" y="458"/>
                </a:lnTo>
                <a:lnTo>
                  <a:pt x="438" y="450"/>
                </a:lnTo>
                <a:lnTo>
                  <a:pt x="628" y="450"/>
                </a:lnTo>
                <a:lnTo>
                  <a:pt x="628" y="466"/>
                </a:lnTo>
                <a:lnTo>
                  <a:pt x="627" y="480"/>
                </a:lnTo>
                <a:lnTo>
                  <a:pt x="625" y="495"/>
                </a:lnTo>
                <a:lnTo>
                  <a:pt x="621" y="508"/>
                </a:lnTo>
                <a:lnTo>
                  <a:pt x="617" y="521"/>
                </a:lnTo>
                <a:lnTo>
                  <a:pt x="611" y="535"/>
                </a:lnTo>
                <a:lnTo>
                  <a:pt x="605" y="547"/>
                </a:lnTo>
                <a:lnTo>
                  <a:pt x="599" y="559"/>
                </a:lnTo>
                <a:lnTo>
                  <a:pt x="591" y="571"/>
                </a:lnTo>
                <a:lnTo>
                  <a:pt x="582" y="582"/>
                </a:lnTo>
                <a:lnTo>
                  <a:pt x="571" y="593"/>
                </a:lnTo>
                <a:lnTo>
                  <a:pt x="560" y="603"/>
                </a:lnTo>
                <a:lnTo>
                  <a:pt x="554" y="608"/>
                </a:lnTo>
                <a:lnTo>
                  <a:pt x="549" y="612"/>
                </a:lnTo>
                <a:lnTo>
                  <a:pt x="542" y="617"/>
                </a:lnTo>
                <a:lnTo>
                  <a:pt x="535" y="622"/>
                </a:lnTo>
                <a:lnTo>
                  <a:pt x="527" y="625"/>
                </a:lnTo>
                <a:lnTo>
                  <a:pt x="520" y="629"/>
                </a:lnTo>
                <a:lnTo>
                  <a:pt x="512" y="633"/>
                </a:lnTo>
                <a:lnTo>
                  <a:pt x="504" y="638"/>
                </a:lnTo>
                <a:lnTo>
                  <a:pt x="495" y="641"/>
                </a:lnTo>
                <a:lnTo>
                  <a:pt x="487" y="644"/>
                </a:lnTo>
                <a:lnTo>
                  <a:pt x="478" y="647"/>
                </a:lnTo>
                <a:lnTo>
                  <a:pt x="468" y="650"/>
                </a:lnTo>
                <a:lnTo>
                  <a:pt x="459" y="654"/>
                </a:lnTo>
                <a:lnTo>
                  <a:pt x="448" y="657"/>
                </a:lnTo>
                <a:lnTo>
                  <a:pt x="439" y="659"/>
                </a:lnTo>
                <a:lnTo>
                  <a:pt x="429" y="661"/>
                </a:lnTo>
                <a:lnTo>
                  <a:pt x="418" y="663"/>
                </a:lnTo>
                <a:lnTo>
                  <a:pt x="407" y="664"/>
                </a:lnTo>
                <a:lnTo>
                  <a:pt x="396" y="666"/>
                </a:lnTo>
                <a:lnTo>
                  <a:pt x="386" y="667"/>
                </a:lnTo>
                <a:lnTo>
                  <a:pt x="374" y="667"/>
                </a:lnTo>
                <a:lnTo>
                  <a:pt x="362" y="668"/>
                </a:lnTo>
                <a:lnTo>
                  <a:pt x="350" y="668"/>
                </a:lnTo>
                <a:lnTo>
                  <a:pt x="338" y="668"/>
                </a:lnTo>
                <a:lnTo>
                  <a:pt x="329" y="668"/>
                </a:lnTo>
                <a:lnTo>
                  <a:pt x="319" y="668"/>
                </a:lnTo>
                <a:lnTo>
                  <a:pt x="310" y="668"/>
                </a:lnTo>
                <a:lnTo>
                  <a:pt x="300" y="668"/>
                </a:lnTo>
                <a:lnTo>
                  <a:pt x="291" y="667"/>
                </a:lnTo>
                <a:lnTo>
                  <a:pt x="282" y="666"/>
                </a:lnTo>
                <a:lnTo>
                  <a:pt x="274" y="666"/>
                </a:lnTo>
                <a:lnTo>
                  <a:pt x="265" y="665"/>
                </a:lnTo>
                <a:lnTo>
                  <a:pt x="257" y="664"/>
                </a:lnTo>
                <a:lnTo>
                  <a:pt x="249" y="663"/>
                </a:lnTo>
                <a:lnTo>
                  <a:pt x="241" y="662"/>
                </a:lnTo>
                <a:lnTo>
                  <a:pt x="233" y="660"/>
                </a:lnTo>
                <a:lnTo>
                  <a:pt x="226" y="659"/>
                </a:lnTo>
                <a:lnTo>
                  <a:pt x="218" y="658"/>
                </a:lnTo>
                <a:lnTo>
                  <a:pt x="212" y="656"/>
                </a:lnTo>
                <a:lnTo>
                  <a:pt x="205" y="655"/>
                </a:lnTo>
                <a:lnTo>
                  <a:pt x="198" y="653"/>
                </a:lnTo>
                <a:lnTo>
                  <a:pt x="190" y="650"/>
                </a:lnTo>
                <a:lnTo>
                  <a:pt x="184" y="648"/>
                </a:lnTo>
                <a:lnTo>
                  <a:pt x="177" y="646"/>
                </a:lnTo>
                <a:lnTo>
                  <a:pt x="171" y="643"/>
                </a:lnTo>
                <a:lnTo>
                  <a:pt x="164" y="641"/>
                </a:lnTo>
                <a:lnTo>
                  <a:pt x="158" y="638"/>
                </a:lnTo>
                <a:lnTo>
                  <a:pt x="151" y="635"/>
                </a:lnTo>
                <a:lnTo>
                  <a:pt x="140" y="629"/>
                </a:lnTo>
                <a:lnTo>
                  <a:pt x="130" y="622"/>
                </a:lnTo>
                <a:lnTo>
                  <a:pt x="118" y="614"/>
                </a:lnTo>
                <a:lnTo>
                  <a:pt x="108" y="607"/>
                </a:lnTo>
                <a:lnTo>
                  <a:pt x="99" y="598"/>
                </a:lnTo>
                <a:lnTo>
                  <a:pt x="89" y="590"/>
                </a:lnTo>
                <a:lnTo>
                  <a:pt x="80" y="580"/>
                </a:lnTo>
                <a:lnTo>
                  <a:pt x="72" y="571"/>
                </a:lnTo>
                <a:lnTo>
                  <a:pt x="64" y="560"/>
                </a:lnTo>
                <a:lnTo>
                  <a:pt x="56" y="550"/>
                </a:lnTo>
                <a:lnTo>
                  <a:pt x="49" y="538"/>
                </a:lnTo>
                <a:lnTo>
                  <a:pt x="41" y="525"/>
                </a:lnTo>
                <a:lnTo>
                  <a:pt x="39" y="520"/>
                </a:lnTo>
                <a:lnTo>
                  <a:pt x="35" y="514"/>
                </a:lnTo>
                <a:lnTo>
                  <a:pt x="32" y="507"/>
                </a:lnTo>
                <a:lnTo>
                  <a:pt x="30" y="500"/>
                </a:lnTo>
                <a:lnTo>
                  <a:pt x="27" y="494"/>
                </a:lnTo>
                <a:lnTo>
                  <a:pt x="24" y="487"/>
                </a:lnTo>
                <a:lnTo>
                  <a:pt x="22" y="481"/>
                </a:lnTo>
                <a:lnTo>
                  <a:pt x="19" y="473"/>
                </a:lnTo>
                <a:lnTo>
                  <a:pt x="17" y="467"/>
                </a:lnTo>
                <a:lnTo>
                  <a:pt x="15" y="460"/>
                </a:lnTo>
                <a:lnTo>
                  <a:pt x="12" y="452"/>
                </a:lnTo>
                <a:lnTo>
                  <a:pt x="10" y="445"/>
                </a:lnTo>
                <a:lnTo>
                  <a:pt x="9" y="438"/>
                </a:lnTo>
                <a:lnTo>
                  <a:pt x="8" y="431"/>
                </a:lnTo>
                <a:lnTo>
                  <a:pt x="7" y="424"/>
                </a:lnTo>
                <a:lnTo>
                  <a:pt x="4" y="416"/>
                </a:lnTo>
                <a:lnTo>
                  <a:pt x="4" y="410"/>
                </a:lnTo>
                <a:lnTo>
                  <a:pt x="3" y="402"/>
                </a:lnTo>
                <a:lnTo>
                  <a:pt x="2" y="395"/>
                </a:lnTo>
                <a:lnTo>
                  <a:pt x="1" y="388"/>
                </a:lnTo>
                <a:lnTo>
                  <a:pt x="1" y="380"/>
                </a:lnTo>
                <a:lnTo>
                  <a:pt x="1" y="373"/>
                </a:lnTo>
                <a:lnTo>
                  <a:pt x="1" y="365"/>
                </a:lnTo>
                <a:lnTo>
                  <a:pt x="0" y="357"/>
                </a:lnTo>
                <a:lnTo>
                  <a:pt x="1" y="341"/>
                </a:lnTo>
                <a:lnTo>
                  <a:pt x="1" y="325"/>
                </a:lnTo>
                <a:lnTo>
                  <a:pt x="2" y="310"/>
                </a:lnTo>
                <a:lnTo>
                  <a:pt x="2" y="294"/>
                </a:lnTo>
                <a:lnTo>
                  <a:pt x="3" y="281"/>
                </a:lnTo>
                <a:lnTo>
                  <a:pt x="6" y="267"/>
                </a:lnTo>
                <a:lnTo>
                  <a:pt x="7" y="253"/>
                </a:lnTo>
                <a:lnTo>
                  <a:pt x="9" y="240"/>
                </a:lnTo>
                <a:lnTo>
                  <a:pt x="11" y="228"/>
                </a:lnTo>
                <a:lnTo>
                  <a:pt x="14" y="216"/>
                </a:lnTo>
                <a:lnTo>
                  <a:pt x="16" y="204"/>
                </a:lnTo>
                <a:lnTo>
                  <a:pt x="18" y="193"/>
                </a:lnTo>
                <a:lnTo>
                  <a:pt x="22" y="182"/>
                </a:lnTo>
                <a:lnTo>
                  <a:pt x="25" y="172"/>
                </a:lnTo>
                <a:lnTo>
                  <a:pt x="28" y="162"/>
                </a:lnTo>
                <a:lnTo>
                  <a:pt x="33" y="152"/>
                </a:lnTo>
                <a:lnTo>
                  <a:pt x="38" y="143"/>
                </a:lnTo>
                <a:lnTo>
                  <a:pt x="42" y="134"/>
                </a:lnTo>
                <a:lnTo>
                  <a:pt x="48" y="126"/>
                </a:lnTo>
                <a:lnTo>
                  <a:pt x="53" y="117"/>
                </a:lnTo>
                <a:lnTo>
                  <a:pt x="59" y="109"/>
                </a:lnTo>
                <a:lnTo>
                  <a:pt x="65" y="101"/>
                </a:lnTo>
                <a:lnTo>
                  <a:pt x="72" y="94"/>
                </a:lnTo>
                <a:lnTo>
                  <a:pt x="78" y="87"/>
                </a:lnTo>
                <a:lnTo>
                  <a:pt x="86" y="80"/>
                </a:lnTo>
                <a:lnTo>
                  <a:pt x="93" y="74"/>
                </a:lnTo>
                <a:lnTo>
                  <a:pt x="101" y="67"/>
                </a:lnTo>
                <a:lnTo>
                  <a:pt x="108" y="61"/>
                </a:lnTo>
                <a:lnTo>
                  <a:pt x="116" y="56"/>
                </a:lnTo>
                <a:lnTo>
                  <a:pt x="125" y="51"/>
                </a:lnTo>
                <a:lnTo>
                  <a:pt x="133" y="45"/>
                </a:lnTo>
                <a:lnTo>
                  <a:pt x="142" y="40"/>
                </a:lnTo>
                <a:lnTo>
                  <a:pt x="151" y="36"/>
                </a:lnTo>
                <a:lnTo>
                  <a:pt x="160" y="30"/>
                </a:lnTo>
                <a:lnTo>
                  <a:pt x="170" y="26"/>
                </a:lnTo>
                <a:lnTo>
                  <a:pt x="179" y="22"/>
                </a:lnTo>
                <a:lnTo>
                  <a:pt x="190" y="19"/>
                </a:lnTo>
                <a:lnTo>
                  <a:pt x="200" y="16"/>
                </a:lnTo>
                <a:lnTo>
                  <a:pt x="211" y="12"/>
                </a:lnTo>
                <a:lnTo>
                  <a:pt x="222" y="10"/>
                </a:lnTo>
                <a:lnTo>
                  <a:pt x="233" y="8"/>
                </a:lnTo>
                <a:lnTo>
                  <a:pt x="245" y="6"/>
                </a:lnTo>
                <a:lnTo>
                  <a:pt x="256" y="4"/>
                </a:lnTo>
                <a:lnTo>
                  <a:pt x="267" y="3"/>
                </a:lnTo>
                <a:lnTo>
                  <a:pt x="279" y="2"/>
                </a:lnTo>
                <a:lnTo>
                  <a:pt x="291" y="1"/>
                </a:lnTo>
                <a:lnTo>
                  <a:pt x="304" y="1"/>
                </a:lnTo>
                <a:lnTo>
                  <a:pt x="315" y="0"/>
                </a:lnTo>
                <a:lnTo>
                  <a:pt x="319" y="0"/>
                </a:lnTo>
                <a:lnTo>
                  <a:pt x="321" y="0"/>
                </a:lnTo>
                <a:lnTo>
                  <a:pt x="324" y="0"/>
                </a:lnTo>
                <a:lnTo>
                  <a:pt x="327" y="0"/>
                </a:lnTo>
                <a:lnTo>
                  <a:pt x="329" y="0"/>
                </a:lnTo>
                <a:lnTo>
                  <a:pt x="332" y="0"/>
                </a:lnTo>
                <a:lnTo>
                  <a:pt x="335" y="0"/>
                </a:lnTo>
                <a:lnTo>
                  <a:pt x="337" y="0"/>
                </a:lnTo>
                <a:lnTo>
                  <a:pt x="339" y="0"/>
                </a:lnTo>
                <a:lnTo>
                  <a:pt x="341" y="0"/>
                </a:lnTo>
                <a:lnTo>
                  <a:pt x="344" y="0"/>
                </a:lnTo>
                <a:lnTo>
                  <a:pt x="346" y="0"/>
                </a:lnTo>
                <a:lnTo>
                  <a:pt x="348" y="1"/>
                </a:lnTo>
                <a:lnTo>
                  <a:pt x="350" y="1"/>
                </a:lnTo>
                <a:lnTo>
                  <a:pt x="353" y="1"/>
                </a:lnTo>
                <a:lnTo>
                  <a:pt x="356" y="1"/>
                </a:lnTo>
                <a:lnTo>
                  <a:pt x="358" y="1"/>
                </a:lnTo>
                <a:lnTo>
                  <a:pt x="362" y="1"/>
                </a:lnTo>
                <a:lnTo>
                  <a:pt x="365" y="2"/>
                </a:lnTo>
                <a:lnTo>
                  <a:pt x="370" y="2"/>
                </a:lnTo>
                <a:lnTo>
                  <a:pt x="373" y="2"/>
                </a:lnTo>
                <a:lnTo>
                  <a:pt x="378" y="3"/>
                </a:lnTo>
                <a:lnTo>
                  <a:pt x="381" y="3"/>
                </a:lnTo>
                <a:lnTo>
                  <a:pt x="386" y="3"/>
                </a:lnTo>
                <a:lnTo>
                  <a:pt x="389" y="4"/>
                </a:lnTo>
                <a:lnTo>
                  <a:pt x="391" y="4"/>
                </a:lnTo>
                <a:lnTo>
                  <a:pt x="394" y="4"/>
                </a:lnTo>
                <a:lnTo>
                  <a:pt x="396" y="4"/>
                </a:lnTo>
                <a:lnTo>
                  <a:pt x="398" y="4"/>
                </a:lnTo>
                <a:lnTo>
                  <a:pt x="402" y="4"/>
                </a:lnTo>
                <a:lnTo>
                  <a:pt x="404" y="4"/>
                </a:lnTo>
                <a:lnTo>
                  <a:pt x="406" y="4"/>
                </a:lnTo>
                <a:lnTo>
                  <a:pt x="409" y="5"/>
                </a:lnTo>
                <a:lnTo>
                  <a:pt x="411" y="5"/>
                </a:lnTo>
                <a:lnTo>
                  <a:pt x="413" y="5"/>
                </a:lnTo>
                <a:lnTo>
                  <a:pt x="415" y="5"/>
                </a:lnTo>
                <a:lnTo>
                  <a:pt x="419" y="6"/>
                </a:lnTo>
                <a:lnTo>
                  <a:pt x="422" y="7"/>
                </a:lnTo>
                <a:lnTo>
                  <a:pt x="424" y="8"/>
                </a:lnTo>
                <a:lnTo>
                  <a:pt x="428" y="8"/>
                </a:lnTo>
                <a:lnTo>
                  <a:pt x="430" y="9"/>
                </a:lnTo>
                <a:lnTo>
                  <a:pt x="434" y="10"/>
                </a:lnTo>
                <a:lnTo>
                  <a:pt x="436" y="11"/>
                </a:lnTo>
                <a:lnTo>
                  <a:pt x="439" y="12"/>
                </a:lnTo>
                <a:lnTo>
                  <a:pt x="442" y="13"/>
                </a:lnTo>
                <a:lnTo>
                  <a:pt x="445" y="14"/>
                </a:lnTo>
                <a:lnTo>
                  <a:pt x="447" y="16"/>
                </a:lnTo>
                <a:lnTo>
                  <a:pt x="450" y="16"/>
                </a:lnTo>
                <a:lnTo>
                  <a:pt x="460" y="18"/>
                </a:lnTo>
                <a:lnTo>
                  <a:pt x="470" y="21"/>
                </a:lnTo>
                <a:lnTo>
                  <a:pt x="479" y="23"/>
                </a:lnTo>
                <a:lnTo>
                  <a:pt x="488" y="25"/>
                </a:lnTo>
                <a:lnTo>
                  <a:pt x="496" y="28"/>
                </a:lnTo>
                <a:lnTo>
                  <a:pt x="505" y="31"/>
                </a:lnTo>
                <a:lnTo>
                  <a:pt x="513" y="35"/>
                </a:lnTo>
                <a:lnTo>
                  <a:pt x="521" y="38"/>
                </a:lnTo>
                <a:lnTo>
                  <a:pt x="528" y="42"/>
                </a:lnTo>
                <a:lnTo>
                  <a:pt x="536" y="46"/>
                </a:lnTo>
                <a:lnTo>
                  <a:pt x="543" y="49"/>
                </a:lnTo>
                <a:lnTo>
                  <a:pt x="549" y="54"/>
                </a:lnTo>
                <a:lnTo>
                  <a:pt x="555" y="59"/>
                </a:lnTo>
                <a:lnTo>
                  <a:pt x="562" y="64"/>
                </a:lnTo>
                <a:lnTo>
                  <a:pt x="568" y="69"/>
                </a:lnTo>
                <a:lnTo>
                  <a:pt x="574" y="74"/>
                </a:lnTo>
                <a:lnTo>
                  <a:pt x="579" y="79"/>
                </a:lnTo>
                <a:lnTo>
                  <a:pt x="584" y="86"/>
                </a:lnTo>
                <a:lnTo>
                  <a:pt x="589" y="91"/>
                </a:lnTo>
                <a:lnTo>
                  <a:pt x="594" y="97"/>
                </a:lnTo>
                <a:lnTo>
                  <a:pt x="597" y="104"/>
                </a:lnTo>
                <a:lnTo>
                  <a:pt x="602" y="110"/>
                </a:lnTo>
                <a:lnTo>
                  <a:pt x="605" y="116"/>
                </a:lnTo>
                <a:lnTo>
                  <a:pt x="609" y="123"/>
                </a:lnTo>
                <a:lnTo>
                  <a:pt x="623" y="163"/>
                </a:lnTo>
                <a:lnTo>
                  <a:pt x="624" y="167"/>
                </a:lnTo>
                <a:lnTo>
                  <a:pt x="625" y="170"/>
                </a:lnTo>
                <a:lnTo>
                  <a:pt x="626" y="175"/>
                </a:lnTo>
                <a:lnTo>
                  <a:pt x="626" y="178"/>
                </a:lnTo>
                <a:lnTo>
                  <a:pt x="627" y="182"/>
                </a:lnTo>
                <a:lnTo>
                  <a:pt x="627" y="185"/>
                </a:lnTo>
                <a:lnTo>
                  <a:pt x="628" y="189"/>
                </a:lnTo>
                <a:lnTo>
                  <a:pt x="628" y="194"/>
                </a:lnTo>
                <a:lnTo>
                  <a:pt x="628" y="197"/>
                </a:lnTo>
                <a:lnTo>
                  <a:pt x="628" y="201"/>
                </a:lnTo>
                <a:lnTo>
                  <a:pt x="628" y="205"/>
                </a:lnTo>
                <a:lnTo>
                  <a:pt x="628" y="208"/>
                </a:lnTo>
                <a:lnTo>
                  <a:pt x="628" y="214"/>
                </a:lnTo>
                <a:lnTo>
                  <a:pt x="436" y="214"/>
                </a:lnTo>
                <a:close/>
              </a:path>
            </a:pathLst>
          </a:custGeom>
          <a:solidFill>
            <a:srgbClr val="000000"/>
          </a:solidFill>
          <a:ln w="9525">
            <a:noFill/>
            <a:round/>
            <a:headEnd/>
            <a:tailEnd/>
          </a:ln>
        </xdr:spPr>
      </xdr:sp>
      <xdr:sp macro="" textlink="">
        <xdr:nvSpPr>
          <xdr:cNvPr id="4541" name="Freeform 16"/>
          <xdr:cNvSpPr>
            <a:spLocks noEditPoints="1"/>
          </xdr:cNvSpPr>
        </xdr:nvSpPr>
        <xdr:spPr bwMode="auto">
          <a:xfrm>
            <a:off x="2280" y="677"/>
            <a:ext cx="166" cy="163"/>
          </a:xfrm>
          <a:custGeom>
            <a:avLst/>
            <a:gdLst>
              <a:gd name="T0" fmla="*/ 0 w 683"/>
              <a:gd name="T1" fmla="*/ 1 h 668"/>
              <a:gd name="T2" fmla="*/ 0 w 683"/>
              <a:gd name="T3" fmla="*/ 0 h 668"/>
              <a:gd name="T4" fmla="*/ 0 w 683"/>
              <a:gd name="T5" fmla="*/ 0 h 668"/>
              <a:gd name="T6" fmla="*/ 1 w 683"/>
              <a:gd name="T7" fmla="*/ 0 h 668"/>
              <a:gd name="T8" fmla="*/ 1 w 683"/>
              <a:gd name="T9" fmla="*/ 0 h 668"/>
              <a:gd name="T10" fmla="*/ 2 w 683"/>
              <a:gd name="T11" fmla="*/ 0 h 668"/>
              <a:gd name="T12" fmla="*/ 2 w 683"/>
              <a:gd name="T13" fmla="*/ 0 h 668"/>
              <a:gd name="T14" fmla="*/ 2 w 683"/>
              <a:gd name="T15" fmla="*/ 0 h 668"/>
              <a:gd name="T16" fmla="*/ 2 w 683"/>
              <a:gd name="T17" fmla="*/ 0 h 668"/>
              <a:gd name="T18" fmla="*/ 2 w 683"/>
              <a:gd name="T19" fmla="*/ 1 h 668"/>
              <a:gd name="T20" fmla="*/ 2 w 683"/>
              <a:gd name="T21" fmla="*/ 1 h 668"/>
              <a:gd name="T22" fmla="*/ 2 w 683"/>
              <a:gd name="T23" fmla="*/ 1 h 668"/>
              <a:gd name="T24" fmla="*/ 2 w 683"/>
              <a:gd name="T25" fmla="*/ 1 h 668"/>
              <a:gd name="T26" fmla="*/ 2 w 683"/>
              <a:gd name="T27" fmla="*/ 2 h 668"/>
              <a:gd name="T28" fmla="*/ 2 w 683"/>
              <a:gd name="T29" fmla="*/ 2 h 668"/>
              <a:gd name="T30" fmla="*/ 2 w 683"/>
              <a:gd name="T31" fmla="*/ 2 h 668"/>
              <a:gd name="T32" fmla="*/ 2 w 683"/>
              <a:gd name="T33" fmla="*/ 2 h 668"/>
              <a:gd name="T34" fmla="*/ 2 w 683"/>
              <a:gd name="T35" fmla="*/ 2 h 668"/>
              <a:gd name="T36" fmla="*/ 1 w 683"/>
              <a:gd name="T37" fmla="*/ 2 h 668"/>
              <a:gd name="T38" fmla="*/ 1 w 683"/>
              <a:gd name="T39" fmla="*/ 2 h 668"/>
              <a:gd name="T40" fmla="*/ 1 w 683"/>
              <a:gd name="T41" fmla="*/ 2 h 668"/>
              <a:gd name="T42" fmla="*/ 1 w 683"/>
              <a:gd name="T43" fmla="*/ 2 h 668"/>
              <a:gd name="T44" fmla="*/ 0 w 683"/>
              <a:gd name="T45" fmla="*/ 2 h 668"/>
              <a:gd name="T46" fmla="*/ 0 w 683"/>
              <a:gd name="T47" fmla="*/ 2 h 668"/>
              <a:gd name="T48" fmla="*/ 0 w 683"/>
              <a:gd name="T49" fmla="*/ 2 h 668"/>
              <a:gd name="T50" fmla="*/ 0 w 683"/>
              <a:gd name="T51" fmla="*/ 2 h 668"/>
              <a:gd name="T52" fmla="*/ 0 w 683"/>
              <a:gd name="T53" fmla="*/ 1 h 668"/>
              <a:gd name="T54" fmla="*/ 0 w 683"/>
              <a:gd name="T55" fmla="*/ 1 h 668"/>
              <a:gd name="T56" fmla="*/ 1 w 683"/>
              <a:gd name="T57" fmla="*/ 1 h 668"/>
              <a:gd name="T58" fmla="*/ 1 w 683"/>
              <a:gd name="T59" fmla="*/ 1 h 668"/>
              <a:gd name="T60" fmla="*/ 1 w 683"/>
              <a:gd name="T61" fmla="*/ 1 h 668"/>
              <a:gd name="T62" fmla="*/ 1 w 683"/>
              <a:gd name="T63" fmla="*/ 1 h 668"/>
              <a:gd name="T64" fmla="*/ 1 w 683"/>
              <a:gd name="T65" fmla="*/ 1 h 668"/>
              <a:gd name="T66" fmla="*/ 1 w 683"/>
              <a:gd name="T67" fmla="*/ 2 h 668"/>
              <a:gd name="T68" fmla="*/ 1 w 683"/>
              <a:gd name="T69" fmla="*/ 2 h 668"/>
              <a:gd name="T70" fmla="*/ 1 w 683"/>
              <a:gd name="T71" fmla="*/ 2 h 668"/>
              <a:gd name="T72" fmla="*/ 1 w 683"/>
              <a:gd name="T73" fmla="*/ 2 h 668"/>
              <a:gd name="T74" fmla="*/ 1 w 683"/>
              <a:gd name="T75" fmla="*/ 2 h 668"/>
              <a:gd name="T76" fmla="*/ 1 w 683"/>
              <a:gd name="T77" fmla="*/ 2 h 668"/>
              <a:gd name="T78" fmla="*/ 1 w 683"/>
              <a:gd name="T79" fmla="*/ 2 h 668"/>
              <a:gd name="T80" fmla="*/ 2 w 683"/>
              <a:gd name="T81" fmla="*/ 2 h 668"/>
              <a:gd name="T82" fmla="*/ 2 w 683"/>
              <a:gd name="T83" fmla="*/ 1 h 668"/>
              <a:gd name="T84" fmla="*/ 2 w 683"/>
              <a:gd name="T85" fmla="*/ 1 h 668"/>
              <a:gd name="T86" fmla="*/ 2 w 683"/>
              <a:gd name="T87" fmla="*/ 0 h 668"/>
              <a:gd name="T88" fmla="*/ 1 w 683"/>
              <a:gd name="T89" fmla="*/ 0 h 668"/>
              <a:gd name="T90" fmla="*/ 1 w 683"/>
              <a:gd name="T91" fmla="*/ 0 h 668"/>
              <a:gd name="T92" fmla="*/ 1 w 683"/>
              <a:gd name="T93" fmla="*/ 0 h 668"/>
              <a:gd name="T94" fmla="*/ 1 w 683"/>
              <a:gd name="T95" fmla="*/ 0 h 668"/>
              <a:gd name="T96" fmla="*/ 1 w 683"/>
              <a:gd name="T97" fmla="*/ 0 h 668"/>
              <a:gd name="T98" fmla="*/ 1 w 683"/>
              <a:gd name="T99" fmla="*/ 0 h 668"/>
              <a:gd name="T100" fmla="*/ 1 w 683"/>
              <a:gd name="T101" fmla="*/ 0 h 668"/>
              <a:gd name="T102" fmla="*/ 1 w 683"/>
              <a:gd name="T103" fmla="*/ 0 h 668"/>
              <a:gd name="T104" fmla="*/ 1 w 683"/>
              <a:gd name="T105" fmla="*/ 1 h 668"/>
              <a:gd name="T106" fmla="*/ 1 w 683"/>
              <a:gd name="T107" fmla="*/ 1 h 668"/>
              <a:gd name="T108" fmla="*/ 1 w 683"/>
              <a:gd name="T109" fmla="*/ 1 h 668"/>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 name="T162" fmla="*/ 0 60000 65536"/>
              <a:gd name="T163" fmla="*/ 0 60000 65536"/>
              <a:gd name="T164" fmla="*/ 0 60000 65536"/>
              <a:gd name="T165" fmla="*/ 0 w 683"/>
              <a:gd name="T166" fmla="*/ 0 h 668"/>
              <a:gd name="T167" fmla="*/ 683 w 683"/>
              <a:gd name="T168" fmla="*/ 668 h 668"/>
            </a:gdLst>
            <a:ahLst/>
            <a:cxnLst>
              <a:cxn ang="T110">
                <a:pos x="T0" y="T1"/>
              </a:cxn>
              <a:cxn ang="T111">
                <a:pos x="T2" y="T3"/>
              </a:cxn>
              <a:cxn ang="T112">
                <a:pos x="T4" y="T5"/>
              </a:cxn>
              <a:cxn ang="T113">
                <a:pos x="T6" y="T7"/>
              </a:cxn>
              <a:cxn ang="T114">
                <a:pos x="T8" y="T9"/>
              </a:cxn>
              <a:cxn ang="T115">
                <a:pos x="T10" y="T11"/>
              </a:cxn>
              <a:cxn ang="T116">
                <a:pos x="T12" y="T13"/>
              </a:cxn>
              <a:cxn ang="T117">
                <a:pos x="T14" y="T15"/>
              </a:cxn>
              <a:cxn ang="T118">
                <a:pos x="T16" y="T17"/>
              </a:cxn>
              <a:cxn ang="T119">
                <a:pos x="T18" y="T19"/>
              </a:cxn>
              <a:cxn ang="T120">
                <a:pos x="T20" y="T21"/>
              </a:cxn>
              <a:cxn ang="T121">
                <a:pos x="T22" y="T23"/>
              </a:cxn>
              <a:cxn ang="T122">
                <a:pos x="T24" y="T25"/>
              </a:cxn>
              <a:cxn ang="T123">
                <a:pos x="T26" y="T27"/>
              </a:cxn>
              <a:cxn ang="T124">
                <a:pos x="T28" y="T29"/>
              </a:cxn>
              <a:cxn ang="T125">
                <a:pos x="T30" y="T31"/>
              </a:cxn>
              <a:cxn ang="T126">
                <a:pos x="T32" y="T33"/>
              </a:cxn>
              <a:cxn ang="T127">
                <a:pos x="T34" y="T35"/>
              </a:cxn>
              <a:cxn ang="T128">
                <a:pos x="T36" y="T37"/>
              </a:cxn>
              <a:cxn ang="T129">
                <a:pos x="T38" y="T39"/>
              </a:cxn>
              <a:cxn ang="T130">
                <a:pos x="T40" y="T41"/>
              </a:cxn>
              <a:cxn ang="T131">
                <a:pos x="T42" y="T43"/>
              </a:cxn>
              <a:cxn ang="T132">
                <a:pos x="T44" y="T45"/>
              </a:cxn>
              <a:cxn ang="T133">
                <a:pos x="T46" y="T47"/>
              </a:cxn>
              <a:cxn ang="T134">
                <a:pos x="T48" y="T49"/>
              </a:cxn>
              <a:cxn ang="T135">
                <a:pos x="T50" y="T51"/>
              </a:cxn>
              <a:cxn ang="T136">
                <a:pos x="T52" y="T53"/>
              </a:cxn>
              <a:cxn ang="T137">
                <a:pos x="T54" y="T55"/>
              </a:cxn>
              <a:cxn ang="T138">
                <a:pos x="T56" y="T57"/>
              </a:cxn>
              <a:cxn ang="T139">
                <a:pos x="T58" y="T59"/>
              </a:cxn>
              <a:cxn ang="T140">
                <a:pos x="T60" y="T61"/>
              </a:cxn>
              <a:cxn ang="T141">
                <a:pos x="T62" y="T63"/>
              </a:cxn>
              <a:cxn ang="T142">
                <a:pos x="T64" y="T65"/>
              </a:cxn>
              <a:cxn ang="T143">
                <a:pos x="T66" y="T67"/>
              </a:cxn>
              <a:cxn ang="T144">
                <a:pos x="T68" y="T69"/>
              </a:cxn>
              <a:cxn ang="T145">
                <a:pos x="T70" y="T71"/>
              </a:cxn>
              <a:cxn ang="T146">
                <a:pos x="T72" y="T73"/>
              </a:cxn>
              <a:cxn ang="T147">
                <a:pos x="T74" y="T75"/>
              </a:cxn>
              <a:cxn ang="T148">
                <a:pos x="T76" y="T77"/>
              </a:cxn>
              <a:cxn ang="T149">
                <a:pos x="T78" y="T79"/>
              </a:cxn>
              <a:cxn ang="T150">
                <a:pos x="T80" y="T81"/>
              </a:cxn>
              <a:cxn ang="T151">
                <a:pos x="T82" y="T83"/>
              </a:cxn>
              <a:cxn ang="T152">
                <a:pos x="T84" y="T85"/>
              </a:cxn>
              <a:cxn ang="T153">
                <a:pos x="T86" y="T87"/>
              </a:cxn>
              <a:cxn ang="T154">
                <a:pos x="T88" y="T89"/>
              </a:cxn>
              <a:cxn ang="T155">
                <a:pos x="T90" y="T91"/>
              </a:cxn>
              <a:cxn ang="T156">
                <a:pos x="T92" y="T93"/>
              </a:cxn>
              <a:cxn ang="T157">
                <a:pos x="T94" y="T95"/>
              </a:cxn>
              <a:cxn ang="T158">
                <a:pos x="T96" y="T97"/>
              </a:cxn>
              <a:cxn ang="T159">
                <a:pos x="T98" y="T99"/>
              </a:cxn>
              <a:cxn ang="T160">
                <a:pos x="T100" y="T101"/>
              </a:cxn>
              <a:cxn ang="T161">
                <a:pos x="T102" y="T103"/>
              </a:cxn>
              <a:cxn ang="T162">
                <a:pos x="T104" y="T105"/>
              </a:cxn>
              <a:cxn ang="T163">
                <a:pos x="T106" y="T107"/>
              </a:cxn>
              <a:cxn ang="T164">
                <a:pos x="T108" y="T109"/>
              </a:cxn>
            </a:cxnLst>
            <a:rect l="T165" t="T166" r="T167" b="T168"/>
            <a:pathLst>
              <a:path w="683" h="668">
                <a:moveTo>
                  <a:pt x="0" y="343"/>
                </a:moveTo>
                <a:lnTo>
                  <a:pt x="2" y="319"/>
                </a:lnTo>
                <a:lnTo>
                  <a:pt x="3" y="295"/>
                </a:lnTo>
                <a:lnTo>
                  <a:pt x="6" y="272"/>
                </a:lnTo>
                <a:lnTo>
                  <a:pt x="10" y="250"/>
                </a:lnTo>
                <a:lnTo>
                  <a:pt x="15" y="229"/>
                </a:lnTo>
                <a:lnTo>
                  <a:pt x="21" y="207"/>
                </a:lnTo>
                <a:lnTo>
                  <a:pt x="29" y="187"/>
                </a:lnTo>
                <a:lnTo>
                  <a:pt x="37" y="168"/>
                </a:lnTo>
                <a:lnTo>
                  <a:pt x="46" y="149"/>
                </a:lnTo>
                <a:lnTo>
                  <a:pt x="57" y="131"/>
                </a:lnTo>
                <a:lnTo>
                  <a:pt x="69" y="114"/>
                </a:lnTo>
                <a:lnTo>
                  <a:pt x="81" y="97"/>
                </a:lnTo>
                <a:lnTo>
                  <a:pt x="96" y="82"/>
                </a:lnTo>
                <a:lnTo>
                  <a:pt x="111" y="67"/>
                </a:lnTo>
                <a:lnTo>
                  <a:pt x="128" y="55"/>
                </a:lnTo>
                <a:lnTo>
                  <a:pt x="146" y="43"/>
                </a:lnTo>
                <a:lnTo>
                  <a:pt x="167" y="34"/>
                </a:lnTo>
                <a:lnTo>
                  <a:pt x="188" y="24"/>
                </a:lnTo>
                <a:lnTo>
                  <a:pt x="211" y="17"/>
                </a:lnTo>
                <a:lnTo>
                  <a:pt x="235" y="11"/>
                </a:lnTo>
                <a:lnTo>
                  <a:pt x="261" y="6"/>
                </a:lnTo>
                <a:lnTo>
                  <a:pt x="288" y="3"/>
                </a:lnTo>
                <a:lnTo>
                  <a:pt x="318" y="1"/>
                </a:lnTo>
                <a:lnTo>
                  <a:pt x="348" y="0"/>
                </a:lnTo>
                <a:lnTo>
                  <a:pt x="362" y="1"/>
                </a:lnTo>
                <a:lnTo>
                  <a:pt x="377" y="1"/>
                </a:lnTo>
                <a:lnTo>
                  <a:pt x="391" y="2"/>
                </a:lnTo>
                <a:lnTo>
                  <a:pt x="406" y="4"/>
                </a:lnTo>
                <a:lnTo>
                  <a:pt x="419" y="6"/>
                </a:lnTo>
                <a:lnTo>
                  <a:pt x="433" y="8"/>
                </a:lnTo>
                <a:lnTo>
                  <a:pt x="447" y="11"/>
                </a:lnTo>
                <a:lnTo>
                  <a:pt x="459" y="14"/>
                </a:lnTo>
                <a:lnTo>
                  <a:pt x="473" y="18"/>
                </a:lnTo>
                <a:lnTo>
                  <a:pt x="485" y="22"/>
                </a:lnTo>
                <a:lnTo>
                  <a:pt x="498" y="27"/>
                </a:lnTo>
                <a:lnTo>
                  <a:pt x="510" y="31"/>
                </a:lnTo>
                <a:lnTo>
                  <a:pt x="523" y="38"/>
                </a:lnTo>
                <a:lnTo>
                  <a:pt x="535" y="44"/>
                </a:lnTo>
                <a:lnTo>
                  <a:pt x="547" y="52"/>
                </a:lnTo>
                <a:lnTo>
                  <a:pt x="558" y="59"/>
                </a:lnTo>
                <a:lnTo>
                  <a:pt x="570" y="66"/>
                </a:lnTo>
                <a:lnTo>
                  <a:pt x="580" y="76"/>
                </a:lnTo>
                <a:lnTo>
                  <a:pt x="590" y="86"/>
                </a:lnTo>
                <a:lnTo>
                  <a:pt x="600" y="95"/>
                </a:lnTo>
                <a:lnTo>
                  <a:pt x="609" y="106"/>
                </a:lnTo>
                <a:lnTo>
                  <a:pt x="618" y="117"/>
                </a:lnTo>
                <a:lnTo>
                  <a:pt x="628" y="129"/>
                </a:lnTo>
                <a:lnTo>
                  <a:pt x="636" y="141"/>
                </a:lnTo>
                <a:lnTo>
                  <a:pt x="640" y="148"/>
                </a:lnTo>
                <a:lnTo>
                  <a:pt x="643" y="154"/>
                </a:lnTo>
                <a:lnTo>
                  <a:pt x="647" y="161"/>
                </a:lnTo>
                <a:lnTo>
                  <a:pt x="650" y="168"/>
                </a:lnTo>
                <a:lnTo>
                  <a:pt x="654" y="175"/>
                </a:lnTo>
                <a:lnTo>
                  <a:pt x="657" y="182"/>
                </a:lnTo>
                <a:lnTo>
                  <a:pt x="661" y="189"/>
                </a:lnTo>
                <a:lnTo>
                  <a:pt x="663" y="197"/>
                </a:lnTo>
                <a:lnTo>
                  <a:pt x="665" y="204"/>
                </a:lnTo>
                <a:lnTo>
                  <a:pt x="669" y="212"/>
                </a:lnTo>
                <a:lnTo>
                  <a:pt x="671" y="220"/>
                </a:lnTo>
                <a:lnTo>
                  <a:pt x="672" y="228"/>
                </a:lnTo>
                <a:lnTo>
                  <a:pt x="674" y="236"/>
                </a:lnTo>
                <a:lnTo>
                  <a:pt x="677" y="244"/>
                </a:lnTo>
                <a:lnTo>
                  <a:pt x="678" y="253"/>
                </a:lnTo>
                <a:lnTo>
                  <a:pt x="679" y="261"/>
                </a:lnTo>
                <a:lnTo>
                  <a:pt x="680" y="271"/>
                </a:lnTo>
                <a:lnTo>
                  <a:pt x="681" y="279"/>
                </a:lnTo>
                <a:lnTo>
                  <a:pt x="682" y="289"/>
                </a:lnTo>
                <a:lnTo>
                  <a:pt x="682" y="299"/>
                </a:lnTo>
                <a:lnTo>
                  <a:pt x="683" y="308"/>
                </a:lnTo>
                <a:lnTo>
                  <a:pt x="683" y="318"/>
                </a:lnTo>
                <a:lnTo>
                  <a:pt x="683" y="327"/>
                </a:lnTo>
                <a:lnTo>
                  <a:pt x="683" y="337"/>
                </a:lnTo>
                <a:lnTo>
                  <a:pt x="683" y="348"/>
                </a:lnTo>
                <a:lnTo>
                  <a:pt x="683" y="360"/>
                </a:lnTo>
                <a:lnTo>
                  <a:pt x="682" y="372"/>
                </a:lnTo>
                <a:lnTo>
                  <a:pt x="682" y="382"/>
                </a:lnTo>
                <a:lnTo>
                  <a:pt x="681" y="393"/>
                </a:lnTo>
                <a:lnTo>
                  <a:pt x="679" y="403"/>
                </a:lnTo>
                <a:lnTo>
                  <a:pt x="678" y="414"/>
                </a:lnTo>
                <a:lnTo>
                  <a:pt x="675" y="425"/>
                </a:lnTo>
                <a:lnTo>
                  <a:pt x="673" y="434"/>
                </a:lnTo>
                <a:lnTo>
                  <a:pt x="671" y="444"/>
                </a:lnTo>
                <a:lnTo>
                  <a:pt x="669" y="454"/>
                </a:lnTo>
                <a:lnTo>
                  <a:pt x="665" y="463"/>
                </a:lnTo>
                <a:lnTo>
                  <a:pt x="662" y="473"/>
                </a:lnTo>
                <a:lnTo>
                  <a:pt x="658" y="483"/>
                </a:lnTo>
                <a:lnTo>
                  <a:pt x="654" y="491"/>
                </a:lnTo>
                <a:lnTo>
                  <a:pt x="649" y="501"/>
                </a:lnTo>
                <a:lnTo>
                  <a:pt x="645" y="511"/>
                </a:lnTo>
                <a:lnTo>
                  <a:pt x="640" y="519"/>
                </a:lnTo>
                <a:lnTo>
                  <a:pt x="634" y="527"/>
                </a:lnTo>
                <a:lnTo>
                  <a:pt x="629" y="536"/>
                </a:lnTo>
                <a:lnTo>
                  <a:pt x="623" y="544"/>
                </a:lnTo>
                <a:lnTo>
                  <a:pt x="616" y="553"/>
                </a:lnTo>
                <a:lnTo>
                  <a:pt x="610" y="561"/>
                </a:lnTo>
                <a:lnTo>
                  <a:pt x="603" y="569"/>
                </a:lnTo>
                <a:lnTo>
                  <a:pt x="596" y="577"/>
                </a:lnTo>
                <a:lnTo>
                  <a:pt x="589" y="585"/>
                </a:lnTo>
                <a:lnTo>
                  <a:pt x="581" y="592"/>
                </a:lnTo>
                <a:lnTo>
                  <a:pt x="573" y="600"/>
                </a:lnTo>
                <a:lnTo>
                  <a:pt x="564" y="606"/>
                </a:lnTo>
                <a:lnTo>
                  <a:pt x="556" y="612"/>
                </a:lnTo>
                <a:lnTo>
                  <a:pt x="547" y="618"/>
                </a:lnTo>
                <a:lnTo>
                  <a:pt x="538" y="624"/>
                </a:lnTo>
                <a:lnTo>
                  <a:pt x="527" y="629"/>
                </a:lnTo>
                <a:lnTo>
                  <a:pt x="518" y="633"/>
                </a:lnTo>
                <a:lnTo>
                  <a:pt x="508" y="639"/>
                </a:lnTo>
                <a:lnTo>
                  <a:pt x="497" y="642"/>
                </a:lnTo>
                <a:lnTo>
                  <a:pt x="486" y="646"/>
                </a:lnTo>
                <a:lnTo>
                  <a:pt x="476" y="650"/>
                </a:lnTo>
                <a:lnTo>
                  <a:pt x="465" y="654"/>
                </a:lnTo>
                <a:lnTo>
                  <a:pt x="453" y="657"/>
                </a:lnTo>
                <a:lnTo>
                  <a:pt x="441" y="660"/>
                </a:lnTo>
                <a:lnTo>
                  <a:pt x="430" y="662"/>
                </a:lnTo>
                <a:lnTo>
                  <a:pt x="417" y="664"/>
                </a:lnTo>
                <a:lnTo>
                  <a:pt x="404" y="666"/>
                </a:lnTo>
                <a:lnTo>
                  <a:pt x="391" y="667"/>
                </a:lnTo>
                <a:lnTo>
                  <a:pt x="378" y="668"/>
                </a:lnTo>
                <a:lnTo>
                  <a:pt x="365" y="668"/>
                </a:lnTo>
                <a:lnTo>
                  <a:pt x="350" y="668"/>
                </a:lnTo>
                <a:lnTo>
                  <a:pt x="335" y="668"/>
                </a:lnTo>
                <a:lnTo>
                  <a:pt x="320" y="668"/>
                </a:lnTo>
                <a:lnTo>
                  <a:pt x="305" y="667"/>
                </a:lnTo>
                <a:lnTo>
                  <a:pt x="292" y="666"/>
                </a:lnTo>
                <a:lnTo>
                  <a:pt x="278" y="664"/>
                </a:lnTo>
                <a:lnTo>
                  <a:pt x="264" y="662"/>
                </a:lnTo>
                <a:lnTo>
                  <a:pt x="251" y="660"/>
                </a:lnTo>
                <a:lnTo>
                  <a:pt x="238" y="657"/>
                </a:lnTo>
                <a:lnTo>
                  <a:pt x="227" y="654"/>
                </a:lnTo>
                <a:lnTo>
                  <a:pt x="214" y="649"/>
                </a:lnTo>
                <a:lnTo>
                  <a:pt x="203" y="646"/>
                </a:lnTo>
                <a:lnTo>
                  <a:pt x="192" y="641"/>
                </a:lnTo>
                <a:lnTo>
                  <a:pt x="181" y="637"/>
                </a:lnTo>
                <a:lnTo>
                  <a:pt x="170" y="632"/>
                </a:lnTo>
                <a:lnTo>
                  <a:pt x="160" y="627"/>
                </a:lnTo>
                <a:lnTo>
                  <a:pt x="151" y="622"/>
                </a:lnTo>
                <a:lnTo>
                  <a:pt x="140" y="617"/>
                </a:lnTo>
                <a:lnTo>
                  <a:pt x="131" y="611"/>
                </a:lnTo>
                <a:lnTo>
                  <a:pt x="122" y="605"/>
                </a:lnTo>
                <a:lnTo>
                  <a:pt x="114" y="598"/>
                </a:lnTo>
                <a:lnTo>
                  <a:pt x="105" y="592"/>
                </a:lnTo>
                <a:lnTo>
                  <a:pt x="97" y="585"/>
                </a:lnTo>
                <a:lnTo>
                  <a:pt x="90" y="578"/>
                </a:lnTo>
                <a:lnTo>
                  <a:pt x="82" y="570"/>
                </a:lnTo>
                <a:lnTo>
                  <a:pt x="76" y="562"/>
                </a:lnTo>
                <a:lnTo>
                  <a:pt x="69" y="555"/>
                </a:lnTo>
                <a:lnTo>
                  <a:pt x="63" y="547"/>
                </a:lnTo>
                <a:lnTo>
                  <a:pt x="56" y="538"/>
                </a:lnTo>
                <a:lnTo>
                  <a:pt x="51" y="531"/>
                </a:lnTo>
                <a:lnTo>
                  <a:pt x="46" y="521"/>
                </a:lnTo>
                <a:lnTo>
                  <a:pt x="40" y="513"/>
                </a:lnTo>
                <a:lnTo>
                  <a:pt x="36" y="504"/>
                </a:lnTo>
                <a:lnTo>
                  <a:pt x="31" y="495"/>
                </a:lnTo>
                <a:lnTo>
                  <a:pt x="28" y="485"/>
                </a:lnTo>
                <a:lnTo>
                  <a:pt x="23" y="477"/>
                </a:lnTo>
                <a:lnTo>
                  <a:pt x="20" y="466"/>
                </a:lnTo>
                <a:lnTo>
                  <a:pt x="6" y="406"/>
                </a:lnTo>
                <a:lnTo>
                  <a:pt x="6" y="401"/>
                </a:lnTo>
                <a:lnTo>
                  <a:pt x="5" y="396"/>
                </a:lnTo>
                <a:lnTo>
                  <a:pt x="4" y="391"/>
                </a:lnTo>
                <a:lnTo>
                  <a:pt x="4" y="385"/>
                </a:lnTo>
                <a:lnTo>
                  <a:pt x="3" y="381"/>
                </a:lnTo>
                <a:lnTo>
                  <a:pt x="3" y="376"/>
                </a:lnTo>
                <a:lnTo>
                  <a:pt x="2" y="371"/>
                </a:lnTo>
                <a:lnTo>
                  <a:pt x="2" y="365"/>
                </a:lnTo>
                <a:lnTo>
                  <a:pt x="2" y="360"/>
                </a:lnTo>
                <a:lnTo>
                  <a:pt x="2" y="355"/>
                </a:lnTo>
                <a:lnTo>
                  <a:pt x="2" y="349"/>
                </a:lnTo>
                <a:lnTo>
                  <a:pt x="0" y="343"/>
                </a:lnTo>
                <a:close/>
                <a:moveTo>
                  <a:pt x="192" y="334"/>
                </a:moveTo>
                <a:lnTo>
                  <a:pt x="193" y="337"/>
                </a:lnTo>
                <a:lnTo>
                  <a:pt x="193" y="340"/>
                </a:lnTo>
                <a:lnTo>
                  <a:pt x="193" y="343"/>
                </a:lnTo>
                <a:lnTo>
                  <a:pt x="193" y="345"/>
                </a:lnTo>
                <a:lnTo>
                  <a:pt x="193" y="348"/>
                </a:lnTo>
                <a:lnTo>
                  <a:pt x="193" y="352"/>
                </a:lnTo>
                <a:lnTo>
                  <a:pt x="193" y="355"/>
                </a:lnTo>
                <a:lnTo>
                  <a:pt x="193" y="358"/>
                </a:lnTo>
                <a:lnTo>
                  <a:pt x="193" y="361"/>
                </a:lnTo>
                <a:lnTo>
                  <a:pt x="193" y="364"/>
                </a:lnTo>
                <a:lnTo>
                  <a:pt x="193" y="367"/>
                </a:lnTo>
                <a:lnTo>
                  <a:pt x="193" y="370"/>
                </a:lnTo>
                <a:lnTo>
                  <a:pt x="194" y="374"/>
                </a:lnTo>
                <a:lnTo>
                  <a:pt x="194" y="377"/>
                </a:lnTo>
                <a:lnTo>
                  <a:pt x="194" y="380"/>
                </a:lnTo>
                <a:lnTo>
                  <a:pt x="194" y="384"/>
                </a:lnTo>
                <a:lnTo>
                  <a:pt x="195" y="389"/>
                </a:lnTo>
                <a:lnTo>
                  <a:pt x="195" y="393"/>
                </a:lnTo>
                <a:lnTo>
                  <a:pt x="196" y="397"/>
                </a:lnTo>
                <a:lnTo>
                  <a:pt x="197" y="401"/>
                </a:lnTo>
                <a:lnTo>
                  <a:pt x="197" y="406"/>
                </a:lnTo>
                <a:lnTo>
                  <a:pt x="198" y="411"/>
                </a:lnTo>
                <a:lnTo>
                  <a:pt x="200" y="416"/>
                </a:lnTo>
                <a:lnTo>
                  <a:pt x="201" y="420"/>
                </a:lnTo>
                <a:lnTo>
                  <a:pt x="203" y="426"/>
                </a:lnTo>
                <a:lnTo>
                  <a:pt x="204" y="431"/>
                </a:lnTo>
                <a:lnTo>
                  <a:pt x="205" y="436"/>
                </a:lnTo>
                <a:lnTo>
                  <a:pt x="208" y="442"/>
                </a:lnTo>
                <a:lnTo>
                  <a:pt x="209" y="447"/>
                </a:lnTo>
                <a:lnTo>
                  <a:pt x="211" y="452"/>
                </a:lnTo>
                <a:lnTo>
                  <a:pt x="213" y="458"/>
                </a:lnTo>
                <a:lnTo>
                  <a:pt x="216" y="463"/>
                </a:lnTo>
                <a:lnTo>
                  <a:pt x="218" y="468"/>
                </a:lnTo>
                <a:lnTo>
                  <a:pt x="220" y="473"/>
                </a:lnTo>
                <a:lnTo>
                  <a:pt x="224" y="479"/>
                </a:lnTo>
                <a:lnTo>
                  <a:pt x="226" y="484"/>
                </a:lnTo>
                <a:lnTo>
                  <a:pt x="233" y="495"/>
                </a:lnTo>
                <a:lnTo>
                  <a:pt x="239" y="503"/>
                </a:lnTo>
                <a:lnTo>
                  <a:pt x="246" y="511"/>
                </a:lnTo>
                <a:lnTo>
                  <a:pt x="254" y="518"/>
                </a:lnTo>
                <a:lnTo>
                  <a:pt x="263" y="524"/>
                </a:lnTo>
                <a:lnTo>
                  <a:pt x="272" y="530"/>
                </a:lnTo>
                <a:lnTo>
                  <a:pt x="283" y="535"/>
                </a:lnTo>
                <a:lnTo>
                  <a:pt x="293" y="538"/>
                </a:lnTo>
                <a:lnTo>
                  <a:pt x="304" y="541"/>
                </a:lnTo>
                <a:lnTo>
                  <a:pt x="317" y="543"/>
                </a:lnTo>
                <a:lnTo>
                  <a:pt x="329" y="544"/>
                </a:lnTo>
                <a:lnTo>
                  <a:pt x="342" y="544"/>
                </a:lnTo>
                <a:lnTo>
                  <a:pt x="350" y="543"/>
                </a:lnTo>
                <a:lnTo>
                  <a:pt x="356" y="543"/>
                </a:lnTo>
                <a:lnTo>
                  <a:pt x="361" y="543"/>
                </a:lnTo>
                <a:lnTo>
                  <a:pt x="367" y="543"/>
                </a:lnTo>
                <a:lnTo>
                  <a:pt x="371" y="542"/>
                </a:lnTo>
                <a:lnTo>
                  <a:pt x="376" y="541"/>
                </a:lnTo>
                <a:lnTo>
                  <a:pt x="382" y="540"/>
                </a:lnTo>
                <a:lnTo>
                  <a:pt x="386" y="539"/>
                </a:lnTo>
                <a:lnTo>
                  <a:pt x="391" y="538"/>
                </a:lnTo>
                <a:lnTo>
                  <a:pt x="395" y="537"/>
                </a:lnTo>
                <a:lnTo>
                  <a:pt x="400" y="535"/>
                </a:lnTo>
                <a:lnTo>
                  <a:pt x="404" y="533"/>
                </a:lnTo>
                <a:lnTo>
                  <a:pt x="408" y="531"/>
                </a:lnTo>
                <a:lnTo>
                  <a:pt x="412" y="529"/>
                </a:lnTo>
                <a:lnTo>
                  <a:pt x="417" y="526"/>
                </a:lnTo>
                <a:lnTo>
                  <a:pt x="422" y="523"/>
                </a:lnTo>
                <a:lnTo>
                  <a:pt x="425" y="520"/>
                </a:lnTo>
                <a:lnTo>
                  <a:pt x="430" y="517"/>
                </a:lnTo>
                <a:lnTo>
                  <a:pt x="433" y="514"/>
                </a:lnTo>
                <a:lnTo>
                  <a:pt x="437" y="511"/>
                </a:lnTo>
                <a:lnTo>
                  <a:pt x="441" y="506"/>
                </a:lnTo>
                <a:lnTo>
                  <a:pt x="444" y="502"/>
                </a:lnTo>
                <a:lnTo>
                  <a:pt x="448" y="498"/>
                </a:lnTo>
                <a:lnTo>
                  <a:pt x="451" y="494"/>
                </a:lnTo>
                <a:lnTo>
                  <a:pt x="455" y="488"/>
                </a:lnTo>
                <a:lnTo>
                  <a:pt x="461" y="479"/>
                </a:lnTo>
                <a:lnTo>
                  <a:pt x="467" y="469"/>
                </a:lnTo>
                <a:lnTo>
                  <a:pt x="472" y="459"/>
                </a:lnTo>
                <a:lnTo>
                  <a:pt x="476" y="447"/>
                </a:lnTo>
                <a:lnTo>
                  <a:pt x="480" y="435"/>
                </a:lnTo>
                <a:lnTo>
                  <a:pt x="483" y="423"/>
                </a:lnTo>
                <a:lnTo>
                  <a:pt x="486" y="410"/>
                </a:lnTo>
                <a:lnTo>
                  <a:pt x="489" y="396"/>
                </a:lnTo>
                <a:lnTo>
                  <a:pt x="490" y="382"/>
                </a:lnTo>
                <a:lnTo>
                  <a:pt x="492" y="367"/>
                </a:lnTo>
                <a:lnTo>
                  <a:pt x="492" y="353"/>
                </a:lnTo>
                <a:lnTo>
                  <a:pt x="492" y="337"/>
                </a:lnTo>
                <a:lnTo>
                  <a:pt x="492" y="303"/>
                </a:lnTo>
                <a:lnTo>
                  <a:pt x="489" y="272"/>
                </a:lnTo>
                <a:lnTo>
                  <a:pt x="483" y="244"/>
                </a:lnTo>
                <a:lnTo>
                  <a:pt x="476" y="219"/>
                </a:lnTo>
                <a:lnTo>
                  <a:pt x="467" y="197"/>
                </a:lnTo>
                <a:lnTo>
                  <a:pt x="455" y="178"/>
                </a:lnTo>
                <a:lnTo>
                  <a:pt x="442" y="161"/>
                </a:lnTo>
                <a:lnTo>
                  <a:pt x="426" y="148"/>
                </a:lnTo>
                <a:lnTo>
                  <a:pt x="408" y="137"/>
                </a:lnTo>
                <a:lnTo>
                  <a:pt x="389" y="130"/>
                </a:lnTo>
                <a:lnTo>
                  <a:pt x="367" y="126"/>
                </a:lnTo>
                <a:lnTo>
                  <a:pt x="342" y="124"/>
                </a:lnTo>
                <a:lnTo>
                  <a:pt x="341" y="124"/>
                </a:lnTo>
                <a:lnTo>
                  <a:pt x="338" y="124"/>
                </a:lnTo>
                <a:lnTo>
                  <a:pt x="336" y="124"/>
                </a:lnTo>
                <a:lnTo>
                  <a:pt x="334" y="124"/>
                </a:lnTo>
                <a:lnTo>
                  <a:pt x="332" y="124"/>
                </a:lnTo>
                <a:lnTo>
                  <a:pt x="329" y="124"/>
                </a:lnTo>
                <a:lnTo>
                  <a:pt x="327" y="124"/>
                </a:lnTo>
                <a:lnTo>
                  <a:pt x="325" y="124"/>
                </a:lnTo>
                <a:lnTo>
                  <a:pt x="323" y="124"/>
                </a:lnTo>
                <a:lnTo>
                  <a:pt x="320" y="124"/>
                </a:lnTo>
                <a:lnTo>
                  <a:pt x="318" y="124"/>
                </a:lnTo>
                <a:lnTo>
                  <a:pt x="316" y="124"/>
                </a:lnTo>
                <a:lnTo>
                  <a:pt x="315" y="125"/>
                </a:lnTo>
                <a:lnTo>
                  <a:pt x="313" y="125"/>
                </a:lnTo>
                <a:lnTo>
                  <a:pt x="311" y="126"/>
                </a:lnTo>
                <a:lnTo>
                  <a:pt x="310" y="126"/>
                </a:lnTo>
                <a:lnTo>
                  <a:pt x="308" y="126"/>
                </a:lnTo>
                <a:lnTo>
                  <a:pt x="307" y="127"/>
                </a:lnTo>
                <a:lnTo>
                  <a:pt x="304" y="127"/>
                </a:lnTo>
                <a:lnTo>
                  <a:pt x="303" y="127"/>
                </a:lnTo>
                <a:lnTo>
                  <a:pt x="302" y="128"/>
                </a:lnTo>
                <a:lnTo>
                  <a:pt x="300" y="128"/>
                </a:lnTo>
                <a:lnTo>
                  <a:pt x="299" y="128"/>
                </a:lnTo>
                <a:lnTo>
                  <a:pt x="296" y="128"/>
                </a:lnTo>
                <a:lnTo>
                  <a:pt x="295" y="129"/>
                </a:lnTo>
                <a:lnTo>
                  <a:pt x="294" y="129"/>
                </a:lnTo>
                <a:lnTo>
                  <a:pt x="292" y="130"/>
                </a:lnTo>
                <a:lnTo>
                  <a:pt x="290" y="131"/>
                </a:lnTo>
                <a:lnTo>
                  <a:pt x="288" y="132"/>
                </a:lnTo>
                <a:lnTo>
                  <a:pt x="286" y="133"/>
                </a:lnTo>
                <a:lnTo>
                  <a:pt x="284" y="134"/>
                </a:lnTo>
                <a:lnTo>
                  <a:pt x="282" y="135"/>
                </a:lnTo>
                <a:lnTo>
                  <a:pt x="279" y="137"/>
                </a:lnTo>
                <a:lnTo>
                  <a:pt x="276" y="139"/>
                </a:lnTo>
                <a:lnTo>
                  <a:pt x="274" y="141"/>
                </a:lnTo>
                <a:lnTo>
                  <a:pt x="270" y="142"/>
                </a:lnTo>
                <a:lnTo>
                  <a:pt x="266" y="145"/>
                </a:lnTo>
                <a:lnTo>
                  <a:pt x="261" y="148"/>
                </a:lnTo>
                <a:lnTo>
                  <a:pt x="255" y="151"/>
                </a:lnTo>
                <a:lnTo>
                  <a:pt x="251" y="154"/>
                </a:lnTo>
                <a:lnTo>
                  <a:pt x="247" y="158"/>
                </a:lnTo>
                <a:lnTo>
                  <a:pt x="243" y="162"/>
                </a:lnTo>
                <a:lnTo>
                  <a:pt x="239" y="166"/>
                </a:lnTo>
                <a:lnTo>
                  <a:pt x="236" y="170"/>
                </a:lnTo>
                <a:lnTo>
                  <a:pt x="233" y="175"/>
                </a:lnTo>
                <a:lnTo>
                  <a:pt x="229" y="180"/>
                </a:lnTo>
                <a:lnTo>
                  <a:pt x="227" y="184"/>
                </a:lnTo>
                <a:lnTo>
                  <a:pt x="224" y="189"/>
                </a:lnTo>
                <a:lnTo>
                  <a:pt x="221" y="195"/>
                </a:lnTo>
                <a:lnTo>
                  <a:pt x="219" y="199"/>
                </a:lnTo>
                <a:lnTo>
                  <a:pt x="217" y="204"/>
                </a:lnTo>
                <a:lnTo>
                  <a:pt x="214" y="210"/>
                </a:lnTo>
                <a:lnTo>
                  <a:pt x="212" y="215"/>
                </a:lnTo>
                <a:lnTo>
                  <a:pt x="210" y="220"/>
                </a:lnTo>
                <a:lnTo>
                  <a:pt x="209" y="225"/>
                </a:lnTo>
                <a:lnTo>
                  <a:pt x="206" y="232"/>
                </a:lnTo>
                <a:lnTo>
                  <a:pt x="204" y="237"/>
                </a:lnTo>
                <a:lnTo>
                  <a:pt x="203" y="243"/>
                </a:lnTo>
                <a:lnTo>
                  <a:pt x="202" y="250"/>
                </a:lnTo>
                <a:lnTo>
                  <a:pt x="200" y="255"/>
                </a:lnTo>
                <a:lnTo>
                  <a:pt x="196" y="292"/>
                </a:lnTo>
                <a:lnTo>
                  <a:pt x="192" y="334"/>
                </a:lnTo>
                <a:close/>
              </a:path>
            </a:pathLst>
          </a:custGeom>
          <a:solidFill>
            <a:srgbClr val="000000"/>
          </a:solidFill>
          <a:ln w="9525">
            <a:noFill/>
            <a:round/>
            <a:headEnd/>
            <a:tailEnd/>
          </a:ln>
        </xdr:spPr>
      </xdr:sp>
      <xdr:sp macro="" textlink="">
        <xdr:nvSpPr>
          <xdr:cNvPr id="4542" name="Freeform 17"/>
          <xdr:cNvSpPr>
            <a:spLocks/>
          </xdr:cNvSpPr>
        </xdr:nvSpPr>
        <xdr:spPr bwMode="auto">
          <a:xfrm>
            <a:off x="2469" y="681"/>
            <a:ext cx="156" cy="156"/>
          </a:xfrm>
          <a:custGeom>
            <a:avLst/>
            <a:gdLst>
              <a:gd name="T0" fmla="*/ 0 w 643"/>
              <a:gd name="T1" fmla="*/ 0 h 642"/>
              <a:gd name="T2" fmla="*/ 1 w 643"/>
              <a:gd name="T3" fmla="*/ 0 h 642"/>
              <a:gd name="T4" fmla="*/ 2 w 643"/>
              <a:gd name="T5" fmla="*/ 2 h 642"/>
              <a:gd name="T6" fmla="*/ 2 w 643"/>
              <a:gd name="T7" fmla="*/ 2 h 642"/>
              <a:gd name="T8" fmla="*/ 2 w 643"/>
              <a:gd name="T9" fmla="*/ 0 h 642"/>
              <a:gd name="T10" fmla="*/ 2 w 643"/>
              <a:gd name="T11" fmla="*/ 0 h 642"/>
              <a:gd name="T12" fmla="*/ 2 w 643"/>
              <a:gd name="T13" fmla="*/ 2 h 642"/>
              <a:gd name="T14" fmla="*/ 1 w 643"/>
              <a:gd name="T15" fmla="*/ 2 h 642"/>
              <a:gd name="T16" fmla="*/ 0 w 643"/>
              <a:gd name="T17" fmla="*/ 0 h 642"/>
              <a:gd name="T18" fmla="*/ 0 w 643"/>
              <a:gd name="T19" fmla="*/ 2 h 642"/>
              <a:gd name="T20" fmla="*/ 0 w 643"/>
              <a:gd name="T21" fmla="*/ 2 h 642"/>
              <a:gd name="T22" fmla="*/ 0 w 643"/>
              <a:gd name="T23" fmla="*/ 0 h 642"/>
              <a:gd name="T24" fmla="*/ 0 w 643"/>
              <a:gd name="T25" fmla="*/ 0 h 642"/>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643"/>
              <a:gd name="T40" fmla="*/ 0 h 642"/>
              <a:gd name="T41" fmla="*/ 643 w 643"/>
              <a:gd name="T42" fmla="*/ 642 h 642"/>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643" h="642">
                <a:moveTo>
                  <a:pt x="0" y="0"/>
                </a:moveTo>
                <a:lnTo>
                  <a:pt x="256" y="0"/>
                </a:lnTo>
                <a:lnTo>
                  <a:pt x="476" y="478"/>
                </a:lnTo>
                <a:lnTo>
                  <a:pt x="479" y="476"/>
                </a:lnTo>
                <a:lnTo>
                  <a:pt x="479" y="0"/>
                </a:lnTo>
                <a:lnTo>
                  <a:pt x="643" y="0"/>
                </a:lnTo>
                <a:lnTo>
                  <a:pt x="643" y="642"/>
                </a:lnTo>
                <a:lnTo>
                  <a:pt x="388" y="642"/>
                </a:lnTo>
                <a:lnTo>
                  <a:pt x="167" y="152"/>
                </a:lnTo>
                <a:lnTo>
                  <a:pt x="165" y="642"/>
                </a:lnTo>
                <a:lnTo>
                  <a:pt x="0" y="642"/>
                </a:lnTo>
                <a:lnTo>
                  <a:pt x="0" y="0"/>
                </a:lnTo>
                <a:close/>
              </a:path>
            </a:pathLst>
          </a:custGeom>
          <a:solidFill>
            <a:srgbClr val="000000"/>
          </a:solidFill>
          <a:ln w="9525">
            <a:noFill/>
            <a:round/>
            <a:headEnd/>
            <a:tailEnd/>
          </a:ln>
        </xdr:spPr>
      </xdr:sp>
      <xdr:sp macro="" textlink="">
        <xdr:nvSpPr>
          <xdr:cNvPr id="4543" name="Freeform 18"/>
          <xdr:cNvSpPr>
            <a:spLocks/>
          </xdr:cNvSpPr>
        </xdr:nvSpPr>
        <xdr:spPr bwMode="auto">
          <a:xfrm>
            <a:off x="2654" y="681"/>
            <a:ext cx="121" cy="156"/>
          </a:xfrm>
          <a:custGeom>
            <a:avLst/>
            <a:gdLst>
              <a:gd name="T0" fmla="*/ 0 w 501"/>
              <a:gd name="T1" fmla="*/ 0 h 642"/>
              <a:gd name="T2" fmla="*/ 2 w 501"/>
              <a:gd name="T3" fmla="*/ 0 h 642"/>
              <a:gd name="T4" fmla="*/ 2 w 501"/>
              <a:gd name="T5" fmla="*/ 0 h 642"/>
              <a:gd name="T6" fmla="*/ 1 w 501"/>
              <a:gd name="T7" fmla="*/ 0 h 642"/>
              <a:gd name="T8" fmla="*/ 1 w 501"/>
              <a:gd name="T9" fmla="*/ 1 h 642"/>
              <a:gd name="T10" fmla="*/ 2 w 501"/>
              <a:gd name="T11" fmla="*/ 1 h 642"/>
              <a:gd name="T12" fmla="*/ 2 w 501"/>
              <a:gd name="T13" fmla="*/ 1 h 642"/>
              <a:gd name="T14" fmla="*/ 1 w 501"/>
              <a:gd name="T15" fmla="*/ 1 h 642"/>
              <a:gd name="T16" fmla="*/ 1 w 501"/>
              <a:gd name="T17" fmla="*/ 2 h 642"/>
              <a:gd name="T18" fmla="*/ 2 w 501"/>
              <a:gd name="T19" fmla="*/ 2 h 642"/>
              <a:gd name="T20" fmla="*/ 2 w 501"/>
              <a:gd name="T21" fmla="*/ 2 h 642"/>
              <a:gd name="T22" fmla="*/ 0 w 501"/>
              <a:gd name="T23" fmla="*/ 2 h 642"/>
              <a:gd name="T24" fmla="*/ 0 w 501"/>
              <a:gd name="T25" fmla="*/ 0 h 642"/>
              <a:gd name="T26" fmla="*/ 0 w 501"/>
              <a:gd name="T27" fmla="*/ 0 h 642"/>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60000 65536"/>
              <a:gd name="T40" fmla="*/ 0 60000 65536"/>
              <a:gd name="T41" fmla="*/ 0 60000 65536"/>
              <a:gd name="T42" fmla="*/ 0 w 501"/>
              <a:gd name="T43" fmla="*/ 0 h 642"/>
              <a:gd name="T44" fmla="*/ 501 w 501"/>
              <a:gd name="T45" fmla="*/ 642 h 642"/>
            </a:gdLst>
            <a:ahLst/>
            <a:cxnLst>
              <a:cxn ang="T28">
                <a:pos x="T0" y="T1"/>
              </a:cxn>
              <a:cxn ang="T29">
                <a:pos x="T2" y="T3"/>
              </a:cxn>
              <a:cxn ang="T30">
                <a:pos x="T4" y="T5"/>
              </a:cxn>
              <a:cxn ang="T31">
                <a:pos x="T6" y="T7"/>
              </a:cxn>
              <a:cxn ang="T32">
                <a:pos x="T8" y="T9"/>
              </a:cxn>
              <a:cxn ang="T33">
                <a:pos x="T10" y="T11"/>
              </a:cxn>
              <a:cxn ang="T34">
                <a:pos x="T12" y="T13"/>
              </a:cxn>
              <a:cxn ang="T35">
                <a:pos x="T14" y="T15"/>
              </a:cxn>
              <a:cxn ang="T36">
                <a:pos x="T16" y="T17"/>
              </a:cxn>
              <a:cxn ang="T37">
                <a:pos x="T18" y="T19"/>
              </a:cxn>
              <a:cxn ang="T38">
                <a:pos x="T20" y="T21"/>
              </a:cxn>
              <a:cxn ang="T39">
                <a:pos x="T22" y="T23"/>
              </a:cxn>
              <a:cxn ang="T40">
                <a:pos x="T24" y="T25"/>
              </a:cxn>
              <a:cxn ang="T41">
                <a:pos x="T26" y="T27"/>
              </a:cxn>
            </a:cxnLst>
            <a:rect l="T42" t="T43" r="T44" b="T45"/>
            <a:pathLst>
              <a:path w="501" h="642">
                <a:moveTo>
                  <a:pt x="0" y="0"/>
                </a:moveTo>
                <a:lnTo>
                  <a:pt x="501" y="0"/>
                </a:lnTo>
                <a:lnTo>
                  <a:pt x="501" y="125"/>
                </a:lnTo>
                <a:lnTo>
                  <a:pt x="183" y="125"/>
                </a:lnTo>
                <a:lnTo>
                  <a:pt x="183" y="257"/>
                </a:lnTo>
                <a:lnTo>
                  <a:pt x="477" y="257"/>
                </a:lnTo>
                <a:lnTo>
                  <a:pt x="477" y="382"/>
                </a:lnTo>
                <a:lnTo>
                  <a:pt x="183" y="382"/>
                </a:lnTo>
                <a:lnTo>
                  <a:pt x="183" y="517"/>
                </a:lnTo>
                <a:lnTo>
                  <a:pt x="501" y="517"/>
                </a:lnTo>
                <a:lnTo>
                  <a:pt x="501" y="642"/>
                </a:lnTo>
                <a:lnTo>
                  <a:pt x="0" y="642"/>
                </a:lnTo>
                <a:lnTo>
                  <a:pt x="0" y="0"/>
                </a:lnTo>
                <a:close/>
              </a:path>
            </a:pathLst>
          </a:custGeom>
          <a:solidFill>
            <a:srgbClr val="000000"/>
          </a:solidFill>
          <a:ln w="9525">
            <a:noFill/>
            <a:round/>
            <a:headEnd/>
            <a:tailEnd/>
          </a:ln>
        </xdr:spPr>
      </xdr:sp>
      <xdr:sp macro="" textlink="">
        <xdr:nvSpPr>
          <xdr:cNvPr id="4544" name="Freeform 19"/>
          <xdr:cNvSpPr>
            <a:spLocks/>
          </xdr:cNvSpPr>
        </xdr:nvSpPr>
        <xdr:spPr bwMode="auto">
          <a:xfrm>
            <a:off x="2788" y="681"/>
            <a:ext cx="179" cy="156"/>
          </a:xfrm>
          <a:custGeom>
            <a:avLst/>
            <a:gdLst>
              <a:gd name="T0" fmla="*/ 1 w 735"/>
              <a:gd name="T1" fmla="*/ 1 h 642"/>
              <a:gd name="T2" fmla="*/ 0 w 735"/>
              <a:gd name="T3" fmla="*/ 0 h 642"/>
              <a:gd name="T4" fmla="*/ 1 w 735"/>
              <a:gd name="T5" fmla="*/ 0 h 642"/>
              <a:gd name="T6" fmla="*/ 1 w 735"/>
              <a:gd name="T7" fmla="*/ 1 h 642"/>
              <a:gd name="T8" fmla="*/ 2 w 735"/>
              <a:gd name="T9" fmla="*/ 0 h 642"/>
              <a:gd name="T10" fmla="*/ 2 w 735"/>
              <a:gd name="T11" fmla="*/ 0 h 642"/>
              <a:gd name="T12" fmla="*/ 2 w 735"/>
              <a:gd name="T13" fmla="*/ 1 h 642"/>
              <a:gd name="T14" fmla="*/ 3 w 735"/>
              <a:gd name="T15" fmla="*/ 2 h 642"/>
              <a:gd name="T16" fmla="*/ 2 w 735"/>
              <a:gd name="T17" fmla="*/ 2 h 642"/>
              <a:gd name="T18" fmla="*/ 1 w 735"/>
              <a:gd name="T19" fmla="*/ 1 h 642"/>
              <a:gd name="T20" fmla="*/ 1 w 735"/>
              <a:gd name="T21" fmla="*/ 2 h 642"/>
              <a:gd name="T22" fmla="*/ 0 w 735"/>
              <a:gd name="T23" fmla="*/ 2 h 642"/>
              <a:gd name="T24" fmla="*/ 1 w 735"/>
              <a:gd name="T25" fmla="*/ 1 h 642"/>
              <a:gd name="T26" fmla="*/ 1 w 735"/>
              <a:gd name="T27" fmla="*/ 1 h 642"/>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60000 65536"/>
              <a:gd name="T40" fmla="*/ 0 60000 65536"/>
              <a:gd name="T41" fmla="*/ 0 60000 65536"/>
              <a:gd name="T42" fmla="*/ 0 w 735"/>
              <a:gd name="T43" fmla="*/ 0 h 642"/>
              <a:gd name="T44" fmla="*/ 735 w 735"/>
              <a:gd name="T45" fmla="*/ 642 h 642"/>
            </a:gdLst>
            <a:ahLst/>
            <a:cxnLst>
              <a:cxn ang="T28">
                <a:pos x="T0" y="T1"/>
              </a:cxn>
              <a:cxn ang="T29">
                <a:pos x="T2" y="T3"/>
              </a:cxn>
              <a:cxn ang="T30">
                <a:pos x="T4" y="T5"/>
              </a:cxn>
              <a:cxn ang="T31">
                <a:pos x="T6" y="T7"/>
              </a:cxn>
              <a:cxn ang="T32">
                <a:pos x="T8" y="T9"/>
              </a:cxn>
              <a:cxn ang="T33">
                <a:pos x="T10" y="T11"/>
              </a:cxn>
              <a:cxn ang="T34">
                <a:pos x="T12" y="T13"/>
              </a:cxn>
              <a:cxn ang="T35">
                <a:pos x="T14" y="T15"/>
              </a:cxn>
              <a:cxn ang="T36">
                <a:pos x="T16" y="T17"/>
              </a:cxn>
              <a:cxn ang="T37">
                <a:pos x="T18" y="T19"/>
              </a:cxn>
              <a:cxn ang="T38">
                <a:pos x="T20" y="T21"/>
              </a:cxn>
              <a:cxn ang="T39">
                <a:pos x="T22" y="T23"/>
              </a:cxn>
              <a:cxn ang="T40">
                <a:pos x="T24" y="T25"/>
              </a:cxn>
              <a:cxn ang="T41">
                <a:pos x="T26" y="T27"/>
              </a:cxn>
            </a:cxnLst>
            <a:rect l="T42" t="T43" r="T44" b="T45"/>
            <a:pathLst>
              <a:path w="735" h="642">
                <a:moveTo>
                  <a:pt x="248" y="308"/>
                </a:moveTo>
                <a:lnTo>
                  <a:pt x="17" y="0"/>
                </a:lnTo>
                <a:lnTo>
                  <a:pt x="253" y="0"/>
                </a:lnTo>
                <a:lnTo>
                  <a:pt x="380" y="200"/>
                </a:lnTo>
                <a:lnTo>
                  <a:pt x="512" y="0"/>
                </a:lnTo>
                <a:lnTo>
                  <a:pt x="724" y="0"/>
                </a:lnTo>
                <a:lnTo>
                  <a:pt x="489" y="304"/>
                </a:lnTo>
                <a:lnTo>
                  <a:pt x="735" y="642"/>
                </a:lnTo>
                <a:lnTo>
                  <a:pt x="502" y="642"/>
                </a:lnTo>
                <a:lnTo>
                  <a:pt x="357" y="413"/>
                </a:lnTo>
                <a:lnTo>
                  <a:pt x="213" y="642"/>
                </a:lnTo>
                <a:lnTo>
                  <a:pt x="0" y="642"/>
                </a:lnTo>
                <a:lnTo>
                  <a:pt x="248" y="308"/>
                </a:lnTo>
                <a:close/>
              </a:path>
            </a:pathLst>
          </a:custGeom>
          <a:solidFill>
            <a:srgbClr val="000000"/>
          </a:solidFill>
          <a:ln w="9525">
            <a:noFill/>
            <a:round/>
            <a:headEnd/>
            <a:tailEnd/>
          </a:ln>
        </xdr:spPr>
      </xdr:sp>
      <xdr:sp macro="" textlink="">
        <xdr:nvSpPr>
          <xdr:cNvPr id="4545" name="Line 20"/>
          <xdr:cNvSpPr>
            <a:spLocks noChangeShapeType="1"/>
          </xdr:cNvSpPr>
        </xdr:nvSpPr>
        <xdr:spPr bwMode="auto">
          <a:xfrm>
            <a:off x="2230" y="909"/>
            <a:ext cx="0" cy="264"/>
          </a:xfrm>
          <a:prstGeom prst="line">
            <a:avLst/>
          </a:prstGeom>
          <a:noFill/>
          <a:ln w="19050">
            <a:solidFill>
              <a:srgbClr val="000000"/>
            </a:solidFill>
            <a:round/>
            <a:headEnd/>
            <a:tailEnd/>
          </a:ln>
        </xdr:spPr>
      </xdr:sp>
      <xdr:sp macro="" textlink="">
        <xdr:nvSpPr>
          <xdr:cNvPr id="4546" name="Line 21"/>
          <xdr:cNvSpPr>
            <a:spLocks noChangeShapeType="1"/>
          </xdr:cNvSpPr>
        </xdr:nvSpPr>
        <xdr:spPr bwMode="auto">
          <a:xfrm>
            <a:off x="2227" y="337"/>
            <a:ext cx="1" cy="263"/>
          </a:xfrm>
          <a:prstGeom prst="line">
            <a:avLst/>
          </a:prstGeom>
          <a:noFill/>
          <a:ln w="19050">
            <a:solidFill>
              <a:srgbClr val="000000"/>
            </a:solidFill>
            <a:round/>
            <a:headEnd/>
            <a:tailEnd/>
          </a:ln>
        </xdr:spPr>
      </xdr:sp>
      <xdr:sp macro="" textlink="">
        <xdr:nvSpPr>
          <xdr:cNvPr id="4547" name="Freeform 22"/>
          <xdr:cNvSpPr>
            <a:spLocks/>
          </xdr:cNvSpPr>
        </xdr:nvSpPr>
        <xdr:spPr bwMode="auto">
          <a:xfrm>
            <a:off x="1921" y="916"/>
            <a:ext cx="301" cy="260"/>
          </a:xfrm>
          <a:custGeom>
            <a:avLst/>
            <a:gdLst>
              <a:gd name="T0" fmla="*/ 4 w 1241"/>
              <a:gd name="T1" fmla="*/ 4 h 1074"/>
              <a:gd name="T2" fmla="*/ 4 w 1241"/>
              <a:gd name="T3" fmla="*/ 4 h 1074"/>
              <a:gd name="T4" fmla="*/ 4 w 1241"/>
              <a:gd name="T5" fmla="*/ 4 h 1074"/>
              <a:gd name="T6" fmla="*/ 4 w 1241"/>
              <a:gd name="T7" fmla="*/ 4 h 1074"/>
              <a:gd name="T8" fmla="*/ 3 w 1241"/>
              <a:gd name="T9" fmla="*/ 3 h 1074"/>
              <a:gd name="T10" fmla="*/ 3 w 1241"/>
              <a:gd name="T11" fmla="*/ 3 h 1074"/>
              <a:gd name="T12" fmla="*/ 2 w 1241"/>
              <a:gd name="T13" fmla="*/ 3 h 1074"/>
              <a:gd name="T14" fmla="*/ 2 w 1241"/>
              <a:gd name="T15" fmla="*/ 3 h 1074"/>
              <a:gd name="T16" fmla="*/ 1 w 1241"/>
              <a:gd name="T17" fmla="*/ 2 h 1074"/>
              <a:gd name="T18" fmla="*/ 1 w 1241"/>
              <a:gd name="T19" fmla="*/ 2 h 1074"/>
              <a:gd name="T20" fmla="*/ 0 w 1241"/>
              <a:gd name="T21" fmla="*/ 1 h 1074"/>
              <a:gd name="T22" fmla="*/ 0 w 1241"/>
              <a:gd name="T23" fmla="*/ 1 h 1074"/>
              <a:gd name="T24" fmla="*/ 0 w 1241"/>
              <a:gd name="T25" fmla="*/ 0 h 1074"/>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1241"/>
              <a:gd name="T40" fmla="*/ 0 h 1074"/>
              <a:gd name="T41" fmla="*/ 1241 w 1241"/>
              <a:gd name="T42" fmla="*/ 1074 h 1074"/>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1241" h="1074">
                <a:moveTo>
                  <a:pt x="1241" y="1074"/>
                </a:moveTo>
                <a:lnTo>
                  <a:pt x="1221" y="1071"/>
                </a:lnTo>
                <a:lnTo>
                  <a:pt x="1163" y="1062"/>
                </a:lnTo>
                <a:lnTo>
                  <a:pt x="1073" y="1043"/>
                </a:lnTo>
                <a:lnTo>
                  <a:pt x="960" y="1012"/>
                </a:lnTo>
                <a:lnTo>
                  <a:pt x="829" y="967"/>
                </a:lnTo>
                <a:lnTo>
                  <a:pt x="688" y="903"/>
                </a:lnTo>
                <a:lnTo>
                  <a:pt x="544" y="819"/>
                </a:lnTo>
                <a:lnTo>
                  <a:pt x="402" y="712"/>
                </a:lnTo>
                <a:lnTo>
                  <a:pt x="269" y="580"/>
                </a:lnTo>
                <a:lnTo>
                  <a:pt x="155" y="420"/>
                </a:lnTo>
                <a:lnTo>
                  <a:pt x="62" y="227"/>
                </a:lnTo>
                <a:lnTo>
                  <a:pt x="0" y="0"/>
                </a:lnTo>
              </a:path>
            </a:pathLst>
          </a:custGeom>
          <a:noFill/>
          <a:ln w="19050">
            <a:solidFill>
              <a:srgbClr val="000000"/>
            </a:solidFill>
            <a:prstDash val="solid"/>
            <a:round/>
            <a:headEnd/>
            <a:tailEnd/>
          </a:ln>
        </xdr:spPr>
      </xdr:sp>
      <xdr:sp macro="" textlink="">
        <xdr:nvSpPr>
          <xdr:cNvPr id="4548" name="Freeform 23"/>
          <xdr:cNvSpPr>
            <a:spLocks/>
          </xdr:cNvSpPr>
        </xdr:nvSpPr>
        <xdr:spPr bwMode="auto">
          <a:xfrm>
            <a:off x="1695" y="916"/>
            <a:ext cx="527" cy="258"/>
          </a:xfrm>
          <a:custGeom>
            <a:avLst/>
            <a:gdLst>
              <a:gd name="T0" fmla="*/ 8 w 2175"/>
              <a:gd name="T1" fmla="*/ 4 h 1062"/>
              <a:gd name="T2" fmla="*/ 8 w 2175"/>
              <a:gd name="T3" fmla="*/ 4 h 1062"/>
              <a:gd name="T4" fmla="*/ 7 w 2175"/>
              <a:gd name="T5" fmla="*/ 4 h 1062"/>
              <a:gd name="T6" fmla="*/ 7 w 2175"/>
              <a:gd name="T7" fmla="*/ 4 h 1062"/>
              <a:gd name="T8" fmla="*/ 6 w 2175"/>
              <a:gd name="T9" fmla="*/ 4 h 1062"/>
              <a:gd name="T10" fmla="*/ 5 w 2175"/>
              <a:gd name="T11" fmla="*/ 3 h 1062"/>
              <a:gd name="T12" fmla="*/ 4 w 2175"/>
              <a:gd name="T13" fmla="*/ 3 h 1062"/>
              <a:gd name="T14" fmla="*/ 3 w 2175"/>
              <a:gd name="T15" fmla="*/ 3 h 1062"/>
              <a:gd name="T16" fmla="*/ 2 w 2175"/>
              <a:gd name="T17" fmla="*/ 3 h 1062"/>
              <a:gd name="T18" fmla="*/ 2 w 2175"/>
              <a:gd name="T19" fmla="*/ 2 h 1062"/>
              <a:gd name="T20" fmla="*/ 1 w 2175"/>
              <a:gd name="T21" fmla="*/ 2 h 1062"/>
              <a:gd name="T22" fmla="*/ 0 w 2175"/>
              <a:gd name="T23" fmla="*/ 1 h 1062"/>
              <a:gd name="T24" fmla="*/ 0 w 2175"/>
              <a:gd name="T25" fmla="*/ 0 h 1062"/>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2175"/>
              <a:gd name="T40" fmla="*/ 0 h 1062"/>
              <a:gd name="T41" fmla="*/ 2175 w 2175"/>
              <a:gd name="T42" fmla="*/ 1062 h 1062"/>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2175" h="1062">
                <a:moveTo>
                  <a:pt x="2175" y="1062"/>
                </a:moveTo>
                <a:lnTo>
                  <a:pt x="2140" y="1061"/>
                </a:lnTo>
                <a:lnTo>
                  <a:pt x="2039" y="1058"/>
                </a:lnTo>
                <a:lnTo>
                  <a:pt x="1885" y="1048"/>
                </a:lnTo>
                <a:lnTo>
                  <a:pt x="1688" y="1028"/>
                </a:lnTo>
                <a:lnTo>
                  <a:pt x="1463" y="992"/>
                </a:lnTo>
                <a:lnTo>
                  <a:pt x="1218" y="938"/>
                </a:lnTo>
                <a:lnTo>
                  <a:pt x="966" y="861"/>
                </a:lnTo>
                <a:lnTo>
                  <a:pt x="719" y="758"/>
                </a:lnTo>
                <a:lnTo>
                  <a:pt x="486" y="623"/>
                </a:lnTo>
                <a:lnTo>
                  <a:pt x="282" y="456"/>
                </a:lnTo>
                <a:lnTo>
                  <a:pt x="117" y="250"/>
                </a:lnTo>
                <a:lnTo>
                  <a:pt x="0" y="0"/>
                </a:lnTo>
              </a:path>
            </a:pathLst>
          </a:custGeom>
          <a:noFill/>
          <a:ln w="19050">
            <a:solidFill>
              <a:srgbClr val="000000"/>
            </a:solidFill>
            <a:prstDash val="solid"/>
            <a:round/>
            <a:headEnd/>
            <a:tailEnd/>
          </a:ln>
        </xdr:spPr>
      </xdr:sp>
      <xdr:sp macro="" textlink="">
        <xdr:nvSpPr>
          <xdr:cNvPr id="4549" name="Freeform 24"/>
          <xdr:cNvSpPr>
            <a:spLocks/>
          </xdr:cNvSpPr>
        </xdr:nvSpPr>
        <xdr:spPr bwMode="auto">
          <a:xfrm>
            <a:off x="1921" y="333"/>
            <a:ext cx="299" cy="261"/>
          </a:xfrm>
          <a:custGeom>
            <a:avLst/>
            <a:gdLst>
              <a:gd name="T0" fmla="*/ 4 w 1235"/>
              <a:gd name="T1" fmla="*/ 0 h 1074"/>
              <a:gd name="T2" fmla="*/ 4 w 1235"/>
              <a:gd name="T3" fmla="*/ 0 h 1074"/>
              <a:gd name="T4" fmla="*/ 4 w 1235"/>
              <a:gd name="T5" fmla="*/ 0 h 1074"/>
              <a:gd name="T6" fmla="*/ 4 w 1235"/>
              <a:gd name="T7" fmla="*/ 0 h 1074"/>
              <a:gd name="T8" fmla="*/ 3 w 1235"/>
              <a:gd name="T9" fmla="*/ 0 h 1074"/>
              <a:gd name="T10" fmla="*/ 3 w 1235"/>
              <a:gd name="T11" fmla="*/ 0 h 1074"/>
              <a:gd name="T12" fmla="*/ 2 w 1235"/>
              <a:gd name="T13" fmla="*/ 0 h 1074"/>
              <a:gd name="T14" fmla="*/ 2 w 1235"/>
              <a:gd name="T15" fmla="*/ 1 h 1074"/>
              <a:gd name="T16" fmla="*/ 1 w 1235"/>
              <a:gd name="T17" fmla="*/ 1 h 1074"/>
              <a:gd name="T18" fmla="*/ 1 w 1235"/>
              <a:gd name="T19" fmla="*/ 2 h 1074"/>
              <a:gd name="T20" fmla="*/ 0 w 1235"/>
              <a:gd name="T21" fmla="*/ 2 h 1074"/>
              <a:gd name="T22" fmla="*/ 0 w 1235"/>
              <a:gd name="T23" fmla="*/ 3 h 1074"/>
              <a:gd name="T24" fmla="*/ 0 w 1235"/>
              <a:gd name="T25" fmla="*/ 4 h 1074"/>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1235"/>
              <a:gd name="T40" fmla="*/ 0 h 1074"/>
              <a:gd name="T41" fmla="*/ 1235 w 1235"/>
              <a:gd name="T42" fmla="*/ 1074 h 1074"/>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1235" h="1074">
                <a:moveTo>
                  <a:pt x="1235" y="0"/>
                </a:moveTo>
                <a:lnTo>
                  <a:pt x="1214" y="4"/>
                </a:lnTo>
                <a:lnTo>
                  <a:pt x="1156" y="12"/>
                </a:lnTo>
                <a:lnTo>
                  <a:pt x="1067" y="31"/>
                </a:lnTo>
                <a:lnTo>
                  <a:pt x="955" y="62"/>
                </a:lnTo>
                <a:lnTo>
                  <a:pt x="825" y="107"/>
                </a:lnTo>
                <a:lnTo>
                  <a:pt x="685" y="171"/>
                </a:lnTo>
                <a:lnTo>
                  <a:pt x="540" y="255"/>
                </a:lnTo>
                <a:lnTo>
                  <a:pt x="399" y="362"/>
                </a:lnTo>
                <a:lnTo>
                  <a:pt x="268" y="494"/>
                </a:lnTo>
                <a:lnTo>
                  <a:pt x="153" y="655"/>
                </a:lnTo>
                <a:lnTo>
                  <a:pt x="62" y="848"/>
                </a:lnTo>
                <a:lnTo>
                  <a:pt x="0" y="1074"/>
                </a:lnTo>
              </a:path>
            </a:pathLst>
          </a:custGeom>
          <a:noFill/>
          <a:ln w="19050">
            <a:solidFill>
              <a:srgbClr val="000000"/>
            </a:solidFill>
            <a:prstDash val="solid"/>
            <a:round/>
            <a:headEnd/>
            <a:tailEnd/>
          </a:ln>
        </xdr:spPr>
      </xdr:sp>
      <xdr:sp macro="" textlink="">
        <xdr:nvSpPr>
          <xdr:cNvPr id="4550" name="Freeform 25"/>
          <xdr:cNvSpPr>
            <a:spLocks/>
          </xdr:cNvSpPr>
        </xdr:nvSpPr>
        <xdr:spPr bwMode="auto">
          <a:xfrm>
            <a:off x="1695" y="337"/>
            <a:ext cx="525" cy="257"/>
          </a:xfrm>
          <a:custGeom>
            <a:avLst/>
            <a:gdLst>
              <a:gd name="T0" fmla="*/ 8 w 2164"/>
              <a:gd name="T1" fmla="*/ 0 h 1062"/>
              <a:gd name="T2" fmla="*/ 7 w 2164"/>
              <a:gd name="T3" fmla="*/ 0 h 1062"/>
              <a:gd name="T4" fmla="*/ 7 w 2164"/>
              <a:gd name="T5" fmla="*/ 0 h 1062"/>
              <a:gd name="T6" fmla="*/ 7 w 2164"/>
              <a:gd name="T7" fmla="*/ 0 h 1062"/>
              <a:gd name="T8" fmla="*/ 6 w 2164"/>
              <a:gd name="T9" fmla="*/ 0 h 1062"/>
              <a:gd name="T10" fmla="*/ 5 w 2164"/>
              <a:gd name="T11" fmla="*/ 0 h 1062"/>
              <a:gd name="T12" fmla="*/ 4 w 2164"/>
              <a:gd name="T13" fmla="*/ 0 h 1062"/>
              <a:gd name="T14" fmla="*/ 3 w 2164"/>
              <a:gd name="T15" fmla="*/ 1 h 1062"/>
              <a:gd name="T16" fmla="*/ 2 w 2164"/>
              <a:gd name="T17" fmla="*/ 1 h 1062"/>
              <a:gd name="T18" fmla="*/ 2 w 2164"/>
              <a:gd name="T19" fmla="*/ 1 h 1062"/>
              <a:gd name="T20" fmla="*/ 1 w 2164"/>
              <a:gd name="T21" fmla="*/ 2 h 1062"/>
              <a:gd name="T22" fmla="*/ 0 w 2164"/>
              <a:gd name="T23" fmla="*/ 3 h 1062"/>
              <a:gd name="T24" fmla="*/ 0 w 2164"/>
              <a:gd name="T25" fmla="*/ 4 h 1062"/>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2164"/>
              <a:gd name="T40" fmla="*/ 0 h 1062"/>
              <a:gd name="T41" fmla="*/ 2164 w 2164"/>
              <a:gd name="T42" fmla="*/ 1062 h 1062"/>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2164" h="1062">
                <a:moveTo>
                  <a:pt x="2164" y="0"/>
                </a:moveTo>
                <a:lnTo>
                  <a:pt x="2128" y="1"/>
                </a:lnTo>
                <a:lnTo>
                  <a:pt x="2028" y="4"/>
                </a:lnTo>
                <a:lnTo>
                  <a:pt x="1875" y="14"/>
                </a:lnTo>
                <a:lnTo>
                  <a:pt x="1680" y="34"/>
                </a:lnTo>
                <a:lnTo>
                  <a:pt x="1455" y="70"/>
                </a:lnTo>
                <a:lnTo>
                  <a:pt x="1211" y="124"/>
                </a:lnTo>
                <a:lnTo>
                  <a:pt x="961" y="201"/>
                </a:lnTo>
                <a:lnTo>
                  <a:pt x="715" y="304"/>
                </a:lnTo>
                <a:lnTo>
                  <a:pt x="484" y="439"/>
                </a:lnTo>
                <a:lnTo>
                  <a:pt x="280" y="606"/>
                </a:lnTo>
                <a:lnTo>
                  <a:pt x="115" y="813"/>
                </a:lnTo>
                <a:lnTo>
                  <a:pt x="0" y="1062"/>
                </a:lnTo>
              </a:path>
            </a:pathLst>
          </a:custGeom>
          <a:noFill/>
          <a:ln w="19050">
            <a:solidFill>
              <a:srgbClr val="000000"/>
            </a:solidFill>
            <a:prstDash val="solid"/>
            <a:round/>
            <a:headEnd/>
            <a:tailEnd/>
          </a:ln>
        </xdr:spPr>
      </xdr:sp>
      <xdr:sp macro="" textlink="">
        <xdr:nvSpPr>
          <xdr:cNvPr id="4551" name="Freeform 26"/>
          <xdr:cNvSpPr>
            <a:spLocks/>
          </xdr:cNvSpPr>
        </xdr:nvSpPr>
        <xdr:spPr bwMode="auto">
          <a:xfrm>
            <a:off x="2232" y="332"/>
            <a:ext cx="301" cy="261"/>
          </a:xfrm>
          <a:custGeom>
            <a:avLst/>
            <a:gdLst>
              <a:gd name="T0" fmla="*/ 0 w 1242"/>
              <a:gd name="T1" fmla="*/ 0 h 1074"/>
              <a:gd name="T2" fmla="*/ 0 w 1242"/>
              <a:gd name="T3" fmla="*/ 0 h 1074"/>
              <a:gd name="T4" fmla="*/ 0 w 1242"/>
              <a:gd name="T5" fmla="*/ 0 h 1074"/>
              <a:gd name="T6" fmla="*/ 0 w 1242"/>
              <a:gd name="T7" fmla="*/ 0 h 1074"/>
              <a:gd name="T8" fmla="*/ 1 w 1242"/>
              <a:gd name="T9" fmla="*/ 0 h 1074"/>
              <a:gd name="T10" fmla="*/ 1 w 1242"/>
              <a:gd name="T11" fmla="*/ 0 h 1074"/>
              <a:gd name="T12" fmla="*/ 2 w 1242"/>
              <a:gd name="T13" fmla="*/ 0 h 1074"/>
              <a:gd name="T14" fmla="*/ 2 w 1242"/>
              <a:gd name="T15" fmla="*/ 1 h 1074"/>
              <a:gd name="T16" fmla="*/ 3 w 1242"/>
              <a:gd name="T17" fmla="*/ 1 h 1074"/>
              <a:gd name="T18" fmla="*/ 3 w 1242"/>
              <a:gd name="T19" fmla="*/ 2 h 1074"/>
              <a:gd name="T20" fmla="*/ 4 w 1242"/>
              <a:gd name="T21" fmla="*/ 2 h 1074"/>
              <a:gd name="T22" fmla="*/ 4 w 1242"/>
              <a:gd name="T23" fmla="*/ 3 h 1074"/>
              <a:gd name="T24" fmla="*/ 4 w 1242"/>
              <a:gd name="T25" fmla="*/ 4 h 1074"/>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1242"/>
              <a:gd name="T40" fmla="*/ 0 h 1074"/>
              <a:gd name="T41" fmla="*/ 1242 w 1242"/>
              <a:gd name="T42" fmla="*/ 1074 h 1074"/>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1242" h="1074">
                <a:moveTo>
                  <a:pt x="0" y="0"/>
                </a:moveTo>
                <a:lnTo>
                  <a:pt x="22" y="3"/>
                </a:lnTo>
                <a:lnTo>
                  <a:pt x="80" y="12"/>
                </a:lnTo>
                <a:lnTo>
                  <a:pt x="170" y="31"/>
                </a:lnTo>
                <a:lnTo>
                  <a:pt x="283" y="62"/>
                </a:lnTo>
                <a:lnTo>
                  <a:pt x="413" y="107"/>
                </a:lnTo>
                <a:lnTo>
                  <a:pt x="555" y="171"/>
                </a:lnTo>
                <a:lnTo>
                  <a:pt x="699" y="254"/>
                </a:lnTo>
                <a:lnTo>
                  <a:pt x="841" y="362"/>
                </a:lnTo>
                <a:lnTo>
                  <a:pt x="973" y="494"/>
                </a:lnTo>
                <a:lnTo>
                  <a:pt x="1088" y="655"/>
                </a:lnTo>
                <a:lnTo>
                  <a:pt x="1181" y="848"/>
                </a:lnTo>
                <a:lnTo>
                  <a:pt x="1242" y="1074"/>
                </a:lnTo>
              </a:path>
            </a:pathLst>
          </a:custGeom>
          <a:noFill/>
          <a:ln w="19050">
            <a:solidFill>
              <a:srgbClr val="000000"/>
            </a:solidFill>
            <a:prstDash val="solid"/>
            <a:round/>
            <a:headEnd/>
            <a:tailEnd/>
          </a:ln>
        </xdr:spPr>
      </xdr:sp>
      <xdr:sp macro="" textlink="">
        <xdr:nvSpPr>
          <xdr:cNvPr id="4552" name="Freeform 27"/>
          <xdr:cNvSpPr>
            <a:spLocks/>
          </xdr:cNvSpPr>
        </xdr:nvSpPr>
        <xdr:spPr bwMode="auto">
          <a:xfrm>
            <a:off x="2232" y="335"/>
            <a:ext cx="528" cy="258"/>
          </a:xfrm>
          <a:custGeom>
            <a:avLst/>
            <a:gdLst>
              <a:gd name="T0" fmla="*/ 0 w 2175"/>
              <a:gd name="T1" fmla="*/ 0 h 1062"/>
              <a:gd name="T2" fmla="*/ 0 w 2175"/>
              <a:gd name="T3" fmla="*/ 0 h 1062"/>
              <a:gd name="T4" fmla="*/ 0 w 2175"/>
              <a:gd name="T5" fmla="*/ 0 h 1062"/>
              <a:gd name="T6" fmla="*/ 1 w 2175"/>
              <a:gd name="T7" fmla="*/ 0 h 1062"/>
              <a:gd name="T8" fmla="*/ 2 w 2175"/>
              <a:gd name="T9" fmla="*/ 0 h 1062"/>
              <a:gd name="T10" fmla="*/ 2 w 2175"/>
              <a:gd name="T11" fmla="*/ 0 h 1062"/>
              <a:gd name="T12" fmla="*/ 3 w 2175"/>
              <a:gd name="T13" fmla="*/ 0 h 1062"/>
              <a:gd name="T14" fmla="*/ 4 w 2175"/>
              <a:gd name="T15" fmla="*/ 1 h 1062"/>
              <a:gd name="T16" fmla="*/ 5 w 2175"/>
              <a:gd name="T17" fmla="*/ 1 h 1062"/>
              <a:gd name="T18" fmla="*/ 6 w 2175"/>
              <a:gd name="T19" fmla="*/ 1 h 1062"/>
              <a:gd name="T20" fmla="*/ 7 w 2175"/>
              <a:gd name="T21" fmla="*/ 2 h 1062"/>
              <a:gd name="T22" fmla="*/ 7 w 2175"/>
              <a:gd name="T23" fmla="*/ 3 h 1062"/>
              <a:gd name="T24" fmla="*/ 8 w 2175"/>
              <a:gd name="T25" fmla="*/ 4 h 1062"/>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2175"/>
              <a:gd name="T40" fmla="*/ 0 h 1062"/>
              <a:gd name="T41" fmla="*/ 2175 w 2175"/>
              <a:gd name="T42" fmla="*/ 1062 h 1062"/>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2175" h="1062">
                <a:moveTo>
                  <a:pt x="0" y="0"/>
                </a:moveTo>
                <a:lnTo>
                  <a:pt x="37" y="1"/>
                </a:lnTo>
                <a:lnTo>
                  <a:pt x="138" y="4"/>
                </a:lnTo>
                <a:lnTo>
                  <a:pt x="292" y="14"/>
                </a:lnTo>
                <a:lnTo>
                  <a:pt x="489" y="34"/>
                </a:lnTo>
                <a:lnTo>
                  <a:pt x="714" y="70"/>
                </a:lnTo>
                <a:lnTo>
                  <a:pt x="959" y="124"/>
                </a:lnTo>
                <a:lnTo>
                  <a:pt x="1211" y="201"/>
                </a:lnTo>
                <a:lnTo>
                  <a:pt x="1458" y="304"/>
                </a:lnTo>
                <a:lnTo>
                  <a:pt x="1690" y="439"/>
                </a:lnTo>
                <a:lnTo>
                  <a:pt x="1895" y="606"/>
                </a:lnTo>
                <a:lnTo>
                  <a:pt x="2060" y="813"/>
                </a:lnTo>
                <a:lnTo>
                  <a:pt x="2175" y="1062"/>
                </a:lnTo>
              </a:path>
            </a:pathLst>
          </a:custGeom>
          <a:noFill/>
          <a:ln w="19050">
            <a:solidFill>
              <a:srgbClr val="000000"/>
            </a:solidFill>
            <a:prstDash val="solid"/>
            <a:round/>
            <a:headEnd/>
            <a:tailEnd/>
          </a:ln>
        </xdr:spPr>
      </xdr:sp>
      <xdr:sp macro="" textlink="">
        <xdr:nvSpPr>
          <xdr:cNvPr id="4553" name="Freeform 28"/>
          <xdr:cNvSpPr>
            <a:spLocks/>
          </xdr:cNvSpPr>
        </xdr:nvSpPr>
        <xdr:spPr bwMode="auto">
          <a:xfrm>
            <a:off x="2003" y="392"/>
            <a:ext cx="540" cy="210"/>
          </a:xfrm>
          <a:custGeom>
            <a:avLst/>
            <a:gdLst>
              <a:gd name="T0" fmla="*/ 7 w 2224"/>
              <a:gd name="T1" fmla="*/ 0 h 867"/>
              <a:gd name="T2" fmla="*/ 7 w 2224"/>
              <a:gd name="T3" fmla="*/ 0 h 867"/>
              <a:gd name="T4" fmla="*/ 7 w 2224"/>
              <a:gd name="T5" fmla="*/ 0 h 867"/>
              <a:gd name="T6" fmla="*/ 6 w 2224"/>
              <a:gd name="T7" fmla="*/ 0 h 867"/>
              <a:gd name="T8" fmla="*/ 6 w 2224"/>
              <a:gd name="T9" fmla="*/ 0 h 867"/>
              <a:gd name="T10" fmla="*/ 6 w 2224"/>
              <a:gd name="T11" fmla="*/ 0 h 867"/>
              <a:gd name="T12" fmla="*/ 5 w 2224"/>
              <a:gd name="T13" fmla="*/ 0 h 867"/>
              <a:gd name="T14" fmla="*/ 4 w 2224"/>
              <a:gd name="T15" fmla="*/ 0 h 867"/>
              <a:gd name="T16" fmla="*/ 4 w 2224"/>
              <a:gd name="T17" fmla="*/ 0 h 867"/>
              <a:gd name="T18" fmla="*/ 3 w 2224"/>
              <a:gd name="T19" fmla="*/ 0 h 867"/>
              <a:gd name="T20" fmla="*/ 3 w 2224"/>
              <a:gd name="T21" fmla="*/ 0 h 867"/>
              <a:gd name="T22" fmla="*/ 2 w 2224"/>
              <a:gd name="T23" fmla="*/ 0 h 867"/>
              <a:gd name="T24" fmla="*/ 1 w 2224"/>
              <a:gd name="T25" fmla="*/ 0 h 867"/>
              <a:gd name="T26" fmla="*/ 1 w 2224"/>
              <a:gd name="T27" fmla="*/ 0 h 867"/>
              <a:gd name="T28" fmla="*/ 1 w 2224"/>
              <a:gd name="T29" fmla="*/ 0 h 867"/>
              <a:gd name="T30" fmla="*/ 0 w 2224"/>
              <a:gd name="T31" fmla="*/ 0 h 867"/>
              <a:gd name="T32" fmla="*/ 0 w 2224"/>
              <a:gd name="T33" fmla="*/ 1 h 867"/>
              <a:gd name="T34" fmla="*/ 0 w 2224"/>
              <a:gd name="T35" fmla="*/ 1 h 867"/>
              <a:gd name="T36" fmla="*/ 0 w 2224"/>
              <a:gd name="T37" fmla="*/ 1 h 867"/>
              <a:gd name="T38" fmla="*/ 0 w 2224"/>
              <a:gd name="T39" fmla="*/ 1 h 867"/>
              <a:gd name="T40" fmla="*/ 0 w 2224"/>
              <a:gd name="T41" fmla="*/ 1 h 867"/>
              <a:gd name="T42" fmla="*/ 0 w 2224"/>
              <a:gd name="T43" fmla="*/ 1 h 867"/>
              <a:gd name="T44" fmla="*/ 0 w 2224"/>
              <a:gd name="T45" fmla="*/ 1 h 867"/>
              <a:gd name="T46" fmla="*/ 1 w 2224"/>
              <a:gd name="T47" fmla="*/ 1 h 867"/>
              <a:gd name="T48" fmla="*/ 1 w 2224"/>
              <a:gd name="T49" fmla="*/ 1 h 867"/>
              <a:gd name="T50" fmla="*/ 1 w 2224"/>
              <a:gd name="T51" fmla="*/ 2 h 867"/>
              <a:gd name="T52" fmla="*/ 2 w 2224"/>
              <a:gd name="T53" fmla="*/ 2 h 867"/>
              <a:gd name="T54" fmla="*/ 3 w 2224"/>
              <a:gd name="T55" fmla="*/ 2 h 867"/>
              <a:gd name="T56" fmla="*/ 3 w 2224"/>
              <a:gd name="T57" fmla="*/ 2 h 867"/>
              <a:gd name="T58" fmla="*/ 4 w 2224"/>
              <a:gd name="T59" fmla="*/ 2 h 867"/>
              <a:gd name="T60" fmla="*/ 5 w 2224"/>
              <a:gd name="T61" fmla="*/ 2 h 867"/>
              <a:gd name="T62" fmla="*/ 6 w 2224"/>
              <a:gd name="T63" fmla="*/ 2 h 867"/>
              <a:gd name="T64" fmla="*/ 6 w 2224"/>
              <a:gd name="T65" fmla="*/ 2 h 867"/>
              <a:gd name="T66" fmla="*/ 7 w 2224"/>
              <a:gd name="T67" fmla="*/ 2 h 867"/>
              <a:gd name="T68" fmla="*/ 7 w 2224"/>
              <a:gd name="T69" fmla="*/ 3 h 867"/>
              <a:gd name="T70" fmla="*/ 8 w 2224"/>
              <a:gd name="T71" fmla="*/ 3 h 867"/>
              <a:gd name="T72" fmla="*/ 8 w 2224"/>
              <a:gd name="T73" fmla="*/ 3 h 867"/>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60000 65536"/>
              <a:gd name="T100" fmla="*/ 0 60000 65536"/>
              <a:gd name="T101" fmla="*/ 0 60000 65536"/>
              <a:gd name="T102" fmla="*/ 0 60000 65536"/>
              <a:gd name="T103" fmla="*/ 0 60000 65536"/>
              <a:gd name="T104" fmla="*/ 0 60000 65536"/>
              <a:gd name="T105" fmla="*/ 0 60000 65536"/>
              <a:gd name="T106" fmla="*/ 0 60000 65536"/>
              <a:gd name="T107" fmla="*/ 0 60000 65536"/>
              <a:gd name="T108" fmla="*/ 0 60000 65536"/>
              <a:gd name="T109" fmla="*/ 0 60000 65536"/>
              <a:gd name="T110" fmla="*/ 0 60000 65536"/>
              <a:gd name="T111" fmla="*/ 0 w 2224"/>
              <a:gd name="T112" fmla="*/ 0 h 867"/>
              <a:gd name="T113" fmla="*/ 2224 w 2224"/>
              <a:gd name="T114" fmla="*/ 867 h 867"/>
            </a:gdLst>
            <a:ahLst/>
            <a:cxnLst>
              <a:cxn ang="T74">
                <a:pos x="T0" y="T1"/>
              </a:cxn>
              <a:cxn ang="T75">
                <a:pos x="T2" y="T3"/>
              </a:cxn>
              <a:cxn ang="T76">
                <a:pos x="T4" y="T5"/>
              </a:cxn>
              <a:cxn ang="T77">
                <a:pos x="T6" y="T7"/>
              </a:cxn>
              <a:cxn ang="T78">
                <a:pos x="T8" y="T9"/>
              </a:cxn>
              <a:cxn ang="T79">
                <a:pos x="T10" y="T11"/>
              </a:cxn>
              <a:cxn ang="T80">
                <a:pos x="T12" y="T13"/>
              </a:cxn>
              <a:cxn ang="T81">
                <a:pos x="T14" y="T15"/>
              </a:cxn>
              <a:cxn ang="T82">
                <a:pos x="T16" y="T17"/>
              </a:cxn>
              <a:cxn ang="T83">
                <a:pos x="T18" y="T19"/>
              </a:cxn>
              <a:cxn ang="T84">
                <a:pos x="T20" y="T21"/>
              </a:cxn>
              <a:cxn ang="T85">
                <a:pos x="T22" y="T23"/>
              </a:cxn>
              <a:cxn ang="T86">
                <a:pos x="T24" y="T25"/>
              </a:cxn>
              <a:cxn ang="T87">
                <a:pos x="T26" y="T27"/>
              </a:cxn>
              <a:cxn ang="T88">
                <a:pos x="T28" y="T29"/>
              </a:cxn>
              <a:cxn ang="T89">
                <a:pos x="T30" y="T31"/>
              </a:cxn>
              <a:cxn ang="T90">
                <a:pos x="T32" y="T33"/>
              </a:cxn>
              <a:cxn ang="T91">
                <a:pos x="T34" y="T35"/>
              </a:cxn>
              <a:cxn ang="T92">
                <a:pos x="T36" y="T37"/>
              </a:cxn>
              <a:cxn ang="T93">
                <a:pos x="T38" y="T39"/>
              </a:cxn>
              <a:cxn ang="T94">
                <a:pos x="T40" y="T41"/>
              </a:cxn>
              <a:cxn ang="T95">
                <a:pos x="T42" y="T43"/>
              </a:cxn>
              <a:cxn ang="T96">
                <a:pos x="T44" y="T45"/>
              </a:cxn>
              <a:cxn ang="T97">
                <a:pos x="T46" y="T47"/>
              </a:cxn>
              <a:cxn ang="T98">
                <a:pos x="T48" y="T49"/>
              </a:cxn>
              <a:cxn ang="T99">
                <a:pos x="T50" y="T51"/>
              </a:cxn>
              <a:cxn ang="T100">
                <a:pos x="T52" y="T53"/>
              </a:cxn>
              <a:cxn ang="T101">
                <a:pos x="T54" y="T55"/>
              </a:cxn>
              <a:cxn ang="T102">
                <a:pos x="T56" y="T57"/>
              </a:cxn>
              <a:cxn ang="T103">
                <a:pos x="T58" y="T59"/>
              </a:cxn>
              <a:cxn ang="T104">
                <a:pos x="T60" y="T61"/>
              </a:cxn>
              <a:cxn ang="T105">
                <a:pos x="T62" y="T63"/>
              </a:cxn>
              <a:cxn ang="T106">
                <a:pos x="T64" y="T65"/>
              </a:cxn>
              <a:cxn ang="T107">
                <a:pos x="T66" y="T67"/>
              </a:cxn>
              <a:cxn ang="T108">
                <a:pos x="T68" y="T69"/>
              </a:cxn>
              <a:cxn ang="T109">
                <a:pos x="T70" y="T71"/>
              </a:cxn>
              <a:cxn ang="T110">
                <a:pos x="T72" y="T73"/>
              </a:cxn>
            </a:cxnLst>
            <a:rect l="T111" t="T112" r="T113" b="T114"/>
            <a:pathLst>
              <a:path w="2224" h="867">
                <a:moveTo>
                  <a:pt x="1984" y="16"/>
                </a:moveTo>
                <a:lnTo>
                  <a:pt x="1965" y="15"/>
                </a:lnTo>
                <a:lnTo>
                  <a:pt x="1909" y="13"/>
                </a:lnTo>
                <a:lnTo>
                  <a:pt x="1822" y="9"/>
                </a:lnTo>
                <a:lnTo>
                  <a:pt x="1709" y="5"/>
                </a:lnTo>
                <a:lnTo>
                  <a:pt x="1574" y="2"/>
                </a:lnTo>
                <a:lnTo>
                  <a:pt x="1423" y="0"/>
                </a:lnTo>
                <a:lnTo>
                  <a:pt x="1260" y="0"/>
                </a:lnTo>
                <a:lnTo>
                  <a:pt x="1089" y="3"/>
                </a:lnTo>
                <a:lnTo>
                  <a:pt x="918" y="9"/>
                </a:lnTo>
                <a:lnTo>
                  <a:pt x="748" y="20"/>
                </a:lnTo>
                <a:lnTo>
                  <a:pt x="586" y="36"/>
                </a:lnTo>
                <a:lnTo>
                  <a:pt x="437" y="57"/>
                </a:lnTo>
                <a:lnTo>
                  <a:pt x="307" y="85"/>
                </a:lnTo>
                <a:lnTo>
                  <a:pt x="200" y="117"/>
                </a:lnTo>
                <a:lnTo>
                  <a:pt x="117" y="152"/>
                </a:lnTo>
                <a:lnTo>
                  <a:pt x="56" y="189"/>
                </a:lnTo>
                <a:lnTo>
                  <a:pt x="17" y="226"/>
                </a:lnTo>
                <a:lnTo>
                  <a:pt x="0" y="264"/>
                </a:lnTo>
                <a:lnTo>
                  <a:pt x="2" y="302"/>
                </a:lnTo>
                <a:lnTo>
                  <a:pt x="25" y="337"/>
                </a:lnTo>
                <a:lnTo>
                  <a:pt x="67" y="371"/>
                </a:lnTo>
                <a:lnTo>
                  <a:pt x="128" y="401"/>
                </a:lnTo>
                <a:lnTo>
                  <a:pt x="205" y="425"/>
                </a:lnTo>
                <a:lnTo>
                  <a:pt x="300" y="444"/>
                </a:lnTo>
                <a:lnTo>
                  <a:pt x="422" y="463"/>
                </a:lnTo>
                <a:lnTo>
                  <a:pt x="579" y="486"/>
                </a:lnTo>
                <a:lnTo>
                  <a:pt x="760" y="514"/>
                </a:lnTo>
                <a:lnTo>
                  <a:pt x="960" y="545"/>
                </a:lnTo>
                <a:lnTo>
                  <a:pt x="1169" y="579"/>
                </a:lnTo>
                <a:lnTo>
                  <a:pt x="1380" y="615"/>
                </a:lnTo>
                <a:lnTo>
                  <a:pt x="1583" y="654"/>
                </a:lnTo>
                <a:lnTo>
                  <a:pt x="1772" y="695"/>
                </a:lnTo>
                <a:lnTo>
                  <a:pt x="1940" y="737"/>
                </a:lnTo>
                <a:lnTo>
                  <a:pt x="2076" y="780"/>
                </a:lnTo>
                <a:lnTo>
                  <a:pt x="2173" y="823"/>
                </a:lnTo>
                <a:lnTo>
                  <a:pt x="2224" y="867"/>
                </a:lnTo>
              </a:path>
            </a:pathLst>
          </a:custGeom>
          <a:noFill/>
          <a:ln w="36195">
            <a:solidFill>
              <a:srgbClr val="000000"/>
            </a:solidFill>
            <a:prstDash val="solid"/>
            <a:round/>
            <a:headEnd/>
            <a:tailEnd/>
          </a:ln>
        </xdr:spPr>
      </xdr:sp>
      <xdr:sp macro="" textlink="">
        <xdr:nvSpPr>
          <xdr:cNvPr id="4554" name="Freeform 29"/>
          <xdr:cNvSpPr>
            <a:spLocks/>
          </xdr:cNvSpPr>
        </xdr:nvSpPr>
        <xdr:spPr bwMode="auto">
          <a:xfrm>
            <a:off x="1922" y="911"/>
            <a:ext cx="590" cy="186"/>
          </a:xfrm>
          <a:custGeom>
            <a:avLst/>
            <a:gdLst>
              <a:gd name="T0" fmla="*/ 8 w 2433"/>
              <a:gd name="T1" fmla="*/ 0 h 766"/>
              <a:gd name="T2" fmla="*/ 8 w 2433"/>
              <a:gd name="T3" fmla="*/ 0 h 766"/>
              <a:gd name="T4" fmla="*/ 8 w 2433"/>
              <a:gd name="T5" fmla="*/ 0 h 766"/>
              <a:gd name="T6" fmla="*/ 8 w 2433"/>
              <a:gd name="T7" fmla="*/ 0 h 766"/>
              <a:gd name="T8" fmla="*/ 8 w 2433"/>
              <a:gd name="T9" fmla="*/ 0 h 766"/>
              <a:gd name="T10" fmla="*/ 7 w 2433"/>
              <a:gd name="T11" fmla="*/ 1 h 766"/>
              <a:gd name="T12" fmla="*/ 7 w 2433"/>
              <a:gd name="T13" fmla="*/ 1 h 766"/>
              <a:gd name="T14" fmla="*/ 6 w 2433"/>
              <a:gd name="T15" fmla="*/ 1 h 766"/>
              <a:gd name="T16" fmla="*/ 5 w 2433"/>
              <a:gd name="T17" fmla="*/ 2 h 766"/>
              <a:gd name="T18" fmla="*/ 4 w 2433"/>
              <a:gd name="T19" fmla="*/ 2 h 766"/>
              <a:gd name="T20" fmla="*/ 3 w 2433"/>
              <a:gd name="T21" fmla="*/ 2 h 766"/>
              <a:gd name="T22" fmla="*/ 1 w 2433"/>
              <a:gd name="T23" fmla="*/ 2 h 766"/>
              <a:gd name="T24" fmla="*/ 0 w 2433"/>
              <a:gd name="T25" fmla="*/ 3 h 766"/>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2433"/>
              <a:gd name="T40" fmla="*/ 0 h 766"/>
              <a:gd name="T41" fmla="*/ 2433 w 2433"/>
              <a:gd name="T42" fmla="*/ 766 h 766"/>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2433" h="766">
                <a:moveTo>
                  <a:pt x="2433" y="0"/>
                </a:moveTo>
                <a:lnTo>
                  <a:pt x="2421" y="14"/>
                </a:lnTo>
                <a:lnTo>
                  <a:pt x="2381" y="50"/>
                </a:lnTo>
                <a:lnTo>
                  <a:pt x="2313" y="106"/>
                </a:lnTo>
                <a:lnTo>
                  <a:pt x="2212" y="177"/>
                </a:lnTo>
                <a:lnTo>
                  <a:pt x="2077" y="258"/>
                </a:lnTo>
                <a:lnTo>
                  <a:pt x="1907" y="346"/>
                </a:lnTo>
                <a:lnTo>
                  <a:pt x="1698" y="436"/>
                </a:lnTo>
                <a:lnTo>
                  <a:pt x="1449" y="521"/>
                </a:lnTo>
                <a:lnTo>
                  <a:pt x="1156" y="603"/>
                </a:lnTo>
                <a:lnTo>
                  <a:pt x="820" y="674"/>
                </a:lnTo>
                <a:lnTo>
                  <a:pt x="435" y="729"/>
                </a:lnTo>
                <a:lnTo>
                  <a:pt x="0" y="766"/>
                </a:lnTo>
              </a:path>
            </a:pathLst>
          </a:custGeom>
          <a:noFill/>
          <a:ln w="36195">
            <a:solidFill>
              <a:srgbClr val="000000"/>
            </a:solidFill>
            <a:prstDash val="solid"/>
            <a:round/>
            <a:headEnd/>
            <a:tailEnd/>
          </a:ln>
        </xdr:spPr>
      </xdr:sp>
      <xdr:sp macro="" textlink="">
        <xdr:nvSpPr>
          <xdr:cNvPr id="4555" name="Freeform 30"/>
          <xdr:cNvSpPr>
            <a:spLocks/>
          </xdr:cNvSpPr>
        </xdr:nvSpPr>
        <xdr:spPr bwMode="auto">
          <a:xfrm>
            <a:off x="1905" y="1080"/>
            <a:ext cx="33" cy="32"/>
          </a:xfrm>
          <a:custGeom>
            <a:avLst/>
            <a:gdLst>
              <a:gd name="T0" fmla="*/ 0 w 140"/>
              <a:gd name="T1" fmla="*/ 0 h 131"/>
              <a:gd name="T2" fmla="*/ 0 w 140"/>
              <a:gd name="T3" fmla="*/ 0 h 131"/>
              <a:gd name="T4" fmla="*/ 0 w 140"/>
              <a:gd name="T5" fmla="*/ 0 h 131"/>
              <a:gd name="T6" fmla="*/ 0 w 140"/>
              <a:gd name="T7" fmla="*/ 0 h 131"/>
              <a:gd name="T8" fmla="*/ 0 w 140"/>
              <a:gd name="T9" fmla="*/ 0 h 131"/>
              <a:gd name="T10" fmla="*/ 0 w 140"/>
              <a:gd name="T11" fmla="*/ 0 h 131"/>
              <a:gd name="T12" fmla="*/ 0 w 140"/>
              <a:gd name="T13" fmla="*/ 0 h 131"/>
              <a:gd name="T14" fmla="*/ 0 w 140"/>
              <a:gd name="T15" fmla="*/ 0 h 131"/>
              <a:gd name="T16" fmla="*/ 0 w 140"/>
              <a:gd name="T17" fmla="*/ 0 h 131"/>
              <a:gd name="T18" fmla="*/ 0 w 140"/>
              <a:gd name="T19" fmla="*/ 0 h 131"/>
              <a:gd name="T20" fmla="*/ 0 w 140"/>
              <a:gd name="T21" fmla="*/ 0 h 131"/>
              <a:gd name="T22" fmla="*/ 0 w 140"/>
              <a:gd name="T23" fmla="*/ 0 h 131"/>
              <a:gd name="T24" fmla="*/ 0 w 140"/>
              <a:gd name="T25" fmla="*/ 0 h 131"/>
              <a:gd name="T26" fmla="*/ 0 w 140"/>
              <a:gd name="T27" fmla="*/ 0 h 131"/>
              <a:gd name="T28" fmla="*/ 0 w 140"/>
              <a:gd name="T29" fmla="*/ 0 h 131"/>
              <a:gd name="T30" fmla="*/ 0 w 140"/>
              <a:gd name="T31" fmla="*/ 0 h 131"/>
              <a:gd name="T32" fmla="*/ 0 w 140"/>
              <a:gd name="T33" fmla="*/ 0 h 131"/>
              <a:gd name="T34" fmla="*/ 0 w 140"/>
              <a:gd name="T35" fmla="*/ 0 h 131"/>
              <a:gd name="T36" fmla="*/ 0 w 140"/>
              <a:gd name="T37" fmla="*/ 0 h 131"/>
              <a:gd name="T38" fmla="*/ 0 w 140"/>
              <a:gd name="T39" fmla="*/ 0 h 131"/>
              <a:gd name="T40" fmla="*/ 0 w 140"/>
              <a:gd name="T41" fmla="*/ 0 h 131"/>
              <a:gd name="T42" fmla="*/ 0 w 140"/>
              <a:gd name="T43" fmla="*/ 0 h 131"/>
              <a:gd name="T44" fmla="*/ 0 w 140"/>
              <a:gd name="T45" fmla="*/ 0 h 131"/>
              <a:gd name="T46" fmla="*/ 0 w 140"/>
              <a:gd name="T47" fmla="*/ 0 h 131"/>
              <a:gd name="T48" fmla="*/ 0 w 140"/>
              <a:gd name="T49" fmla="*/ 0 h 131"/>
              <a:gd name="T50" fmla="*/ 0 w 140"/>
              <a:gd name="T51" fmla="*/ 0 h 131"/>
              <a:gd name="T52" fmla="*/ 0 w 140"/>
              <a:gd name="T53" fmla="*/ 0 h 131"/>
              <a:gd name="T54" fmla="*/ 0 w 140"/>
              <a:gd name="T55" fmla="*/ 0 h 131"/>
              <a:gd name="T56" fmla="*/ 0 w 140"/>
              <a:gd name="T57" fmla="*/ 0 h 131"/>
              <a:gd name="T58" fmla="*/ 0 w 140"/>
              <a:gd name="T59" fmla="*/ 0 h 131"/>
              <a:gd name="T60" fmla="*/ 0 w 140"/>
              <a:gd name="T61" fmla="*/ 0 h 131"/>
              <a:gd name="T62" fmla="*/ 0 w 140"/>
              <a:gd name="T63" fmla="*/ 0 h 131"/>
              <a:gd name="T64" fmla="*/ 0 w 140"/>
              <a:gd name="T65" fmla="*/ 0 h 131"/>
              <a:gd name="T66" fmla="*/ 0 w 140"/>
              <a:gd name="T67" fmla="*/ 0 h 131"/>
              <a:gd name="T68" fmla="*/ 0 w 140"/>
              <a:gd name="T69" fmla="*/ 0 h 131"/>
              <a:gd name="T70" fmla="*/ 0 w 140"/>
              <a:gd name="T71" fmla="*/ 0 h 131"/>
              <a:gd name="T72" fmla="*/ 0 w 140"/>
              <a:gd name="T73" fmla="*/ 0 h 131"/>
              <a:gd name="T74" fmla="*/ 0 w 140"/>
              <a:gd name="T75" fmla="*/ 0 h 131"/>
              <a:gd name="T76" fmla="*/ 0 w 140"/>
              <a:gd name="T77" fmla="*/ 0 h 131"/>
              <a:gd name="T78" fmla="*/ 0 w 140"/>
              <a:gd name="T79" fmla="*/ 0 h 131"/>
              <a:gd name="T80" fmla="*/ 0 w 140"/>
              <a:gd name="T81" fmla="*/ 0 h 131"/>
              <a:gd name="T82" fmla="*/ 0 w 140"/>
              <a:gd name="T83" fmla="*/ 0 h 131"/>
              <a:gd name="T84" fmla="*/ 0 w 140"/>
              <a:gd name="T85" fmla="*/ 0 h 131"/>
              <a:gd name="T86" fmla="*/ 0 w 140"/>
              <a:gd name="T87" fmla="*/ 0 h 131"/>
              <a:gd name="T88" fmla="*/ 0 w 140"/>
              <a:gd name="T89" fmla="*/ 0 h 131"/>
              <a:gd name="T90" fmla="*/ 0 w 140"/>
              <a:gd name="T91" fmla="*/ 0 h 131"/>
              <a:gd name="T92" fmla="*/ 0 w 140"/>
              <a:gd name="T93" fmla="*/ 0 h 131"/>
              <a:gd name="T94" fmla="*/ 0 w 140"/>
              <a:gd name="T95" fmla="*/ 0 h 131"/>
              <a:gd name="T96" fmla="*/ 0 w 140"/>
              <a:gd name="T97" fmla="*/ 0 h 131"/>
              <a:gd name="T98" fmla="*/ 0 w 140"/>
              <a:gd name="T99" fmla="*/ 0 h 131"/>
              <a:gd name="T100" fmla="*/ 0 60000 65536"/>
              <a:gd name="T101" fmla="*/ 0 60000 65536"/>
              <a:gd name="T102" fmla="*/ 0 60000 65536"/>
              <a:gd name="T103" fmla="*/ 0 60000 65536"/>
              <a:gd name="T104" fmla="*/ 0 60000 65536"/>
              <a:gd name="T105" fmla="*/ 0 60000 65536"/>
              <a:gd name="T106" fmla="*/ 0 60000 65536"/>
              <a:gd name="T107" fmla="*/ 0 60000 65536"/>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w 140"/>
              <a:gd name="T151" fmla="*/ 0 h 131"/>
              <a:gd name="T152" fmla="*/ 140 w 140"/>
              <a:gd name="T153" fmla="*/ 131 h 131"/>
            </a:gdLst>
            <a:ahLst/>
            <a:cxnLst>
              <a:cxn ang="T100">
                <a:pos x="T0" y="T1"/>
              </a:cxn>
              <a:cxn ang="T101">
                <a:pos x="T2" y="T3"/>
              </a:cxn>
              <a:cxn ang="T102">
                <a:pos x="T4" y="T5"/>
              </a:cxn>
              <a:cxn ang="T103">
                <a:pos x="T6" y="T7"/>
              </a:cxn>
              <a:cxn ang="T104">
                <a:pos x="T8" y="T9"/>
              </a:cxn>
              <a:cxn ang="T105">
                <a:pos x="T10" y="T11"/>
              </a:cxn>
              <a:cxn ang="T106">
                <a:pos x="T12" y="T13"/>
              </a:cxn>
              <a:cxn ang="T107">
                <a:pos x="T14" y="T15"/>
              </a:cxn>
              <a:cxn ang="T108">
                <a:pos x="T16" y="T17"/>
              </a:cxn>
              <a:cxn ang="T109">
                <a:pos x="T18" y="T19"/>
              </a:cxn>
              <a:cxn ang="T110">
                <a:pos x="T20" y="T21"/>
              </a:cxn>
              <a:cxn ang="T111">
                <a:pos x="T22" y="T23"/>
              </a:cxn>
              <a:cxn ang="T112">
                <a:pos x="T24" y="T25"/>
              </a:cxn>
              <a:cxn ang="T113">
                <a:pos x="T26" y="T27"/>
              </a:cxn>
              <a:cxn ang="T114">
                <a:pos x="T28" y="T29"/>
              </a:cxn>
              <a:cxn ang="T115">
                <a:pos x="T30" y="T31"/>
              </a:cxn>
              <a:cxn ang="T116">
                <a:pos x="T32" y="T33"/>
              </a:cxn>
              <a:cxn ang="T117">
                <a:pos x="T34" y="T35"/>
              </a:cxn>
              <a:cxn ang="T118">
                <a:pos x="T36" y="T37"/>
              </a:cxn>
              <a:cxn ang="T119">
                <a:pos x="T38" y="T39"/>
              </a:cxn>
              <a:cxn ang="T120">
                <a:pos x="T40" y="T41"/>
              </a:cxn>
              <a:cxn ang="T121">
                <a:pos x="T42" y="T43"/>
              </a:cxn>
              <a:cxn ang="T122">
                <a:pos x="T44" y="T45"/>
              </a:cxn>
              <a:cxn ang="T123">
                <a:pos x="T46" y="T47"/>
              </a:cxn>
              <a:cxn ang="T124">
                <a:pos x="T48" y="T49"/>
              </a:cxn>
              <a:cxn ang="T125">
                <a:pos x="T50" y="T51"/>
              </a:cxn>
              <a:cxn ang="T126">
                <a:pos x="T52" y="T53"/>
              </a:cxn>
              <a:cxn ang="T127">
                <a:pos x="T54" y="T55"/>
              </a:cxn>
              <a:cxn ang="T128">
                <a:pos x="T56" y="T57"/>
              </a:cxn>
              <a:cxn ang="T129">
                <a:pos x="T58" y="T59"/>
              </a:cxn>
              <a:cxn ang="T130">
                <a:pos x="T60" y="T61"/>
              </a:cxn>
              <a:cxn ang="T131">
                <a:pos x="T62" y="T63"/>
              </a:cxn>
              <a:cxn ang="T132">
                <a:pos x="T64" y="T65"/>
              </a:cxn>
              <a:cxn ang="T133">
                <a:pos x="T66" y="T67"/>
              </a:cxn>
              <a:cxn ang="T134">
                <a:pos x="T68" y="T69"/>
              </a:cxn>
              <a:cxn ang="T135">
                <a:pos x="T70" y="T71"/>
              </a:cxn>
              <a:cxn ang="T136">
                <a:pos x="T72" y="T73"/>
              </a:cxn>
              <a:cxn ang="T137">
                <a:pos x="T74" y="T75"/>
              </a:cxn>
              <a:cxn ang="T138">
                <a:pos x="T76" y="T77"/>
              </a:cxn>
              <a:cxn ang="T139">
                <a:pos x="T78" y="T79"/>
              </a:cxn>
              <a:cxn ang="T140">
                <a:pos x="T80" y="T81"/>
              </a:cxn>
              <a:cxn ang="T141">
                <a:pos x="T82" y="T83"/>
              </a:cxn>
              <a:cxn ang="T142">
                <a:pos x="T84" y="T85"/>
              </a:cxn>
              <a:cxn ang="T143">
                <a:pos x="T86" y="T87"/>
              </a:cxn>
              <a:cxn ang="T144">
                <a:pos x="T88" y="T89"/>
              </a:cxn>
              <a:cxn ang="T145">
                <a:pos x="T90" y="T91"/>
              </a:cxn>
              <a:cxn ang="T146">
                <a:pos x="T92" y="T93"/>
              </a:cxn>
              <a:cxn ang="T147">
                <a:pos x="T94" y="T95"/>
              </a:cxn>
              <a:cxn ang="T148">
                <a:pos x="T96" y="T97"/>
              </a:cxn>
              <a:cxn ang="T149">
                <a:pos x="T98" y="T99"/>
              </a:cxn>
            </a:cxnLst>
            <a:rect l="T150" t="T151" r="T152" b="T153"/>
            <a:pathLst>
              <a:path w="140" h="131">
                <a:moveTo>
                  <a:pt x="140" y="65"/>
                </a:moveTo>
                <a:lnTo>
                  <a:pt x="140" y="55"/>
                </a:lnTo>
                <a:lnTo>
                  <a:pt x="138" y="47"/>
                </a:lnTo>
                <a:lnTo>
                  <a:pt x="136" y="40"/>
                </a:lnTo>
                <a:lnTo>
                  <a:pt x="131" y="32"/>
                </a:lnTo>
                <a:lnTo>
                  <a:pt x="127" y="25"/>
                </a:lnTo>
                <a:lnTo>
                  <a:pt x="121" y="18"/>
                </a:lnTo>
                <a:lnTo>
                  <a:pt x="114" y="13"/>
                </a:lnTo>
                <a:lnTo>
                  <a:pt x="106" y="9"/>
                </a:lnTo>
                <a:lnTo>
                  <a:pt x="98" y="5"/>
                </a:lnTo>
                <a:lnTo>
                  <a:pt x="90" y="2"/>
                </a:lnTo>
                <a:lnTo>
                  <a:pt x="81" y="0"/>
                </a:lnTo>
                <a:lnTo>
                  <a:pt x="71" y="0"/>
                </a:lnTo>
                <a:lnTo>
                  <a:pt x="62" y="0"/>
                </a:lnTo>
                <a:lnTo>
                  <a:pt x="53" y="2"/>
                </a:lnTo>
                <a:lnTo>
                  <a:pt x="44" y="5"/>
                </a:lnTo>
                <a:lnTo>
                  <a:pt x="36" y="9"/>
                </a:lnTo>
                <a:lnTo>
                  <a:pt x="29" y="13"/>
                </a:lnTo>
                <a:lnTo>
                  <a:pt x="22" y="18"/>
                </a:lnTo>
                <a:lnTo>
                  <a:pt x="15" y="25"/>
                </a:lnTo>
                <a:lnTo>
                  <a:pt x="11" y="32"/>
                </a:lnTo>
                <a:lnTo>
                  <a:pt x="6" y="40"/>
                </a:lnTo>
                <a:lnTo>
                  <a:pt x="4" y="47"/>
                </a:lnTo>
                <a:lnTo>
                  <a:pt x="2" y="55"/>
                </a:lnTo>
                <a:lnTo>
                  <a:pt x="0" y="65"/>
                </a:lnTo>
                <a:lnTo>
                  <a:pt x="2" y="73"/>
                </a:lnTo>
                <a:lnTo>
                  <a:pt x="4" y="82"/>
                </a:lnTo>
                <a:lnTo>
                  <a:pt x="6" y="90"/>
                </a:lnTo>
                <a:lnTo>
                  <a:pt x="11" y="98"/>
                </a:lnTo>
                <a:lnTo>
                  <a:pt x="15" y="104"/>
                </a:lnTo>
                <a:lnTo>
                  <a:pt x="22" y="111"/>
                </a:lnTo>
                <a:lnTo>
                  <a:pt x="29" y="117"/>
                </a:lnTo>
                <a:lnTo>
                  <a:pt x="36" y="121"/>
                </a:lnTo>
                <a:lnTo>
                  <a:pt x="44" y="125"/>
                </a:lnTo>
                <a:lnTo>
                  <a:pt x="53" y="128"/>
                </a:lnTo>
                <a:lnTo>
                  <a:pt x="62" y="130"/>
                </a:lnTo>
                <a:lnTo>
                  <a:pt x="71" y="131"/>
                </a:lnTo>
                <a:lnTo>
                  <a:pt x="81" y="130"/>
                </a:lnTo>
                <a:lnTo>
                  <a:pt x="90" y="128"/>
                </a:lnTo>
                <a:lnTo>
                  <a:pt x="98" y="125"/>
                </a:lnTo>
                <a:lnTo>
                  <a:pt x="106" y="121"/>
                </a:lnTo>
                <a:lnTo>
                  <a:pt x="114" y="117"/>
                </a:lnTo>
                <a:lnTo>
                  <a:pt x="121" y="111"/>
                </a:lnTo>
                <a:lnTo>
                  <a:pt x="127" y="104"/>
                </a:lnTo>
                <a:lnTo>
                  <a:pt x="131" y="98"/>
                </a:lnTo>
                <a:lnTo>
                  <a:pt x="136" y="90"/>
                </a:lnTo>
                <a:lnTo>
                  <a:pt x="138" y="82"/>
                </a:lnTo>
                <a:lnTo>
                  <a:pt x="140" y="73"/>
                </a:lnTo>
                <a:lnTo>
                  <a:pt x="140" y="65"/>
                </a:lnTo>
                <a:close/>
              </a:path>
            </a:pathLst>
          </a:custGeom>
          <a:solidFill>
            <a:srgbClr val="000000"/>
          </a:solidFill>
          <a:ln w="9525">
            <a:noFill/>
            <a:round/>
            <a:headEnd/>
            <a:tailEnd/>
          </a:ln>
        </xdr:spPr>
      </xdr:sp>
      <xdr:sp macro="" textlink="">
        <xdr:nvSpPr>
          <xdr:cNvPr id="4556" name="Freeform 31"/>
          <xdr:cNvSpPr>
            <a:spLocks/>
          </xdr:cNvSpPr>
        </xdr:nvSpPr>
        <xdr:spPr bwMode="auto">
          <a:xfrm>
            <a:off x="1905" y="1080"/>
            <a:ext cx="33" cy="32"/>
          </a:xfrm>
          <a:custGeom>
            <a:avLst/>
            <a:gdLst>
              <a:gd name="T0" fmla="*/ 0 w 140"/>
              <a:gd name="T1" fmla="*/ 0 h 131"/>
              <a:gd name="T2" fmla="*/ 0 w 140"/>
              <a:gd name="T3" fmla="*/ 0 h 131"/>
              <a:gd name="T4" fmla="*/ 0 w 140"/>
              <a:gd name="T5" fmla="*/ 0 h 131"/>
              <a:gd name="T6" fmla="*/ 0 w 140"/>
              <a:gd name="T7" fmla="*/ 0 h 131"/>
              <a:gd name="T8" fmla="*/ 0 w 140"/>
              <a:gd name="T9" fmla="*/ 0 h 131"/>
              <a:gd name="T10" fmla="*/ 0 w 140"/>
              <a:gd name="T11" fmla="*/ 0 h 131"/>
              <a:gd name="T12" fmla="*/ 0 w 140"/>
              <a:gd name="T13" fmla="*/ 0 h 131"/>
              <a:gd name="T14" fmla="*/ 0 w 140"/>
              <a:gd name="T15" fmla="*/ 0 h 131"/>
              <a:gd name="T16" fmla="*/ 0 w 140"/>
              <a:gd name="T17" fmla="*/ 0 h 131"/>
              <a:gd name="T18" fmla="*/ 0 w 140"/>
              <a:gd name="T19" fmla="*/ 0 h 131"/>
              <a:gd name="T20" fmla="*/ 0 w 140"/>
              <a:gd name="T21" fmla="*/ 0 h 131"/>
              <a:gd name="T22" fmla="*/ 0 w 140"/>
              <a:gd name="T23" fmla="*/ 0 h 131"/>
              <a:gd name="T24" fmla="*/ 0 w 140"/>
              <a:gd name="T25" fmla="*/ 0 h 131"/>
              <a:gd name="T26" fmla="*/ 0 w 140"/>
              <a:gd name="T27" fmla="*/ 0 h 131"/>
              <a:gd name="T28" fmla="*/ 0 w 140"/>
              <a:gd name="T29" fmla="*/ 0 h 131"/>
              <a:gd name="T30" fmla="*/ 0 w 140"/>
              <a:gd name="T31" fmla="*/ 0 h 131"/>
              <a:gd name="T32" fmla="*/ 0 w 140"/>
              <a:gd name="T33" fmla="*/ 0 h 131"/>
              <a:gd name="T34" fmla="*/ 0 w 140"/>
              <a:gd name="T35" fmla="*/ 0 h 131"/>
              <a:gd name="T36" fmla="*/ 0 w 140"/>
              <a:gd name="T37" fmla="*/ 0 h 131"/>
              <a:gd name="T38" fmla="*/ 0 w 140"/>
              <a:gd name="T39" fmla="*/ 0 h 131"/>
              <a:gd name="T40" fmla="*/ 0 w 140"/>
              <a:gd name="T41" fmla="*/ 0 h 131"/>
              <a:gd name="T42" fmla="*/ 0 w 140"/>
              <a:gd name="T43" fmla="*/ 0 h 131"/>
              <a:gd name="T44" fmla="*/ 0 w 140"/>
              <a:gd name="T45" fmla="*/ 0 h 131"/>
              <a:gd name="T46" fmla="*/ 0 w 140"/>
              <a:gd name="T47" fmla="*/ 0 h 131"/>
              <a:gd name="T48" fmla="*/ 0 w 140"/>
              <a:gd name="T49" fmla="*/ 0 h 131"/>
              <a:gd name="T50" fmla="*/ 0 w 140"/>
              <a:gd name="T51" fmla="*/ 0 h 131"/>
              <a:gd name="T52" fmla="*/ 0 w 140"/>
              <a:gd name="T53" fmla="*/ 0 h 131"/>
              <a:gd name="T54" fmla="*/ 0 w 140"/>
              <a:gd name="T55" fmla="*/ 0 h 131"/>
              <a:gd name="T56" fmla="*/ 0 w 140"/>
              <a:gd name="T57" fmla="*/ 0 h 131"/>
              <a:gd name="T58" fmla="*/ 0 w 140"/>
              <a:gd name="T59" fmla="*/ 0 h 131"/>
              <a:gd name="T60" fmla="*/ 0 w 140"/>
              <a:gd name="T61" fmla="*/ 0 h 131"/>
              <a:gd name="T62" fmla="*/ 0 w 140"/>
              <a:gd name="T63" fmla="*/ 0 h 131"/>
              <a:gd name="T64" fmla="*/ 0 w 140"/>
              <a:gd name="T65" fmla="*/ 0 h 131"/>
              <a:gd name="T66" fmla="*/ 0 w 140"/>
              <a:gd name="T67" fmla="*/ 0 h 131"/>
              <a:gd name="T68" fmla="*/ 0 w 140"/>
              <a:gd name="T69" fmla="*/ 0 h 131"/>
              <a:gd name="T70" fmla="*/ 0 w 140"/>
              <a:gd name="T71" fmla="*/ 0 h 131"/>
              <a:gd name="T72" fmla="*/ 0 w 140"/>
              <a:gd name="T73" fmla="*/ 0 h 131"/>
              <a:gd name="T74" fmla="*/ 0 w 140"/>
              <a:gd name="T75" fmla="*/ 0 h 131"/>
              <a:gd name="T76" fmla="*/ 0 w 140"/>
              <a:gd name="T77" fmla="*/ 0 h 131"/>
              <a:gd name="T78" fmla="*/ 0 w 140"/>
              <a:gd name="T79" fmla="*/ 0 h 131"/>
              <a:gd name="T80" fmla="*/ 0 w 140"/>
              <a:gd name="T81" fmla="*/ 0 h 131"/>
              <a:gd name="T82" fmla="*/ 0 w 140"/>
              <a:gd name="T83" fmla="*/ 0 h 131"/>
              <a:gd name="T84" fmla="*/ 0 w 140"/>
              <a:gd name="T85" fmla="*/ 0 h 131"/>
              <a:gd name="T86" fmla="*/ 0 w 140"/>
              <a:gd name="T87" fmla="*/ 0 h 131"/>
              <a:gd name="T88" fmla="*/ 0 w 140"/>
              <a:gd name="T89" fmla="*/ 0 h 131"/>
              <a:gd name="T90" fmla="*/ 0 w 140"/>
              <a:gd name="T91" fmla="*/ 0 h 131"/>
              <a:gd name="T92" fmla="*/ 0 w 140"/>
              <a:gd name="T93" fmla="*/ 0 h 131"/>
              <a:gd name="T94" fmla="*/ 0 w 140"/>
              <a:gd name="T95" fmla="*/ 0 h 131"/>
              <a:gd name="T96" fmla="*/ 0 w 140"/>
              <a:gd name="T97" fmla="*/ 0 h 131"/>
              <a:gd name="T98" fmla="*/ 0 w 140"/>
              <a:gd name="T99" fmla="*/ 0 h 131"/>
              <a:gd name="T100" fmla="*/ 0 60000 65536"/>
              <a:gd name="T101" fmla="*/ 0 60000 65536"/>
              <a:gd name="T102" fmla="*/ 0 60000 65536"/>
              <a:gd name="T103" fmla="*/ 0 60000 65536"/>
              <a:gd name="T104" fmla="*/ 0 60000 65536"/>
              <a:gd name="T105" fmla="*/ 0 60000 65536"/>
              <a:gd name="T106" fmla="*/ 0 60000 65536"/>
              <a:gd name="T107" fmla="*/ 0 60000 65536"/>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w 140"/>
              <a:gd name="T151" fmla="*/ 0 h 131"/>
              <a:gd name="T152" fmla="*/ 140 w 140"/>
              <a:gd name="T153" fmla="*/ 131 h 131"/>
            </a:gdLst>
            <a:ahLst/>
            <a:cxnLst>
              <a:cxn ang="T100">
                <a:pos x="T0" y="T1"/>
              </a:cxn>
              <a:cxn ang="T101">
                <a:pos x="T2" y="T3"/>
              </a:cxn>
              <a:cxn ang="T102">
                <a:pos x="T4" y="T5"/>
              </a:cxn>
              <a:cxn ang="T103">
                <a:pos x="T6" y="T7"/>
              </a:cxn>
              <a:cxn ang="T104">
                <a:pos x="T8" y="T9"/>
              </a:cxn>
              <a:cxn ang="T105">
                <a:pos x="T10" y="T11"/>
              </a:cxn>
              <a:cxn ang="T106">
                <a:pos x="T12" y="T13"/>
              </a:cxn>
              <a:cxn ang="T107">
                <a:pos x="T14" y="T15"/>
              </a:cxn>
              <a:cxn ang="T108">
                <a:pos x="T16" y="T17"/>
              </a:cxn>
              <a:cxn ang="T109">
                <a:pos x="T18" y="T19"/>
              </a:cxn>
              <a:cxn ang="T110">
                <a:pos x="T20" y="T21"/>
              </a:cxn>
              <a:cxn ang="T111">
                <a:pos x="T22" y="T23"/>
              </a:cxn>
              <a:cxn ang="T112">
                <a:pos x="T24" y="T25"/>
              </a:cxn>
              <a:cxn ang="T113">
                <a:pos x="T26" y="T27"/>
              </a:cxn>
              <a:cxn ang="T114">
                <a:pos x="T28" y="T29"/>
              </a:cxn>
              <a:cxn ang="T115">
                <a:pos x="T30" y="T31"/>
              </a:cxn>
              <a:cxn ang="T116">
                <a:pos x="T32" y="T33"/>
              </a:cxn>
              <a:cxn ang="T117">
                <a:pos x="T34" y="T35"/>
              </a:cxn>
              <a:cxn ang="T118">
                <a:pos x="T36" y="T37"/>
              </a:cxn>
              <a:cxn ang="T119">
                <a:pos x="T38" y="T39"/>
              </a:cxn>
              <a:cxn ang="T120">
                <a:pos x="T40" y="T41"/>
              </a:cxn>
              <a:cxn ang="T121">
                <a:pos x="T42" y="T43"/>
              </a:cxn>
              <a:cxn ang="T122">
                <a:pos x="T44" y="T45"/>
              </a:cxn>
              <a:cxn ang="T123">
                <a:pos x="T46" y="T47"/>
              </a:cxn>
              <a:cxn ang="T124">
                <a:pos x="T48" y="T49"/>
              </a:cxn>
              <a:cxn ang="T125">
                <a:pos x="T50" y="T51"/>
              </a:cxn>
              <a:cxn ang="T126">
                <a:pos x="T52" y="T53"/>
              </a:cxn>
              <a:cxn ang="T127">
                <a:pos x="T54" y="T55"/>
              </a:cxn>
              <a:cxn ang="T128">
                <a:pos x="T56" y="T57"/>
              </a:cxn>
              <a:cxn ang="T129">
                <a:pos x="T58" y="T59"/>
              </a:cxn>
              <a:cxn ang="T130">
                <a:pos x="T60" y="T61"/>
              </a:cxn>
              <a:cxn ang="T131">
                <a:pos x="T62" y="T63"/>
              </a:cxn>
              <a:cxn ang="T132">
                <a:pos x="T64" y="T65"/>
              </a:cxn>
              <a:cxn ang="T133">
                <a:pos x="T66" y="T67"/>
              </a:cxn>
              <a:cxn ang="T134">
                <a:pos x="T68" y="T69"/>
              </a:cxn>
              <a:cxn ang="T135">
                <a:pos x="T70" y="T71"/>
              </a:cxn>
              <a:cxn ang="T136">
                <a:pos x="T72" y="T73"/>
              </a:cxn>
              <a:cxn ang="T137">
                <a:pos x="T74" y="T75"/>
              </a:cxn>
              <a:cxn ang="T138">
                <a:pos x="T76" y="T77"/>
              </a:cxn>
              <a:cxn ang="T139">
                <a:pos x="T78" y="T79"/>
              </a:cxn>
              <a:cxn ang="T140">
                <a:pos x="T80" y="T81"/>
              </a:cxn>
              <a:cxn ang="T141">
                <a:pos x="T82" y="T83"/>
              </a:cxn>
              <a:cxn ang="T142">
                <a:pos x="T84" y="T85"/>
              </a:cxn>
              <a:cxn ang="T143">
                <a:pos x="T86" y="T87"/>
              </a:cxn>
              <a:cxn ang="T144">
                <a:pos x="T88" y="T89"/>
              </a:cxn>
              <a:cxn ang="T145">
                <a:pos x="T90" y="T91"/>
              </a:cxn>
              <a:cxn ang="T146">
                <a:pos x="T92" y="T93"/>
              </a:cxn>
              <a:cxn ang="T147">
                <a:pos x="T94" y="T95"/>
              </a:cxn>
              <a:cxn ang="T148">
                <a:pos x="T96" y="T97"/>
              </a:cxn>
              <a:cxn ang="T149">
                <a:pos x="T98" y="T99"/>
              </a:cxn>
            </a:cxnLst>
            <a:rect l="T150" t="T151" r="T152" b="T153"/>
            <a:pathLst>
              <a:path w="140" h="131">
                <a:moveTo>
                  <a:pt x="140" y="65"/>
                </a:moveTo>
                <a:lnTo>
                  <a:pt x="140" y="55"/>
                </a:lnTo>
                <a:lnTo>
                  <a:pt x="138" y="47"/>
                </a:lnTo>
                <a:lnTo>
                  <a:pt x="136" y="40"/>
                </a:lnTo>
                <a:lnTo>
                  <a:pt x="131" y="32"/>
                </a:lnTo>
                <a:lnTo>
                  <a:pt x="127" y="25"/>
                </a:lnTo>
                <a:lnTo>
                  <a:pt x="121" y="18"/>
                </a:lnTo>
                <a:lnTo>
                  <a:pt x="114" y="13"/>
                </a:lnTo>
                <a:lnTo>
                  <a:pt x="106" y="9"/>
                </a:lnTo>
                <a:lnTo>
                  <a:pt x="98" y="5"/>
                </a:lnTo>
                <a:lnTo>
                  <a:pt x="90" y="2"/>
                </a:lnTo>
                <a:lnTo>
                  <a:pt x="81" y="0"/>
                </a:lnTo>
                <a:lnTo>
                  <a:pt x="71" y="0"/>
                </a:lnTo>
                <a:lnTo>
                  <a:pt x="62" y="0"/>
                </a:lnTo>
                <a:lnTo>
                  <a:pt x="53" y="2"/>
                </a:lnTo>
                <a:lnTo>
                  <a:pt x="44" y="5"/>
                </a:lnTo>
                <a:lnTo>
                  <a:pt x="36" y="9"/>
                </a:lnTo>
                <a:lnTo>
                  <a:pt x="29" y="13"/>
                </a:lnTo>
                <a:lnTo>
                  <a:pt x="22" y="18"/>
                </a:lnTo>
                <a:lnTo>
                  <a:pt x="15" y="25"/>
                </a:lnTo>
                <a:lnTo>
                  <a:pt x="11" y="32"/>
                </a:lnTo>
                <a:lnTo>
                  <a:pt x="6" y="40"/>
                </a:lnTo>
                <a:lnTo>
                  <a:pt x="4" y="47"/>
                </a:lnTo>
                <a:lnTo>
                  <a:pt x="2" y="55"/>
                </a:lnTo>
                <a:lnTo>
                  <a:pt x="0" y="65"/>
                </a:lnTo>
                <a:lnTo>
                  <a:pt x="2" y="73"/>
                </a:lnTo>
                <a:lnTo>
                  <a:pt x="4" y="82"/>
                </a:lnTo>
                <a:lnTo>
                  <a:pt x="6" y="90"/>
                </a:lnTo>
                <a:lnTo>
                  <a:pt x="11" y="98"/>
                </a:lnTo>
                <a:lnTo>
                  <a:pt x="15" y="104"/>
                </a:lnTo>
                <a:lnTo>
                  <a:pt x="22" y="111"/>
                </a:lnTo>
                <a:lnTo>
                  <a:pt x="29" y="117"/>
                </a:lnTo>
                <a:lnTo>
                  <a:pt x="36" y="121"/>
                </a:lnTo>
                <a:lnTo>
                  <a:pt x="44" y="125"/>
                </a:lnTo>
                <a:lnTo>
                  <a:pt x="53" y="128"/>
                </a:lnTo>
                <a:lnTo>
                  <a:pt x="62" y="130"/>
                </a:lnTo>
                <a:lnTo>
                  <a:pt x="71" y="131"/>
                </a:lnTo>
                <a:lnTo>
                  <a:pt x="81" y="130"/>
                </a:lnTo>
                <a:lnTo>
                  <a:pt x="90" y="128"/>
                </a:lnTo>
                <a:lnTo>
                  <a:pt x="98" y="125"/>
                </a:lnTo>
                <a:lnTo>
                  <a:pt x="106" y="121"/>
                </a:lnTo>
                <a:lnTo>
                  <a:pt x="114" y="117"/>
                </a:lnTo>
                <a:lnTo>
                  <a:pt x="121" y="111"/>
                </a:lnTo>
                <a:lnTo>
                  <a:pt x="127" y="104"/>
                </a:lnTo>
                <a:lnTo>
                  <a:pt x="131" y="98"/>
                </a:lnTo>
                <a:lnTo>
                  <a:pt x="136" y="90"/>
                </a:lnTo>
                <a:lnTo>
                  <a:pt x="138" y="82"/>
                </a:lnTo>
                <a:lnTo>
                  <a:pt x="140" y="73"/>
                </a:lnTo>
                <a:lnTo>
                  <a:pt x="140" y="65"/>
                </a:lnTo>
              </a:path>
            </a:pathLst>
          </a:custGeom>
          <a:noFill/>
          <a:ln w="6985">
            <a:solidFill>
              <a:srgbClr val="000000"/>
            </a:solidFill>
            <a:prstDash val="solid"/>
            <a:round/>
            <a:headEnd/>
            <a:tailEnd/>
          </a:ln>
        </xdr:spPr>
      </xdr:sp>
      <xdr:sp macro="" textlink="">
        <xdr:nvSpPr>
          <xdr:cNvPr id="4557" name="Freeform 32"/>
          <xdr:cNvSpPr>
            <a:spLocks/>
          </xdr:cNvSpPr>
        </xdr:nvSpPr>
        <xdr:spPr bwMode="auto">
          <a:xfrm>
            <a:off x="2469" y="372"/>
            <a:ext cx="40" cy="38"/>
          </a:xfrm>
          <a:custGeom>
            <a:avLst/>
            <a:gdLst>
              <a:gd name="T0" fmla="*/ 0 w 170"/>
              <a:gd name="T1" fmla="*/ 0 h 159"/>
              <a:gd name="T2" fmla="*/ 0 w 170"/>
              <a:gd name="T3" fmla="*/ 0 h 159"/>
              <a:gd name="T4" fmla="*/ 0 w 170"/>
              <a:gd name="T5" fmla="*/ 0 h 159"/>
              <a:gd name="T6" fmla="*/ 0 w 170"/>
              <a:gd name="T7" fmla="*/ 0 h 159"/>
              <a:gd name="T8" fmla="*/ 0 w 170"/>
              <a:gd name="T9" fmla="*/ 0 h 159"/>
              <a:gd name="T10" fmla="*/ 0 w 170"/>
              <a:gd name="T11" fmla="*/ 0 h 159"/>
              <a:gd name="T12" fmla="*/ 0 w 170"/>
              <a:gd name="T13" fmla="*/ 0 h 159"/>
              <a:gd name="T14" fmla="*/ 0 w 170"/>
              <a:gd name="T15" fmla="*/ 0 h 159"/>
              <a:gd name="T16" fmla="*/ 0 w 170"/>
              <a:gd name="T17" fmla="*/ 0 h 159"/>
              <a:gd name="T18" fmla="*/ 0 w 170"/>
              <a:gd name="T19" fmla="*/ 0 h 159"/>
              <a:gd name="T20" fmla="*/ 0 w 170"/>
              <a:gd name="T21" fmla="*/ 0 h 159"/>
              <a:gd name="T22" fmla="*/ 0 w 170"/>
              <a:gd name="T23" fmla="*/ 0 h 159"/>
              <a:gd name="T24" fmla="*/ 0 w 170"/>
              <a:gd name="T25" fmla="*/ 0 h 159"/>
              <a:gd name="T26" fmla="*/ 0 w 170"/>
              <a:gd name="T27" fmla="*/ 0 h 159"/>
              <a:gd name="T28" fmla="*/ 0 w 170"/>
              <a:gd name="T29" fmla="*/ 0 h 159"/>
              <a:gd name="T30" fmla="*/ 0 w 170"/>
              <a:gd name="T31" fmla="*/ 0 h 159"/>
              <a:gd name="T32" fmla="*/ 0 w 170"/>
              <a:gd name="T33" fmla="*/ 0 h 159"/>
              <a:gd name="T34" fmla="*/ 0 w 170"/>
              <a:gd name="T35" fmla="*/ 0 h 159"/>
              <a:gd name="T36" fmla="*/ 0 w 170"/>
              <a:gd name="T37" fmla="*/ 0 h 159"/>
              <a:gd name="T38" fmla="*/ 0 w 170"/>
              <a:gd name="T39" fmla="*/ 0 h 159"/>
              <a:gd name="T40" fmla="*/ 0 w 170"/>
              <a:gd name="T41" fmla="*/ 0 h 159"/>
              <a:gd name="T42" fmla="*/ 0 w 170"/>
              <a:gd name="T43" fmla="*/ 0 h 159"/>
              <a:gd name="T44" fmla="*/ 0 w 170"/>
              <a:gd name="T45" fmla="*/ 0 h 159"/>
              <a:gd name="T46" fmla="*/ 0 w 170"/>
              <a:gd name="T47" fmla="*/ 0 h 159"/>
              <a:gd name="T48" fmla="*/ 0 w 170"/>
              <a:gd name="T49" fmla="*/ 0 h 159"/>
              <a:gd name="T50" fmla="*/ 0 w 170"/>
              <a:gd name="T51" fmla="*/ 0 h 159"/>
              <a:gd name="T52" fmla="*/ 0 w 170"/>
              <a:gd name="T53" fmla="*/ 0 h 159"/>
              <a:gd name="T54" fmla="*/ 0 w 170"/>
              <a:gd name="T55" fmla="*/ 0 h 159"/>
              <a:gd name="T56" fmla="*/ 0 w 170"/>
              <a:gd name="T57" fmla="*/ 0 h 159"/>
              <a:gd name="T58" fmla="*/ 0 w 170"/>
              <a:gd name="T59" fmla="*/ 0 h 159"/>
              <a:gd name="T60" fmla="*/ 0 w 170"/>
              <a:gd name="T61" fmla="*/ 0 h 159"/>
              <a:gd name="T62" fmla="*/ 0 w 170"/>
              <a:gd name="T63" fmla="*/ 0 h 159"/>
              <a:gd name="T64" fmla="*/ 0 w 170"/>
              <a:gd name="T65" fmla="*/ 0 h 159"/>
              <a:gd name="T66" fmla="*/ 0 w 170"/>
              <a:gd name="T67" fmla="*/ 0 h 159"/>
              <a:gd name="T68" fmla="*/ 0 w 170"/>
              <a:gd name="T69" fmla="*/ 0 h 159"/>
              <a:gd name="T70" fmla="*/ 0 w 170"/>
              <a:gd name="T71" fmla="*/ 0 h 159"/>
              <a:gd name="T72" fmla="*/ 0 w 170"/>
              <a:gd name="T73" fmla="*/ 0 h 159"/>
              <a:gd name="T74" fmla="*/ 0 w 170"/>
              <a:gd name="T75" fmla="*/ 0 h 159"/>
              <a:gd name="T76" fmla="*/ 0 w 170"/>
              <a:gd name="T77" fmla="*/ 0 h 159"/>
              <a:gd name="T78" fmla="*/ 0 w 170"/>
              <a:gd name="T79" fmla="*/ 0 h 159"/>
              <a:gd name="T80" fmla="*/ 0 w 170"/>
              <a:gd name="T81" fmla="*/ 0 h 159"/>
              <a:gd name="T82" fmla="*/ 0 w 170"/>
              <a:gd name="T83" fmla="*/ 0 h 159"/>
              <a:gd name="T84" fmla="*/ 0 w 170"/>
              <a:gd name="T85" fmla="*/ 0 h 159"/>
              <a:gd name="T86" fmla="*/ 0 w 170"/>
              <a:gd name="T87" fmla="*/ 0 h 159"/>
              <a:gd name="T88" fmla="*/ 0 w 170"/>
              <a:gd name="T89" fmla="*/ 0 h 159"/>
              <a:gd name="T90" fmla="*/ 0 w 170"/>
              <a:gd name="T91" fmla="*/ 0 h 159"/>
              <a:gd name="T92" fmla="*/ 0 w 170"/>
              <a:gd name="T93" fmla="*/ 0 h 159"/>
              <a:gd name="T94" fmla="*/ 0 w 170"/>
              <a:gd name="T95" fmla="*/ 0 h 159"/>
              <a:gd name="T96" fmla="*/ 0 w 170"/>
              <a:gd name="T97" fmla="*/ 0 h 159"/>
              <a:gd name="T98" fmla="*/ 0 w 170"/>
              <a:gd name="T99" fmla="*/ 0 h 159"/>
              <a:gd name="T100" fmla="*/ 0 60000 65536"/>
              <a:gd name="T101" fmla="*/ 0 60000 65536"/>
              <a:gd name="T102" fmla="*/ 0 60000 65536"/>
              <a:gd name="T103" fmla="*/ 0 60000 65536"/>
              <a:gd name="T104" fmla="*/ 0 60000 65536"/>
              <a:gd name="T105" fmla="*/ 0 60000 65536"/>
              <a:gd name="T106" fmla="*/ 0 60000 65536"/>
              <a:gd name="T107" fmla="*/ 0 60000 65536"/>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w 170"/>
              <a:gd name="T151" fmla="*/ 0 h 159"/>
              <a:gd name="T152" fmla="*/ 170 w 170"/>
              <a:gd name="T153" fmla="*/ 159 h 159"/>
            </a:gdLst>
            <a:ahLst/>
            <a:cxnLst>
              <a:cxn ang="T100">
                <a:pos x="T0" y="T1"/>
              </a:cxn>
              <a:cxn ang="T101">
                <a:pos x="T2" y="T3"/>
              </a:cxn>
              <a:cxn ang="T102">
                <a:pos x="T4" y="T5"/>
              </a:cxn>
              <a:cxn ang="T103">
                <a:pos x="T6" y="T7"/>
              </a:cxn>
              <a:cxn ang="T104">
                <a:pos x="T8" y="T9"/>
              </a:cxn>
              <a:cxn ang="T105">
                <a:pos x="T10" y="T11"/>
              </a:cxn>
              <a:cxn ang="T106">
                <a:pos x="T12" y="T13"/>
              </a:cxn>
              <a:cxn ang="T107">
                <a:pos x="T14" y="T15"/>
              </a:cxn>
              <a:cxn ang="T108">
                <a:pos x="T16" y="T17"/>
              </a:cxn>
              <a:cxn ang="T109">
                <a:pos x="T18" y="T19"/>
              </a:cxn>
              <a:cxn ang="T110">
                <a:pos x="T20" y="T21"/>
              </a:cxn>
              <a:cxn ang="T111">
                <a:pos x="T22" y="T23"/>
              </a:cxn>
              <a:cxn ang="T112">
                <a:pos x="T24" y="T25"/>
              </a:cxn>
              <a:cxn ang="T113">
                <a:pos x="T26" y="T27"/>
              </a:cxn>
              <a:cxn ang="T114">
                <a:pos x="T28" y="T29"/>
              </a:cxn>
              <a:cxn ang="T115">
                <a:pos x="T30" y="T31"/>
              </a:cxn>
              <a:cxn ang="T116">
                <a:pos x="T32" y="T33"/>
              </a:cxn>
              <a:cxn ang="T117">
                <a:pos x="T34" y="T35"/>
              </a:cxn>
              <a:cxn ang="T118">
                <a:pos x="T36" y="T37"/>
              </a:cxn>
              <a:cxn ang="T119">
                <a:pos x="T38" y="T39"/>
              </a:cxn>
              <a:cxn ang="T120">
                <a:pos x="T40" y="T41"/>
              </a:cxn>
              <a:cxn ang="T121">
                <a:pos x="T42" y="T43"/>
              </a:cxn>
              <a:cxn ang="T122">
                <a:pos x="T44" y="T45"/>
              </a:cxn>
              <a:cxn ang="T123">
                <a:pos x="T46" y="T47"/>
              </a:cxn>
              <a:cxn ang="T124">
                <a:pos x="T48" y="T49"/>
              </a:cxn>
              <a:cxn ang="T125">
                <a:pos x="T50" y="T51"/>
              </a:cxn>
              <a:cxn ang="T126">
                <a:pos x="T52" y="T53"/>
              </a:cxn>
              <a:cxn ang="T127">
                <a:pos x="T54" y="T55"/>
              </a:cxn>
              <a:cxn ang="T128">
                <a:pos x="T56" y="T57"/>
              </a:cxn>
              <a:cxn ang="T129">
                <a:pos x="T58" y="T59"/>
              </a:cxn>
              <a:cxn ang="T130">
                <a:pos x="T60" y="T61"/>
              </a:cxn>
              <a:cxn ang="T131">
                <a:pos x="T62" y="T63"/>
              </a:cxn>
              <a:cxn ang="T132">
                <a:pos x="T64" y="T65"/>
              </a:cxn>
              <a:cxn ang="T133">
                <a:pos x="T66" y="T67"/>
              </a:cxn>
              <a:cxn ang="T134">
                <a:pos x="T68" y="T69"/>
              </a:cxn>
              <a:cxn ang="T135">
                <a:pos x="T70" y="T71"/>
              </a:cxn>
              <a:cxn ang="T136">
                <a:pos x="T72" y="T73"/>
              </a:cxn>
              <a:cxn ang="T137">
                <a:pos x="T74" y="T75"/>
              </a:cxn>
              <a:cxn ang="T138">
                <a:pos x="T76" y="T77"/>
              </a:cxn>
              <a:cxn ang="T139">
                <a:pos x="T78" y="T79"/>
              </a:cxn>
              <a:cxn ang="T140">
                <a:pos x="T80" y="T81"/>
              </a:cxn>
              <a:cxn ang="T141">
                <a:pos x="T82" y="T83"/>
              </a:cxn>
              <a:cxn ang="T142">
                <a:pos x="T84" y="T85"/>
              </a:cxn>
              <a:cxn ang="T143">
                <a:pos x="T86" y="T87"/>
              </a:cxn>
              <a:cxn ang="T144">
                <a:pos x="T88" y="T89"/>
              </a:cxn>
              <a:cxn ang="T145">
                <a:pos x="T90" y="T91"/>
              </a:cxn>
              <a:cxn ang="T146">
                <a:pos x="T92" y="T93"/>
              </a:cxn>
              <a:cxn ang="T147">
                <a:pos x="T94" y="T95"/>
              </a:cxn>
              <a:cxn ang="T148">
                <a:pos x="T96" y="T97"/>
              </a:cxn>
              <a:cxn ang="T149">
                <a:pos x="T98" y="T99"/>
              </a:cxn>
            </a:cxnLst>
            <a:rect l="T150" t="T151" r="T152" b="T153"/>
            <a:pathLst>
              <a:path w="170" h="159">
                <a:moveTo>
                  <a:pt x="170" y="80"/>
                </a:moveTo>
                <a:lnTo>
                  <a:pt x="170" y="69"/>
                </a:lnTo>
                <a:lnTo>
                  <a:pt x="168" y="60"/>
                </a:lnTo>
                <a:lnTo>
                  <a:pt x="165" y="49"/>
                </a:lnTo>
                <a:lnTo>
                  <a:pt x="159" y="41"/>
                </a:lnTo>
                <a:lnTo>
                  <a:pt x="153" y="32"/>
                </a:lnTo>
                <a:lnTo>
                  <a:pt x="146" y="25"/>
                </a:lnTo>
                <a:lnTo>
                  <a:pt x="138" y="17"/>
                </a:lnTo>
                <a:lnTo>
                  <a:pt x="129" y="12"/>
                </a:lnTo>
                <a:lnTo>
                  <a:pt x="119" y="7"/>
                </a:lnTo>
                <a:lnTo>
                  <a:pt x="109" y="4"/>
                </a:lnTo>
                <a:lnTo>
                  <a:pt x="97" y="1"/>
                </a:lnTo>
                <a:lnTo>
                  <a:pt x="85" y="0"/>
                </a:lnTo>
                <a:lnTo>
                  <a:pt x="73" y="1"/>
                </a:lnTo>
                <a:lnTo>
                  <a:pt x="63" y="4"/>
                </a:lnTo>
                <a:lnTo>
                  <a:pt x="52" y="7"/>
                </a:lnTo>
                <a:lnTo>
                  <a:pt x="43" y="12"/>
                </a:lnTo>
                <a:lnTo>
                  <a:pt x="34" y="17"/>
                </a:lnTo>
                <a:lnTo>
                  <a:pt x="26" y="25"/>
                </a:lnTo>
                <a:lnTo>
                  <a:pt x="18" y="32"/>
                </a:lnTo>
                <a:lnTo>
                  <a:pt x="12" y="41"/>
                </a:lnTo>
                <a:lnTo>
                  <a:pt x="6" y="49"/>
                </a:lnTo>
                <a:lnTo>
                  <a:pt x="3" y="60"/>
                </a:lnTo>
                <a:lnTo>
                  <a:pt x="1" y="69"/>
                </a:lnTo>
                <a:lnTo>
                  <a:pt x="0" y="80"/>
                </a:lnTo>
                <a:lnTo>
                  <a:pt x="1" y="92"/>
                </a:lnTo>
                <a:lnTo>
                  <a:pt x="3" y="102"/>
                </a:lnTo>
                <a:lnTo>
                  <a:pt x="6" y="112"/>
                </a:lnTo>
                <a:lnTo>
                  <a:pt x="12" y="121"/>
                </a:lnTo>
                <a:lnTo>
                  <a:pt x="18" y="130"/>
                </a:lnTo>
                <a:lnTo>
                  <a:pt x="26" y="137"/>
                </a:lnTo>
                <a:lnTo>
                  <a:pt x="34" y="143"/>
                </a:lnTo>
                <a:lnTo>
                  <a:pt x="43" y="149"/>
                </a:lnTo>
                <a:lnTo>
                  <a:pt x="52" y="154"/>
                </a:lnTo>
                <a:lnTo>
                  <a:pt x="63" y="157"/>
                </a:lnTo>
                <a:lnTo>
                  <a:pt x="73" y="159"/>
                </a:lnTo>
                <a:lnTo>
                  <a:pt x="85" y="159"/>
                </a:lnTo>
                <a:lnTo>
                  <a:pt x="97" y="159"/>
                </a:lnTo>
                <a:lnTo>
                  <a:pt x="109" y="157"/>
                </a:lnTo>
                <a:lnTo>
                  <a:pt x="119" y="154"/>
                </a:lnTo>
                <a:lnTo>
                  <a:pt x="129" y="149"/>
                </a:lnTo>
                <a:lnTo>
                  <a:pt x="138" y="143"/>
                </a:lnTo>
                <a:lnTo>
                  <a:pt x="146" y="137"/>
                </a:lnTo>
                <a:lnTo>
                  <a:pt x="153" y="130"/>
                </a:lnTo>
                <a:lnTo>
                  <a:pt x="159" y="121"/>
                </a:lnTo>
                <a:lnTo>
                  <a:pt x="165" y="112"/>
                </a:lnTo>
                <a:lnTo>
                  <a:pt x="168" y="102"/>
                </a:lnTo>
                <a:lnTo>
                  <a:pt x="170" y="92"/>
                </a:lnTo>
                <a:lnTo>
                  <a:pt x="170" y="80"/>
                </a:lnTo>
                <a:close/>
              </a:path>
            </a:pathLst>
          </a:custGeom>
          <a:solidFill>
            <a:srgbClr val="000000"/>
          </a:solidFill>
          <a:ln w="9525">
            <a:noFill/>
            <a:round/>
            <a:headEnd/>
            <a:tailEnd/>
          </a:ln>
        </xdr:spPr>
      </xdr:sp>
      <xdr:sp macro="" textlink="">
        <xdr:nvSpPr>
          <xdr:cNvPr id="4558" name="Freeform 33"/>
          <xdr:cNvSpPr>
            <a:spLocks/>
          </xdr:cNvSpPr>
        </xdr:nvSpPr>
        <xdr:spPr bwMode="auto">
          <a:xfrm>
            <a:off x="2469" y="372"/>
            <a:ext cx="40" cy="38"/>
          </a:xfrm>
          <a:custGeom>
            <a:avLst/>
            <a:gdLst>
              <a:gd name="T0" fmla="*/ 0 w 170"/>
              <a:gd name="T1" fmla="*/ 0 h 159"/>
              <a:gd name="T2" fmla="*/ 0 w 170"/>
              <a:gd name="T3" fmla="*/ 0 h 159"/>
              <a:gd name="T4" fmla="*/ 0 w 170"/>
              <a:gd name="T5" fmla="*/ 0 h 159"/>
              <a:gd name="T6" fmla="*/ 0 w 170"/>
              <a:gd name="T7" fmla="*/ 0 h 159"/>
              <a:gd name="T8" fmla="*/ 0 w 170"/>
              <a:gd name="T9" fmla="*/ 0 h 159"/>
              <a:gd name="T10" fmla="*/ 0 w 170"/>
              <a:gd name="T11" fmla="*/ 0 h 159"/>
              <a:gd name="T12" fmla="*/ 0 w 170"/>
              <a:gd name="T13" fmla="*/ 0 h 159"/>
              <a:gd name="T14" fmla="*/ 0 w 170"/>
              <a:gd name="T15" fmla="*/ 0 h 159"/>
              <a:gd name="T16" fmla="*/ 0 w 170"/>
              <a:gd name="T17" fmla="*/ 0 h 159"/>
              <a:gd name="T18" fmla="*/ 0 w 170"/>
              <a:gd name="T19" fmla="*/ 0 h 159"/>
              <a:gd name="T20" fmla="*/ 0 w 170"/>
              <a:gd name="T21" fmla="*/ 0 h 159"/>
              <a:gd name="T22" fmla="*/ 0 w 170"/>
              <a:gd name="T23" fmla="*/ 0 h 159"/>
              <a:gd name="T24" fmla="*/ 0 w 170"/>
              <a:gd name="T25" fmla="*/ 0 h 159"/>
              <a:gd name="T26" fmla="*/ 0 w 170"/>
              <a:gd name="T27" fmla="*/ 0 h 159"/>
              <a:gd name="T28" fmla="*/ 0 w 170"/>
              <a:gd name="T29" fmla="*/ 0 h 159"/>
              <a:gd name="T30" fmla="*/ 0 w 170"/>
              <a:gd name="T31" fmla="*/ 0 h 159"/>
              <a:gd name="T32" fmla="*/ 0 w 170"/>
              <a:gd name="T33" fmla="*/ 0 h 159"/>
              <a:gd name="T34" fmla="*/ 0 w 170"/>
              <a:gd name="T35" fmla="*/ 0 h 159"/>
              <a:gd name="T36" fmla="*/ 0 w 170"/>
              <a:gd name="T37" fmla="*/ 0 h 159"/>
              <a:gd name="T38" fmla="*/ 0 w 170"/>
              <a:gd name="T39" fmla="*/ 0 h 159"/>
              <a:gd name="T40" fmla="*/ 0 w 170"/>
              <a:gd name="T41" fmla="*/ 0 h 159"/>
              <a:gd name="T42" fmla="*/ 0 w 170"/>
              <a:gd name="T43" fmla="*/ 0 h 159"/>
              <a:gd name="T44" fmla="*/ 0 w 170"/>
              <a:gd name="T45" fmla="*/ 0 h 159"/>
              <a:gd name="T46" fmla="*/ 0 w 170"/>
              <a:gd name="T47" fmla="*/ 0 h 159"/>
              <a:gd name="T48" fmla="*/ 0 w 170"/>
              <a:gd name="T49" fmla="*/ 0 h 159"/>
              <a:gd name="T50" fmla="*/ 0 w 170"/>
              <a:gd name="T51" fmla="*/ 0 h 159"/>
              <a:gd name="T52" fmla="*/ 0 w 170"/>
              <a:gd name="T53" fmla="*/ 0 h 159"/>
              <a:gd name="T54" fmla="*/ 0 w 170"/>
              <a:gd name="T55" fmla="*/ 0 h 159"/>
              <a:gd name="T56" fmla="*/ 0 w 170"/>
              <a:gd name="T57" fmla="*/ 0 h 159"/>
              <a:gd name="T58" fmla="*/ 0 w 170"/>
              <a:gd name="T59" fmla="*/ 0 h 159"/>
              <a:gd name="T60" fmla="*/ 0 w 170"/>
              <a:gd name="T61" fmla="*/ 0 h 159"/>
              <a:gd name="T62" fmla="*/ 0 w 170"/>
              <a:gd name="T63" fmla="*/ 0 h 159"/>
              <a:gd name="T64" fmla="*/ 0 w 170"/>
              <a:gd name="T65" fmla="*/ 0 h 159"/>
              <a:gd name="T66" fmla="*/ 0 w 170"/>
              <a:gd name="T67" fmla="*/ 0 h 159"/>
              <a:gd name="T68" fmla="*/ 0 w 170"/>
              <a:gd name="T69" fmla="*/ 0 h 159"/>
              <a:gd name="T70" fmla="*/ 0 w 170"/>
              <a:gd name="T71" fmla="*/ 0 h 159"/>
              <a:gd name="T72" fmla="*/ 0 w 170"/>
              <a:gd name="T73" fmla="*/ 0 h 159"/>
              <a:gd name="T74" fmla="*/ 0 w 170"/>
              <a:gd name="T75" fmla="*/ 0 h 159"/>
              <a:gd name="T76" fmla="*/ 0 w 170"/>
              <a:gd name="T77" fmla="*/ 0 h 159"/>
              <a:gd name="T78" fmla="*/ 0 w 170"/>
              <a:gd name="T79" fmla="*/ 0 h 159"/>
              <a:gd name="T80" fmla="*/ 0 w 170"/>
              <a:gd name="T81" fmla="*/ 0 h 159"/>
              <a:gd name="T82" fmla="*/ 0 w 170"/>
              <a:gd name="T83" fmla="*/ 0 h 159"/>
              <a:gd name="T84" fmla="*/ 0 w 170"/>
              <a:gd name="T85" fmla="*/ 0 h 159"/>
              <a:gd name="T86" fmla="*/ 0 w 170"/>
              <a:gd name="T87" fmla="*/ 0 h 159"/>
              <a:gd name="T88" fmla="*/ 0 w 170"/>
              <a:gd name="T89" fmla="*/ 0 h 159"/>
              <a:gd name="T90" fmla="*/ 0 w 170"/>
              <a:gd name="T91" fmla="*/ 0 h 159"/>
              <a:gd name="T92" fmla="*/ 0 w 170"/>
              <a:gd name="T93" fmla="*/ 0 h 159"/>
              <a:gd name="T94" fmla="*/ 0 w 170"/>
              <a:gd name="T95" fmla="*/ 0 h 159"/>
              <a:gd name="T96" fmla="*/ 0 w 170"/>
              <a:gd name="T97" fmla="*/ 0 h 159"/>
              <a:gd name="T98" fmla="*/ 0 w 170"/>
              <a:gd name="T99" fmla="*/ 0 h 159"/>
              <a:gd name="T100" fmla="*/ 0 60000 65536"/>
              <a:gd name="T101" fmla="*/ 0 60000 65536"/>
              <a:gd name="T102" fmla="*/ 0 60000 65536"/>
              <a:gd name="T103" fmla="*/ 0 60000 65536"/>
              <a:gd name="T104" fmla="*/ 0 60000 65536"/>
              <a:gd name="T105" fmla="*/ 0 60000 65536"/>
              <a:gd name="T106" fmla="*/ 0 60000 65536"/>
              <a:gd name="T107" fmla="*/ 0 60000 65536"/>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w 170"/>
              <a:gd name="T151" fmla="*/ 0 h 159"/>
              <a:gd name="T152" fmla="*/ 170 w 170"/>
              <a:gd name="T153" fmla="*/ 159 h 159"/>
            </a:gdLst>
            <a:ahLst/>
            <a:cxnLst>
              <a:cxn ang="T100">
                <a:pos x="T0" y="T1"/>
              </a:cxn>
              <a:cxn ang="T101">
                <a:pos x="T2" y="T3"/>
              </a:cxn>
              <a:cxn ang="T102">
                <a:pos x="T4" y="T5"/>
              </a:cxn>
              <a:cxn ang="T103">
                <a:pos x="T6" y="T7"/>
              </a:cxn>
              <a:cxn ang="T104">
                <a:pos x="T8" y="T9"/>
              </a:cxn>
              <a:cxn ang="T105">
                <a:pos x="T10" y="T11"/>
              </a:cxn>
              <a:cxn ang="T106">
                <a:pos x="T12" y="T13"/>
              </a:cxn>
              <a:cxn ang="T107">
                <a:pos x="T14" y="T15"/>
              </a:cxn>
              <a:cxn ang="T108">
                <a:pos x="T16" y="T17"/>
              </a:cxn>
              <a:cxn ang="T109">
                <a:pos x="T18" y="T19"/>
              </a:cxn>
              <a:cxn ang="T110">
                <a:pos x="T20" y="T21"/>
              </a:cxn>
              <a:cxn ang="T111">
                <a:pos x="T22" y="T23"/>
              </a:cxn>
              <a:cxn ang="T112">
                <a:pos x="T24" y="T25"/>
              </a:cxn>
              <a:cxn ang="T113">
                <a:pos x="T26" y="T27"/>
              </a:cxn>
              <a:cxn ang="T114">
                <a:pos x="T28" y="T29"/>
              </a:cxn>
              <a:cxn ang="T115">
                <a:pos x="T30" y="T31"/>
              </a:cxn>
              <a:cxn ang="T116">
                <a:pos x="T32" y="T33"/>
              </a:cxn>
              <a:cxn ang="T117">
                <a:pos x="T34" y="T35"/>
              </a:cxn>
              <a:cxn ang="T118">
                <a:pos x="T36" y="T37"/>
              </a:cxn>
              <a:cxn ang="T119">
                <a:pos x="T38" y="T39"/>
              </a:cxn>
              <a:cxn ang="T120">
                <a:pos x="T40" y="T41"/>
              </a:cxn>
              <a:cxn ang="T121">
                <a:pos x="T42" y="T43"/>
              </a:cxn>
              <a:cxn ang="T122">
                <a:pos x="T44" y="T45"/>
              </a:cxn>
              <a:cxn ang="T123">
                <a:pos x="T46" y="T47"/>
              </a:cxn>
              <a:cxn ang="T124">
                <a:pos x="T48" y="T49"/>
              </a:cxn>
              <a:cxn ang="T125">
                <a:pos x="T50" y="T51"/>
              </a:cxn>
              <a:cxn ang="T126">
                <a:pos x="T52" y="T53"/>
              </a:cxn>
              <a:cxn ang="T127">
                <a:pos x="T54" y="T55"/>
              </a:cxn>
              <a:cxn ang="T128">
                <a:pos x="T56" y="T57"/>
              </a:cxn>
              <a:cxn ang="T129">
                <a:pos x="T58" y="T59"/>
              </a:cxn>
              <a:cxn ang="T130">
                <a:pos x="T60" y="T61"/>
              </a:cxn>
              <a:cxn ang="T131">
                <a:pos x="T62" y="T63"/>
              </a:cxn>
              <a:cxn ang="T132">
                <a:pos x="T64" y="T65"/>
              </a:cxn>
              <a:cxn ang="T133">
                <a:pos x="T66" y="T67"/>
              </a:cxn>
              <a:cxn ang="T134">
                <a:pos x="T68" y="T69"/>
              </a:cxn>
              <a:cxn ang="T135">
                <a:pos x="T70" y="T71"/>
              </a:cxn>
              <a:cxn ang="T136">
                <a:pos x="T72" y="T73"/>
              </a:cxn>
              <a:cxn ang="T137">
                <a:pos x="T74" y="T75"/>
              </a:cxn>
              <a:cxn ang="T138">
                <a:pos x="T76" y="T77"/>
              </a:cxn>
              <a:cxn ang="T139">
                <a:pos x="T78" y="T79"/>
              </a:cxn>
              <a:cxn ang="T140">
                <a:pos x="T80" y="T81"/>
              </a:cxn>
              <a:cxn ang="T141">
                <a:pos x="T82" y="T83"/>
              </a:cxn>
              <a:cxn ang="T142">
                <a:pos x="T84" y="T85"/>
              </a:cxn>
              <a:cxn ang="T143">
                <a:pos x="T86" y="T87"/>
              </a:cxn>
              <a:cxn ang="T144">
                <a:pos x="T88" y="T89"/>
              </a:cxn>
              <a:cxn ang="T145">
                <a:pos x="T90" y="T91"/>
              </a:cxn>
              <a:cxn ang="T146">
                <a:pos x="T92" y="T93"/>
              </a:cxn>
              <a:cxn ang="T147">
                <a:pos x="T94" y="T95"/>
              </a:cxn>
              <a:cxn ang="T148">
                <a:pos x="T96" y="T97"/>
              </a:cxn>
              <a:cxn ang="T149">
                <a:pos x="T98" y="T99"/>
              </a:cxn>
            </a:cxnLst>
            <a:rect l="T150" t="T151" r="T152" b="T153"/>
            <a:pathLst>
              <a:path w="170" h="159">
                <a:moveTo>
                  <a:pt x="170" y="80"/>
                </a:moveTo>
                <a:lnTo>
                  <a:pt x="170" y="69"/>
                </a:lnTo>
                <a:lnTo>
                  <a:pt x="168" y="60"/>
                </a:lnTo>
                <a:lnTo>
                  <a:pt x="165" y="49"/>
                </a:lnTo>
                <a:lnTo>
                  <a:pt x="159" y="41"/>
                </a:lnTo>
                <a:lnTo>
                  <a:pt x="153" y="32"/>
                </a:lnTo>
                <a:lnTo>
                  <a:pt x="146" y="25"/>
                </a:lnTo>
                <a:lnTo>
                  <a:pt x="138" y="17"/>
                </a:lnTo>
                <a:lnTo>
                  <a:pt x="129" y="12"/>
                </a:lnTo>
                <a:lnTo>
                  <a:pt x="119" y="7"/>
                </a:lnTo>
                <a:lnTo>
                  <a:pt x="109" y="4"/>
                </a:lnTo>
                <a:lnTo>
                  <a:pt x="97" y="1"/>
                </a:lnTo>
                <a:lnTo>
                  <a:pt x="85" y="0"/>
                </a:lnTo>
                <a:lnTo>
                  <a:pt x="73" y="1"/>
                </a:lnTo>
                <a:lnTo>
                  <a:pt x="63" y="4"/>
                </a:lnTo>
                <a:lnTo>
                  <a:pt x="52" y="7"/>
                </a:lnTo>
                <a:lnTo>
                  <a:pt x="43" y="12"/>
                </a:lnTo>
                <a:lnTo>
                  <a:pt x="34" y="17"/>
                </a:lnTo>
                <a:lnTo>
                  <a:pt x="26" y="25"/>
                </a:lnTo>
                <a:lnTo>
                  <a:pt x="18" y="32"/>
                </a:lnTo>
                <a:lnTo>
                  <a:pt x="12" y="41"/>
                </a:lnTo>
                <a:lnTo>
                  <a:pt x="6" y="49"/>
                </a:lnTo>
                <a:lnTo>
                  <a:pt x="3" y="60"/>
                </a:lnTo>
                <a:lnTo>
                  <a:pt x="1" y="69"/>
                </a:lnTo>
                <a:lnTo>
                  <a:pt x="0" y="80"/>
                </a:lnTo>
                <a:lnTo>
                  <a:pt x="1" y="92"/>
                </a:lnTo>
                <a:lnTo>
                  <a:pt x="3" y="102"/>
                </a:lnTo>
                <a:lnTo>
                  <a:pt x="6" y="112"/>
                </a:lnTo>
                <a:lnTo>
                  <a:pt x="12" y="121"/>
                </a:lnTo>
                <a:lnTo>
                  <a:pt x="18" y="130"/>
                </a:lnTo>
                <a:lnTo>
                  <a:pt x="26" y="137"/>
                </a:lnTo>
                <a:lnTo>
                  <a:pt x="34" y="143"/>
                </a:lnTo>
                <a:lnTo>
                  <a:pt x="43" y="149"/>
                </a:lnTo>
                <a:lnTo>
                  <a:pt x="52" y="154"/>
                </a:lnTo>
                <a:lnTo>
                  <a:pt x="63" y="157"/>
                </a:lnTo>
                <a:lnTo>
                  <a:pt x="73" y="159"/>
                </a:lnTo>
                <a:lnTo>
                  <a:pt x="85" y="159"/>
                </a:lnTo>
                <a:lnTo>
                  <a:pt x="97" y="159"/>
                </a:lnTo>
                <a:lnTo>
                  <a:pt x="109" y="157"/>
                </a:lnTo>
                <a:lnTo>
                  <a:pt x="119" y="154"/>
                </a:lnTo>
                <a:lnTo>
                  <a:pt x="129" y="149"/>
                </a:lnTo>
                <a:lnTo>
                  <a:pt x="138" y="143"/>
                </a:lnTo>
                <a:lnTo>
                  <a:pt x="146" y="137"/>
                </a:lnTo>
                <a:lnTo>
                  <a:pt x="153" y="130"/>
                </a:lnTo>
                <a:lnTo>
                  <a:pt x="159" y="121"/>
                </a:lnTo>
                <a:lnTo>
                  <a:pt x="165" y="112"/>
                </a:lnTo>
                <a:lnTo>
                  <a:pt x="168" y="102"/>
                </a:lnTo>
                <a:lnTo>
                  <a:pt x="170" y="92"/>
                </a:lnTo>
                <a:lnTo>
                  <a:pt x="170" y="80"/>
                </a:lnTo>
              </a:path>
            </a:pathLst>
          </a:custGeom>
          <a:noFill/>
          <a:ln w="6985">
            <a:solidFill>
              <a:srgbClr val="000000"/>
            </a:solidFill>
            <a:prstDash val="solid"/>
            <a:round/>
            <a:headEnd/>
            <a:tailEnd/>
          </a:ln>
        </xdr:spPr>
      </xdr:sp>
    </xdr:grpSp>
    <xdr:clientData/>
  </xdr:twoCellAnchor>
  <xdr:twoCellAnchor>
    <xdr:from>
      <xdr:col>0</xdr:col>
      <xdr:colOff>57150</xdr:colOff>
      <xdr:row>3</xdr:row>
      <xdr:rowOff>38100</xdr:rowOff>
    </xdr:from>
    <xdr:to>
      <xdr:col>5</xdr:col>
      <xdr:colOff>123825</xdr:colOff>
      <xdr:row>4</xdr:row>
      <xdr:rowOff>95250</xdr:rowOff>
    </xdr:to>
    <xdr:sp macro="" textlink="">
      <xdr:nvSpPr>
        <xdr:cNvPr id="4130" name="Text Box 34"/>
        <xdr:cNvSpPr txBox="1">
          <a:spLocks noChangeArrowheads="1"/>
        </xdr:cNvSpPr>
      </xdr:nvSpPr>
      <xdr:spPr bwMode="auto">
        <a:xfrm>
          <a:off x="57150" y="638175"/>
          <a:ext cx="1209675" cy="257175"/>
        </a:xfrm>
        <a:prstGeom prst="rect">
          <a:avLst/>
        </a:prstGeom>
        <a:noFill/>
        <a:ln w="9525">
          <a:noFill/>
          <a:miter lim="800000"/>
          <a:headEnd/>
          <a:tailEnd/>
        </a:ln>
      </xdr:spPr>
      <xdr:txBody>
        <a:bodyPr vertOverflow="clip" wrap="square" lIns="91440" tIns="45720" rIns="91440" bIns="45720" anchor="t" upright="1"/>
        <a:lstStyle/>
        <a:p>
          <a:pPr algn="ctr" rtl="1">
            <a:defRPr sz="1000"/>
          </a:pPr>
          <a:r>
            <a:rPr lang="en-US" sz="1100" b="1" i="0" strike="noStrike">
              <a:solidFill>
                <a:srgbClr val="000000"/>
              </a:solidFill>
              <a:latin typeface=".VnArial Narrow"/>
            </a:rPr>
            <a:t>VINACONEX NO.2</a:t>
          </a:r>
          <a:endParaRPr lang="en-US" sz="1000" b="0" i="0" strike="noStrike">
            <a:solidFill>
              <a:srgbClr val="000000"/>
            </a:solidFill>
            <a:latin typeface="Times New Roman"/>
            <a:cs typeface="Times New Roman"/>
          </a:endParaRPr>
        </a:p>
        <a:p>
          <a:pPr algn="ctr" rtl="1">
            <a:defRPr sz="1000"/>
          </a:pPr>
          <a:endParaRPr lang="en-US" sz="1000" b="0" i="0" strike="noStrike">
            <a:solidFill>
              <a:srgbClr val="000000"/>
            </a:solidFill>
            <a:latin typeface="Times New Roman"/>
            <a:cs typeface="Times New Roman"/>
          </a:endParaRPr>
        </a:p>
      </xdr:txBody>
    </xdr:sp>
    <xdr:clientData/>
  </xdr:twoCellAnchor>
  <xdr:twoCellAnchor>
    <xdr:from>
      <xdr:col>21</xdr:col>
      <xdr:colOff>19050</xdr:colOff>
      <xdr:row>0</xdr:row>
      <xdr:rowOff>104775</xdr:rowOff>
    </xdr:from>
    <xdr:to>
      <xdr:col>25</xdr:col>
      <xdr:colOff>171450</xdr:colOff>
      <xdr:row>3</xdr:row>
      <xdr:rowOff>123825</xdr:rowOff>
    </xdr:to>
    <xdr:pic>
      <xdr:nvPicPr>
        <xdr:cNvPr id="4498" name="Picture 35" descr="TUVNORD-TGA-9K"/>
        <xdr:cNvPicPr>
          <a:picLocks noChangeAspect="1" noChangeArrowheads="1"/>
        </xdr:cNvPicPr>
      </xdr:nvPicPr>
      <xdr:blipFill>
        <a:blip xmlns:r="http://schemas.openxmlformats.org/officeDocument/2006/relationships" r:embed="rId1" cstate="print">
          <a:lum bright="-20000" contrast="-20000"/>
          <a:grayscl/>
          <a:biLevel thresh="50000"/>
        </a:blip>
        <a:srcRect/>
        <a:stretch>
          <a:fillRect/>
        </a:stretch>
      </xdr:blipFill>
      <xdr:spPr bwMode="auto">
        <a:xfrm>
          <a:off x="4819650" y="104775"/>
          <a:ext cx="1066800" cy="619125"/>
        </a:xfrm>
        <a:prstGeom prst="rect">
          <a:avLst/>
        </a:prstGeom>
        <a:noFill/>
        <a:ln w="9525">
          <a:noFill/>
          <a:miter lim="800000"/>
          <a:headEnd/>
          <a:tailEnd/>
        </a:ln>
      </xdr:spPr>
    </xdr:pic>
    <xdr:clientData/>
  </xdr:twoCellAnchor>
  <xdr:twoCellAnchor>
    <xdr:from>
      <xdr:col>4</xdr:col>
      <xdr:colOff>209550</xdr:colOff>
      <xdr:row>0</xdr:row>
      <xdr:rowOff>38100</xdr:rowOff>
    </xdr:from>
    <xdr:to>
      <xdr:col>21</xdr:col>
      <xdr:colOff>19050</xdr:colOff>
      <xdr:row>3</xdr:row>
      <xdr:rowOff>180975</xdr:rowOff>
    </xdr:to>
    <xdr:sp macro="" textlink="">
      <xdr:nvSpPr>
        <xdr:cNvPr id="4132" name="Text Box 36"/>
        <xdr:cNvSpPr txBox="1">
          <a:spLocks noChangeArrowheads="1"/>
        </xdr:cNvSpPr>
      </xdr:nvSpPr>
      <xdr:spPr bwMode="auto">
        <a:xfrm>
          <a:off x="1123950" y="38100"/>
          <a:ext cx="3695700" cy="742950"/>
        </a:xfrm>
        <a:prstGeom prst="rect">
          <a:avLst/>
        </a:prstGeom>
        <a:noFill/>
        <a:ln w="9525">
          <a:noFill/>
          <a:miter lim="800000"/>
          <a:headEnd/>
          <a:tailEnd/>
        </a:ln>
      </xdr:spPr>
      <xdr:txBody>
        <a:bodyPr vertOverflow="clip" wrap="square" lIns="91440" tIns="45720" rIns="91440" bIns="45720" anchor="t" upright="1"/>
        <a:lstStyle/>
        <a:p>
          <a:pPr algn="ctr" rtl="1">
            <a:defRPr sz="1000"/>
          </a:pPr>
          <a:r>
            <a:rPr lang="en-US" sz="1200" b="1" i="0" strike="noStrike">
              <a:solidFill>
                <a:srgbClr val="000000"/>
              </a:solidFill>
              <a:latin typeface=".VnArialH"/>
            </a:rPr>
            <a:t>nhµ thÇu vinaconex N</a:t>
          </a:r>
          <a:r>
            <a:rPr lang="en-US" sz="1200" b="1" i="0" strike="noStrike">
              <a:solidFill>
                <a:srgbClr val="000000"/>
              </a:solidFill>
              <a:latin typeface=".VnArial"/>
            </a:rPr>
            <a:t>o.2  </a:t>
          </a:r>
          <a:endParaRPr lang="en-US" sz="1200" b="1" i="0" strike="noStrike">
            <a:solidFill>
              <a:srgbClr val="000000"/>
            </a:solidFill>
            <a:latin typeface=".VnArialH"/>
          </a:endParaRPr>
        </a:p>
        <a:p>
          <a:pPr algn="ctr" rtl="1">
            <a:defRPr sz="1000"/>
          </a:pPr>
          <a:r>
            <a:rPr lang="en-US" sz="1100" b="1" i="0" strike="noStrike">
              <a:solidFill>
                <a:srgbClr val="000000"/>
              </a:solidFill>
              <a:latin typeface=".VnArial Narrow"/>
            </a:rPr>
            <a:t>§Þa chØ: 52 L¹c Long Qu©n - T©y Hå - Hµ Néi. Tel: 3753.2039</a:t>
          </a:r>
          <a:endParaRPr lang="en-US" sz="1000" b="1" i="0" strike="noStrike">
            <a:solidFill>
              <a:srgbClr val="000000"/>
            </a:solidFill>
            <a:latin typeface=".VnArial"/>
          </a:endParaRPr>
        </a:p>
        <a:p>
          <a:pPr algn="ctr" rtl="1">
            <a:defRPr sz="1000"/>
          </a:pPr>
          <a:r>
            <a:rPr lang="en-US" sz="1000" b="1" i="0" strike="noStrike">
              <a:solidFill>
                <a:srgbClr val="000000"/>
              </a:solidFill>
              <a:latin typeface=".VnArial"/>
            </a:rPr>
            <a:t>Fax: 3836.1012.  Email: vinaconex2@fpt.vn</a:t>
          </a:r>
          <a:endParaRPr lang="en-US" sz="1000" b="0" i="0" strike="noStrike">
            <a:solidFill>
              <a:srgbClr val="333399"/>
            </a:solidFill>
            <a:latin typeface=".VnArial"/>
          </a:endParaRPr>
        </a:p>
        <a:p>
          <a:pPr algn="ctr" rtl="1">
            <a:defRPr sz="1000"/>
          </a:pPr>
          <a:endParaRPr lang="en-US" sz="1200" b="0" i="0" strike="noStrike">
            <a:solidFill>
              <a:srgbClr val="000000"/>
            </a:solidFill>
            <a:latin typeface=".VnArial"/>
          </a:endParaRPr>
        </a:p>
        <a:p>
          <a:pPr algn="ctr" rtl="1">
            <a:defRPr sz="1000"/>
          </a:pPr>
          <a:endParaRPr lang="en-US" sz="1200" b="0" i="0" strike="noStrike">
            <a:solidFill>
              <a:srgbClr val="000000"/>
            </a:solidFill>
            <a:latin typeface=".VnArial"/>
          </a:endParaRPr>
        </a:p>
        <a:p>
          <a:pPr algn="ctr" rtl="1">
            <a:defRPr sz="1000"/>
          </a:pPr>
          <a:endParaRPr lang="en-US" sz="1200" b="0" i="0" strike="noStrike">
            <a:solidFill>
              <a:srgbClr val="000000"/>
            </a:solidFill>
            <a:latin typeface=".VnArial"/>
          </a:endParaRPr>
        </a:p>
      </xdr:txBody>
    </xdr:sp>
    <xdr:clientData/>
  </xdr:twoCellAnchor>
  <xdr:twoCellAnchor>
    <xdr:from>
      <xdr:col>0</xdr:col>
      <xdr:colOff>133350</xdr:colOff>
      <xdr:row>0</xdr:row>
      <xdr:rowOff>47625</xdr:rowOff>
    </xdr:from>
    <xdr:to>
      <xdr:col>5</xdr:col>
      <xdr:colOff>38100</xdr:colOff>
      <xdr:row>2</xdr:row>
      <xdr:rowOff>190500</xdr:rowOff>
    </xdr:to>
    <xdr:grpSp>
      <xdr:nvGrpSpPr>
        <xdr:cNvPr id="4500" name="Group 37"/>
        <xdr:cNvGrpSpPr>
          <a:grpSpLocks noChangeAspect="1"/>
        </xdr:cNvGrpSpPr>
      </xdr:nvGrpSpPr>
      <xdr:grpSpPr bwMode="auto">
        <a:xfrm>
          <a:off x="133350" y="47625"/>
          <a:ext cx="1047750" cy="542925"/>
          <a:chOff x="1405" y="325"/>
          <a:chExt cx="1653" cy="859"/>
        </a:xfrm>
      </xdr:grpSpPr>
      <xdr:sp macro="" textlink="">
        <xdr:nvSpPr>
          <xdr:cNvPr id="4501" name="AutoShape 38"/>
          <xdr:cNvSpPr>
            <a:spLocks noChangeAspect="1" noChangeArrowheads="1"/>
          </xdr:cNvSpPr>
        </xdr:nvSpPr>
        <xdr:spPr bwMode="auto">
          <a:xfrm>
            <a:off x="1405" y="325"/>
            <a:ext cx="1653" cy="859"/>
          </a:xfrm>
          <a:prstGeom prst="rect">
            <a:avLst/>
          </a:prstGeom>
          <a:noFill/>
          <a:ln w="9525">
            <a:noFill/>
            <a:miter lim="800000"/>
            <a:headEnd/>
            <a:tailEnd/>
          </a:ln>
        </xdr:spPr>
      </xdr:sp>
      <xdr:sp macro="" textlink="">
        <xdr:nvSpPr>
          <xdr:cNvPr id="4502" name="Freeform 39"/>
          <xdr:cNvSpPr>
            <a:spLocks/>
          </xdr:cNvSpPr>
        </xdr:nvSpPr>
        <xdr:spPr bwMode="auto">
          <a:xfrm>
            <a:off x="2235" y="917"/>
            <a:ext cx="300" cy="260"/>
          </a:xfrm>
          <a:custGeom>
            <a:avLst/>
            <a:gdLst>
              <a:gd name="T0" fmla="*/ 0 w 1235"/>
              <a:gd name="T1" fmla="*/ 4 h 1074"/>
              <a:gd name="T2" fmla="*/ 0 w 1235"/>
              <a:gd name="T3" fmla="*/ 4 h 1074"/>
              <a:gd name="T4" fmla="*/ 0 w 1235"/>
              <a:gd name="T5" fmla="*/ 4 h 1074"/>
              <a:gd name="T6" fmla="*/ 0 w 1235"/>
              <a:gd name="T7" fmla="*/ 4 h 1074"/>
              <a:gd name="T8" fmla="*/ 1 w 1235"/>
              <a:gd name="T9" fmla="*/ 3 h 1074"/>
              <a:gd name="T10" fmla="*/ 1 w 1235"/>
              <a:gd name="T11" fmla="*/ 3 h 1074"/>
              <a:gd name="T12" fmla="*/ 2 w 1235"/>
              <a:gd name="T13" fmla="*/ 3 h 1074"/>
              <a:gd name="T14" fmla="*/ 2 w 1235"/>
              <a:gd name="T15" fmla="*/ 3 h 1074"/>
              <a:gd name="T16" fmla="*/ 3 w 1235"/>
              <a:gd name="T17" fmla="*/ 2 h 1074"/>
              <a:gd name="T18" fmla="*/ 3 w 1235"/>
              <a:gd name="T19" fmla="*/ 2 h 1074"/>
              <a:gd name="T20" fmla="*/ 4 w 1235"/>
              <a:gd name="T21" fmla="*/ 1 h 1074"/>
              <a:gd name="T22" fmla="*/ 4 w 1235"/>
              <a:gd name="T23" fmla="*/ 1 h 1074"/>
              <a:gd name="T24" fmla="*/ 4 w 1235"/>
              <a:gd name="T25" fmla="*/ 0 h 1074"/>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1235"/>
              <a:gd name="T40" fmla="*/ 0 h 1074"/>
              <a:gd name="T41" fmla="*/ 1235 w 1235"/>
              <a:gd name="T42" fmla="*/ 1074 h 1074"/>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1235" h="1074">
                <a:moveTo>
                  <a:pt x="0" y="1074"/>
                </a:moveTo>
                <a:lnTo>
                  <a:pt x="22" y="1071"/>
                </a:lnTo>
                <a:lnTo>
                  <a:pt x="80" y="1062"/>
                </a:lnTo>
                <a:lnTo>
                  <a:pt x="169" y="1043"/>
                </a:lnTo>
                <a:lnTo>
                  <a:pt x="281" y="1013"/>
                </a:lnTo>
                <a:lnTo>
                  <a:pt x="411" y="967"/>
                </a:lnTo>
                <a:lnTo>
                  <a:pt x="552" y="903"/>
                </a:lnTo>
                <a:lnTo>
                  <a:pt x="695" y="820"/>
                </a:lnTo>
                <a:lnTo>
                  <a:pt x="837" y="713"/>
                </a:lnTo>
                <a:lnTo>
                  <a:pt x="967" y="580"/>
                </a:lnTo>
                <a:lnTo>
                  <a:pt x="1082" y="420"/>
                </a:lnTo>
                <a:lnTo>
                  <a:pt x="1173" y="227"/>
                </a:lnTo>
                <a:lnTo>
                  <a:pt x="1235" y="0"/>
                </a:lnTo>
              </a:path>
            </a:pathLst>
          </a:custGeom>
          <a:noFill/>
          <a:ln w="19050">
            <a:solidFill>
              <a:srgbClr val="000000"/>
            </a:solidFill>
            <a:prstDash val="solid"/>
            <a:round/>
            <a:headEnd/>
            <a:tailEnd/>
          </a:ln>
        </xdr:spPr>
      </xdr:sp>
      <xdr:sp macro="" textlink="">
        <xdr:nvSpPr>
          <xdr:cNvPr id="4503" name="Freeform 40"/>
          <xdr:cNvSpPr>
            <a:spLocks/>
          </xdr:cNvSpPr>
        </xdr:nvSpPr>
        <xdr:spPr bwMode="auto">
          <a:xfrm>
            <a:off x="2235" y="917"/>
            <a:ext cx="525" cy="258"/>
          </a:xfrm>
          <a:custGeom>
            <a:avLst/>
            <a:gdLst>
              <a:gd name="T0" fmla="*/ 0 w 2164"/>
              <a:gd name="T1" fmla="*/ 4 h 1062"/>
              <a:gd name="T2" fmla="*/ 0 w 2164"/>
              <a:gd name="T3" fmla="*/ 4 h 1062"/>
              <a:gd name="T4" fmla="*/ 0 w 2164"/>
              <a:gd name="T5" fmla="*/ 4 h 1062"/>
              <a:gd name="T6" fmla="*/ 1 w 2164"/>
              <a:gd name="T7" fmla="*/ 4 h 1062"/>
              <a:gd name="T8" fmla="*/ 2 w 2164"/>
              <a:gd name="T9" fmla="*/ 4 h 1062"/>
              <a:gd name="T10" fmla="*/ 2 w 2164"/>
              <a:gd name="T11" fmla="*/ 3 h 1062"/>
              <a:gd name="T12" fmla="*/ 3 w 2164"/>
              <a:gd name="T13" fmla="*/ 3 h 1062"/>
              <a:gd name="T14" fmla="*/ 4 w 2164"/>
              <a:gd name="T15" fmla="*/ 3 h 1062"/>
              <a:gd name="T16" fmla="*/ 5 w 2164"/>
              <a:gd name="T17" fmla="*/ 3 h 1062"/>
              <a:gd name="T18" fmla="*/ 6 w 2164"/>
              <a:gd name="T19" fmla="*/ 2 h 1062"/>
              <a:gd name="T20" fmla="*/ 7 w 2164"/>
              <a:gd name="T21" fmla="*/ 2 h 1062"/>
              <a:gd name="T22" fmla="*/ 7 w 2164"/>
              <a:gd name="T23" fmla="*/ 1 h 1062"/>
              <a:gd name="T24" fmla="*/ 8 w 2164"/>
              <a:gd name="T25" fmla="*/ 0 h 1062"/>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2164"/>
              <a:gd name="T40" fmla="*/ 0 h 1062"/>
              <a:gd name="T41" fmla="*/ 2164 w 2164"/>
              <a:gd name="T42" fmla="*/ 1062 h 1062"/>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2164" h="1062">
                <a:moveTo>
                  <a:pt x="0" y="1062"/>
                </a:moveTo>
                <a:lnTo>
                  <a:pt x="36" y="1061"/>
                </a:lnTo>
                <a:lnTo>
                  <a:pt x="137" y="1058"/>
                </a:lnTo>
                <a:lnTo>
                  <a:pt x="290" y="1049"/>
                </a:lnTo>
                <a:lnTo>
                  <a:pt x="485" y="1029"/>
                </a:lnTo>
                <a:lnTo>
                  <a:pt x="710" y="993"/>
                </a:lnTo>
                <a:lnTo>
                  <a:pt x="954" y="938"/>
                </a:lnTo>
                <a:lnTo>
                  <a:pt x="1204" y="861"/>
                </a:lnTo>
                <a:lnTo>
                  <a:pt x="1450" y="758"/>
                </a:lnTo>
                <a:lnTo>
                  <a:pt x="1681" y="624"/>
                </a:lnTo>
                <a:lnTo>
                  <a:pt x="1885" y="456"/>
                </a:lnTo>
                <a:lnTo>
                  <a:pt x="2050" y="251"/>
                </a:lnTo>
                <a:lnTo>
                  <a:pt x="2164" y="0"/>
                </a:lnTo>
              </a:path>
            </a:pathLst>
          </a:custGeom>
          <a:noFill/>
          <a:ln w="19050">
            <a:solidFill>
              <a:srgbClr val="000000"/>
            </a:solidFill>
            <a:prstDash val="solid"/>
            <a:round/>
            <a:headEnd/>
            <a:tailEnd/>
          </a:ln>
        </xdr:spPr>
      </xdr:sp>
      <xdr:sp macro="" textlink="">
        <xdr:nvSpPr>
          <xdr:cNvPr id="4504" name="Freeform 41"/>
          <xdr:cNvSpPr>
            <a:spLocks/>
          </xdr:cNvSpPr>
        </xdr:nvSpPr>
        <xdr:spPr bwMode="auto">
          <a:xfrm>
            <a:off x="1405" y="325"/>
            <a:ext cx="1653" cy="859"/>
          </a:xfrm>
          <a:custGeom>
            <a:avLst/>
            <a:gdLst>
              <a:gd name="T0" fmla="*/ 24 w 6816"/>
              <a:gd name="T1" fmla="*/ 6 h 3545"/>
              <a:gd name="T2" fmla="*/ 24 w 6816"/>
              <a:gd name="T3" fmla="*/ 5 h 3545"/>
              <a:gd name="T4" fmla="*/ 23 w 6816"/>
              <a:gd name="T5" fmla="*/ 5 h 3545"/>
              <a:gd name="T6" fmla="*/ 23 w 6816"/>
              <a:gd name="T7" fmla="*/ 4 h 3545"/>
              <a:gd name="T8" fmla="*/ 22 w 6816"/>
              <a:gd name="T9" fmla="*/ 3 h 3545"/>
              <a:gd name="T10" fmla="*/ 21 w 6816"/>
              <a:gd name="T11" fmla="*/ 2 h 3545"/>
              <a:gd name="T12" fmla="*/ 20 w 6816"/>
              <a:gd name="T13" fmla="*/ 2 h 3545"/>
              <a:gd name="T14" fmla="*/ 19 w 6816"/>
              <a:gd name="T15" fmla="*/ 1 h 3545"/>
              <a:gd name="T16" fmla="*/ 18 w 6816"/>
              <a:gd name="T17" fmla="*/ 1 h 3545"/>
              <a:gd name="T18" fmla="*/ 16 w 6816"/>
              <a:gd name="T19" fmla="*/ 0 h 3545"/>
              <a:gd name="T20" fmla="*/ 15 w 6816"/>
              <a:gd name="T21" fmla="*/ 0 h 3545"/>
              <a:gd name="T22" fmla="*/ 13 w 6816"/>
              <a:gd name="T23" fmla="*/ 0 h 3545"/>
              <a:gd name="T24" fmla="*/ 12 w 6816"/>
              <a:gd name="T25" fmla="*/ 0 h 3545"/>
              <a:gd name="T26" fmla="*/ 10 w 6816"/>
              <a:gd name="T27" fmla="*/ 0 h 3545"/>
              <a:gd name="T28" fmla="*/ 9 w 6816"/>
              <a:gd name="T29" fmla="*/ 0 h 3545"/>
              <a:gd name="T30" fmla="*/ 7 w 6816"/>
              <a:gd name="T31" fmla="*/ 0 h 3545"/>
              <a:gd name="T32" fmla="*/ 6 w 6816"/>
              <a:gd name="T33" fmla="*/ 1 h 3545"/>
              <a:gd name="T34" fmla="*/ 5 w 6816"/>
              <a:gd name="T35" fmla="*/ 1 h 3545"/>
              <a:gd name="T36" fmla="*/ 3 w 6816"/>
              <a:gd name="T37" fmla="*/ 2 h 3545"/>
              <a:gd name="T38" fmla="*/ 2 w 6816"/>
              <a:gd name="T39" fmla="*/ 2 h 3545"/>
              <a:gd name="T40" fmla="*/ 2 w 6816"/>
              <a:gd name="T41" fmla="*/ 3 h 3545"/>
              <a:gd name="T42" fmla="*/ 1 w 6816"/>
              <a:gd name="T43" fmla="*/ 4 h 3545"/>
              <a:gd name="T44" fmla="*/ 0 w 6816"/>
              <a:gd name="T45" fmla="*/ 5 h 3545"/>
              <a:gd name="T46" fmla="*/ 0 w 6816"/>
              <a:gd name="T47" fmla="*/ 5 h 3545"/>
              <a:gd name="T48" fmla="*/ 0 w 6816"/>
              <a:gd name="T49" fmla="*/ 6 h 3545"/>
              <a:gd name="T50" fmla="*/ 0 w 6816"/>
              <a:gd name="T51" fmla="*/ 7 h 3545"/>
              <a:gd name="T52" fmla="*/ 0 w 6816"/>
              <a:gd name="T53" fmla="*/ 8 h 3545"/>
              <a:gd name="T54" fmla="*/ 1 w 6816"/>
              <a:gd name="T55" fmla="*/ 8 h 3545"/>
              <a:gd name="T56" fmla="*/ 2 w 6816"/>
              <a:gd name="T57" fmla="*/ 9 h 3545"/>
              <a:gd name="T58" fmla="*/ 2 w 6816"/>
              <a:gd name="T59" fmla="*/ 10 h 3545"/>
              <a:gd name="T60" fmla="*/ 3 w 6816"/>
              <a:gd name="T61" fmla="*/ 10 h 3545"/>
              <a:gd name="T62" fmla="*/ 5 w 6816"/>
              <a:gd name="T63" fmla="*/ 11 h 3545"/>
              <a:gd name="T64" fmla="*/ 6 w 6816"/>
              <a:gd name="T65" fmla="*/ 11 h 3545"/>
              <a:gd name="T66" fmla="*/ 7 w 6816"/>
              <a:gd name="T67" fmla="*/ 12 h 3545"/>
              <a:gd name="T68" fmla="*/ 9 w 6816"/>
              <a:gd name="T69" fmla="*/ 12 h 3545"/>
              <a:gd name="T70" fmla="*/ 10 w 6816"/>
              <a:gd name="T71" fmla="*/ 12 h 3545"/>
              <a:gd name="T72" fmla="*/ 12 w 6816"/>
              <a:gd name="T73" fmla="*/ 12 h 3545"/>
              <a:gd name="T74" fmla="*/ 13 w 6816"/>
              <a:gd name="T75" fmla="*/ 12 h 3545"/>
              <a:gd name="T76" fmla="*/ 15 w 6816"/>
              <a:gd name="T77" fmla="*/ 12 h 3545"/>
              <a:gd name="T78" fmla="*/ 16 w 6816"/>
              <a:gd name="T79" fmla="*/ 12 h 3545"/>
              <a:gd name="T80" fmla="*/ 18 w 6816"/>
              <a:gd name="T81" fmla="*/ 11 h 3545"/>
              <a:gd name="T82" fmla="*/ 19 w 6816"/>
              <a:gd name="T83" fmla="*/ 11 h 3545"/>
              <a:gd name="T84" fmla="*/ 20 w 6816"/>
              <a:gd name="T85" fmla="*/ 10 h 3545"/>
              <a:gd name="T86" fmla="*/ 21 w 6816"/>
              <a:gd name="T87" fmla="*/ 10 h 3545"/>
              <a:gd name="T88" fmla="*/ 22 w 6816"/>
              <a:gd name="T89" fmla="*/ 9 h 3545"/>
              <a:gd name="T90" fmla="*/ 23 w 6816"/>
              <a:gd name="T91" fmla="*/ 8 h 3545"/>
              <a:gd name="T92" fmla="*/ 23 w 6816"/>
              <a:gd name="T93" fmla="*/ 8 h 3545"/>
              <a:gd name="T94" fmla="*/ 24 w 6816"/>
              <a:gd name="T95" fmla="*/ 7 h 3545"/>
              <a:gd name="T96" fmla="*/ 24 w 6816"/>
              <a:gd name="T97" fmla="*/ 6 h 3545"/>
              <a:gd name="T98" fmla="*/ 24 w 6816"/>
              <a:gd name="T99" fmla="*/ 6 h 3545"/>
              <a:gd name="T100" fmla="*/ 0 60000 65536"/>
              <a:gd name="T101" fmla="*/ 0 60000 65536"/>
              <a:gd name="T102" fmla="*/ 0 60000 65536"/>
              <a:gd name="T103" fmla="*/ 0 60000 65536"/>
              <a:gd name="T104" fmla="*/ 0 60000 65536"/>
              <a:gd name="T105" fmla="*/ 0 60000 65536"/>
              <a:gd name="T106" fmla="*/ 0 60000 65536"/>
              <a:gd name="T107" fmla="*/ 0 60000 65536"/>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w 6816"/>
              <a:gd name="T151" fmla="*/ 0 h 3545"/>
              <a:gd name="T152" fmla="*/ 6816 w 6816"/>
              <a:gd name="T153" fmla="*/ 3545 h 3545"/>
            </a:gdLst>
            <a:ahLst/>
            <a:cxnLst>
              <a:cxn ang="T100">
                <a:pos x="T0" y="T1"/>
              </a:cxn>
              <a:cxn ang="T101">
                <a:pos x="T2" y="T3"/>
              </a:cxn>
              <a:cxn ang="T102">
                <a:pos x="T4" y="T5"/>
              </a:cxn>
              <a:cxn ang="T103">
                <a:pos x="T6" y="T7"/>
              </a:cxn>
              <a:cxn ang="T104">
                <a:pos x="T8" y="T9"/>
              </a:cxn>
              <a:cxn ang="T105">
                <a:pos x="T10" y="T11"/>
              </a:cxn>
              <a:cxn ang="T106">
                <a:pos x="T12" y="T13"/>
              </a:cxn>
              <a:cxn ang="T107">
                <a:pos x="T14" y="T15"/>
              </a:cxn>
              <a:cxn ang="T108">
                <a:pos x="T16" y="T17"/>
              </a:cxn>
              <a:cxn ang="T109">
                <a:pos x="T18" y="T19"/>
              </a:cxn>
              <a:cxn ang="T110">
                <a:pos x="T20" y="T21"/>
              </a:cxn>
              <a:cxn ang="T111">
                <a:pos x="T22" y="T23"/>
              </a:cxn>
              <a:cxn ang="T112">
                <a:pos x="T24" y="T25"/>
              </a:cxn>
              <a:cxn ang="T113">
                <a:pos x="T26" y="T27"/>
              </a:cxn>
              <a:cxn ang="T114">
                <a:pos x="T28" y="T29"/>
              </a:cxn>
              <a:cxn ang="T115">
                <a:pos x="T30" y="T31"/>
              </a:cxn>
              <a:cxn ang="T116">
                <a:pos x="T32" y="T33"/>
              </a:cxn>
              <a:cxn ang="T117">
                <a:pos x="T34" y="T35"/>
              </a:cxn>
              <a:cxn ang="T118">
                <a:pos x="T36" y="T37"/>
              </a:cxn>
              <a:cxn ang="T119">
                <a:pos x="T38" y="T39"/>
              </a:cxn>
              <a:cxn ang="T120">
                <a:pos x="T40" y="T41"/>
              </a:cxn>
              <a:cxn ang="T121">
                <a:pos x="T42" y="T43"/>
              </a:cxn>
              <a:cxn ang="T122">
                <a:pos x="T44" y="T45"/>
              </a:cxn>
              <a:cxn ang="T123">
                <a:pos x="T46" y="T47"/>
              </a:cxn>
              <a:cxn ang="T124">
                <a:pos x="T48" y="T49"/>
              </a:cxn>
              <a:cxn ang="T125">
                <a:pos x="T50" y="T51"/>
              </a:cxn>
              <a:cxn ang="T126">
                <a:pos x="T52" y="T53"/>
              </a:cxn>
              <a:cxn ang="T127">
                <a:pos x="T54" y="T55"/>
              </a:cxn>
              <a:cxn ang="T128">
                <a:pos x="T56" y="T57"/>
              </a:cxn>
              <a:cxn ang="T129">
                <a:pos x="T58" y="T59"/>
              </a:cxn>
              <a:cxn ang="T130">
                <a:pos x="T60" y="T61"/>
              </a:cxn>
              <a:cxn ang="T131">
                <a:pos x="T62" y="T63"/>
              </a:cxn>
              <a:cxn ang="T132">
                <a:pos x="T64" y="T65"/>
              </a:cxn>
              <a:cxn ang="T133">
                <a:pos x="T66" y="T67"/>
              </a:cxn>
              <a:cxn ang="T134">
                <a:pos x="T68" y="T69"/>
              </a:cxn>
              <a:cxn ang="T135">
                <a:pos x="T70" y="T71"/>
              </a:cxn>
              <a:cxn ang="T136">
                <a:pos x="T72" y="T73"/>
              </a:cxn>
              <a:cxn ang="T137">
                <a:pos x="T74" y="T75"/>
              </a:cxn>
              <a:cxn ang="T138">
                <a:pos x="T76" y="T77"/>
              </a:cxn>
              <a:cxn ang="T139">
                <a:pos x="T78" y="T79"/>
              </a:cxn>
              <a:cxn ang="T140">
                <a:pos x="T80" y="T81"/>
              </a:cxn>
              <a:cxn ang="T141">
                <a:pos x="T82" y="T83"/>
              </a:cxn>
              <a:cxn ang="T142">
                <a:pos x="T84" y="T85"/>
              </a:cxn>
              <a:cxn ang="T143">
                <a:pos x="T86" y="T87"/>
              </a:cxn>
              <a:cxn ang="T144">
                <a:pos x="T88" y="T89"/>
              </a:cxn>
              <a:cxn ang="T145">
                <a:pos x="T90" y="T91"/>
              </a:cxn>
              <a:cxn ang="T146">
                <a:pos x="T92" y="T93"/>
              </a:cxn>
              <a:cxn ang="T147">
                <a:pos x="T94" y="T95"/>
              </a:cxn>
              <a:cxn ang="T148">
                <a:pos x="T96" y="T97"/>
              </a:cxn>
              <a:cxn ang="T149">
                <a:pos x="T98" y="T99"/>
              </a:cxn>
            </a:cxnLst>
            <a:rect l="T150" t="T151" r="T152" b="T153"/>
            <a:pathLst>
              <a:path w="6816" h="3545">
                <a:moveTo>
                  <a:pt x="6816" y="1774"/>
                </a:moveTo>
                <a:lnTo>
                  <a:pt x="6785" y="1534"/>
                </a:lnTo>
                <a:lnTo>
                  <a:pt x="6694" y="1304"/>
                </a:lnTo>
                <a:lnTo>
                  <a:pt x="6547" y="1086"/>
                </a:lnTo>
                <a:lnTo>
                  <a:pt x="6349" y="881"/>
                </a:lnTo>
                <a:lnTo>
                  <a:pt x="6103" y="692"/>
                </a:lnTo>
                <a:lnTo>
                  <a:pt x="5815" y="522"/>
                </a:lnTo>
                <a:lnTo>
                  <a:pt x="5487" y="371"/>
                </a:lnTo>
                <a:lnTo>
                  <a:pt x="5124" y="244"/>
                </a:lnTo>
                <a:lnTo>
                  <a:pt x="4732" y="141"/>
                </a:lnTo>
                <a:lnTo>
                  <a:pt x="4312" y="65"/>
                </a:lnTo>
                <a:lnTo>
                  <a:pt x="3869" y="17"/>
                </a:lnTo>
                <a:lnTo>
                  <a:pt x="3408" y="0"/>
                </a:lnTo>
                <a:lnTo>
                  <a:pt x="2948" y="17"/>
                </a:lnTo>
                <a:lnTo>
                  <a:pt x="2505" y="65"/>
                </a:lnTo>
                <a:lnTo>
                  <a:pt x="2085" y="141"/>
                </a:lnTo>
                <a:lnTo>
                  <a:pt x="1693" y="244"/>
                </a:lnTo>
                <a:lnTo>
                  <a:pt x="1330" y="371"/>
                </a:lnTo>
                <a:lnTo>
                  <a:pt x="1002" y="522"/>
                </a:lnTo>
                <a:lnTo>
                  <a:pt x="714" y="692"/>
                </a:lnTo>
                <a:lnTo>
                  <a:pt x="468" y="881"/>
                </a:lnTo>
                <a:lnTo>
                  <a:pt x="270" y="1086"/>
                </a:lnTo>
                <a:lnTo>
                  <a:pt x="123" y="1304"/>
                </a:lnTo>
                <a:lnTo>
                  <a:pt x="32" y="1534"/>
                </a:lnTo>
                <a:lnTo>
                  <a:pt x="0" y="1774"/>
                </a:lnTo>
                <a:lnTo>
                  <a:pt x="32" y="2013"/>
                </a:lnTo>
                <a:lnTo>
                  <a:pt x="123" y="2243"/>
                </a:lnTo>
                <a:lnTo>
                  <a:pt x="270" y="2461"/>
                </a:lnTo>
                <a:lnTo>
                  <a:pt x="468" y="2666"/>
                </a:lnTo>
                <a:lnTo>
                  <a:pt x="714" y="2855"/>
                </a:lnTo>
                <a:lnTo>
                  <a:pt x="1002" y="3024"/>
                </a:lnTo>
                <a:lnTo>
                  <a:pt x="1330" y="3174"/>
                </a:lnTo>
                <a:lnTo>
                  <a:pt x="1693" y="3302"/>
                </a:lnTo>
                <a:lnTo>
                  <a:pt x="2085" y="3405"/>
                </a:lnTo>
                <a:lnTo>
                  <a:pt x="2505" y="3481"/>
                </a:lnTo>
                <a:lnTo>
                  <a:pt x="2948" y="3528"/>
                </a:lnTo>
                <a:lnTo>
                  <a:pt x="3408" y="3545"/>
                </a:lnTo>
                <a:lnTo>
                  <a:pt x="3869" y="3528"/>
                </a:lnTo>
                <a:lnTo>
                  <a:pt x="4312" y="3481"/>
                </a:lnTo>
                <a:lnTo>
                  <a:pt x="4732" y="3405"/>
                </a:lnTo>
                <a:lnTo>
                  <a:pt x="5124" y="3301"/>
                </a:lnTo>
                <a:lnTo>
                  <a:pt x="5487" y="3174"/>
                </a:lnTo>
                <a:lnTo>
                  <a:pt x="5815" y="3024"/>
                </a:lnTo>
                <a:lnTo>
                  <a:pt x="6103" y="2855"/>
                </a:lnTo>
                <a:lnTo>
                  <a:pt x="6349" y="2666"/>
                </a:lnTo>
                <a:lnTo>
                  <a:pt x="6547" y="2461"/>
                </a:lnTo>
                <a:lnTo>
                  <a:pt x="6694" y="2243"/>
                </a:lnTo>
                <a:lnTo>
                  <a:pt x="6785" y="2013"/>
                </a:lnTo>
                <a:lnTo>
                  <a:pt x="6816" y="1774"/>
                </a:lnTo>
              </a:path>
            </a:pathLst>
          </a:custGeom>
          <a:noFill/>
          <a:ln w="19050">
            <a:solidFill>
              <a:srgbClr val="000000"/>
            </a:solidFill>
            <a:prstDash val="solid"/>
            <a:round/>
            <a:headEnd/>
            <a:tailEnd/>
          </a:ln>
        </xdr:spPr>
      </xdr:sp>
      <xdr:sp macro="" textlink="">
        <xdr:nvSpPr>
          <xdr:cNvPr id="4505" name="Line 42"/>
          <xdr:cNvSpPr>
            <a:spLocks noChangeShapeType="1"/>
          </xdr:cNvSpPr>
        </xdr:nvSpPr>
        <xdr:spPr bwMode="auto">
          <a:xfrm>
            <a:off x="1467" y="909"/>
            <a:ext cx="1532" cy="1"/>
          </a:xfrm>
          <a:prstGeom prst="line">
            <a:avLst/>
          </a:prstGeom>
          <a:noFill/>
          <a:ln w="19050">
            <a:solidFill>
              <a:srgbClr val="000000"/>
            </a:solidFill>
            <a:round/>
            <a:headEnd/>
            <a:tailEnd/>
          </a:ln>
        </xdr:spPr>
      </xdr:sp>
      <xdr:sp macro="" textlink="">
        <xdr:nvSpPr>
          <xdr:cNvPr id="4506" name="Line 43"/>
          <xdr:cNvSpPr>
            <a:spLocks noChangeShapeType="1"/>
          </xdr:cNvSpPr>
        </xdr:nvSpPr>
        <xdr:spPr bwMode="auto">
          <a:xfrm>
            <a:off x="1467" y="603"/>
            <a:ext cx="1532" cy="1"/>
          </a:xfrm>
          <a:prstGeom prst="line">
            <a:avLst/>
          </a:prstGeom>
          <a:noFill/>
          <a:ln w="19050">
            <a:solidFill>
              <a:srgbClr val="000000"/>
            </a:solidFill>
            <a:round/>
            <a:headEnd/>
            <a:tailEnd/>
          </a:ln>
        </xdr:spPr>
      </xdr:sp>
      <xdr:sp macro="" textlink="">
        <xdr:nvSpPr>
          <xdr:cNvPr id="4507" name="Freeform 44"/>
          <xdr:cNvSpPr>
            <a:spLocks/>
          </xdr:cNvSpPr>
        </xdr:nvSpPr>
        <xdr:spPr bwMode="auto">
          <a:xfrm>
            <a:off x="1490" y="681"/>
            <a:ext cx="167" cy="156"/>
          </a:xfrm>
          <a:custGeom>
            <a:avLst/>
            <a:gdLst>
              <a:gd name="T0" fmla="*/ 0 w 690"/>
              <a:gd name="T1" fmla="*/ 0 h 642"/>
              <a:gd name="T2" fmla="*/ 1 w 690"/>
              <a:gd name="T3" fmla="*/ 0 h 642"/>
              <a:gd name="T4" fmla="*/ 1 w 690"/>
              <a:gd name="T5" fmla="*/ 2 h 642"/>
              <a:gd name="T6" fmla="*/ 2 w 690"/>
              <a:gd name="T7" fmla="*/ 0 h 642"/>
              <a:gd name="T8" fmla="*/ 2 w 690"/>
              <a:gd name="T9" fmla="*/ 0 h 642"/>
              <a:gd name="T10" fmla="*/ 1 w 690"/>
              <a:gd name="T11" fmla="*/ 2 h 642"/>
              <a:gd name="T12" fmla="*/ 1 w 690"/>
              <a:gd name="T13" fmla="*/ 2 h 642"/>
              <a:gd name="T14" fmla="*/ 0 w 690"/>
              <a:gd name="T15" fmla="*/ 0 h 642"/>
              <a:gd name="T16" fmla="*/ 0 w 690"/>
              <a:gd name="T17" fmla="*/ 0 h 642"/>
              <a:gd name="T18" fmla="*/ 0 60000 65536"/>
              <a:gd name="T19" fmla="*/ 0 60000 65536"/>
              <a:gd name="T20" fmla="*/ 0 60000 65536"/>
              <a:gd name="T21" fmla="*/ 0 60000 65536"/>
              <a:gd name="T22" fmla="*/ 0 60000 65536"/>
              <a:gd name="T23" fmla="*/ 0 60000 65536"/>
              <a:gd name="T24" fmla="*/ 0 60000 65536"/>
              <a:gd name="T25" fmla="*/ 0 60000 65536"/>
              <a:gd name="T26" fmla="*/ 0 60000 65536"/>
              <a:gd name="T27" fmla="*/ 0 w 690"/>
              <a:gd name="T28" fmla="*/ 0 h 642"/>
              <a:gd name="T29" fmla="*/ 690 w 690"/>
              <a:gd name="T30" fmla="*/ 642 h 642"/>
            </a:gdLst>
            <a:ahLst/>
            <a:cxnLst>
              <a:cxn ang="T18">
                <a:pos x="T0" y="T1"/>
              </a:cxn>
              <a:cxn ang="T19">
                <a:pos x="T2" y="T3"/>
              </a:cxn>
              <a:cxn ang="T20">
                <a:pos x="T4" y="T5"/>
              </a:cxn>
              <a:cxn ang="T21">
                <a:pos x="T6" y="T7"/>
              </a:cxn>
              <a:cxn ang="T22">
                <a:pos x="T8" y="T9"/>
              </a:cxn>
              <a:cxn ang="T23">
                <a:pos x="T10" y="T11"/>
              </a:cxn>
              <a:cxn ang="T24">
                <a:pos x="T12" y="T13"/>
              </a:cxn>
              <a:cxn ang="T25">
                <a:pos x="T14" y="T15"/>
              </a:cxn>
              <a:cxn ang="T26">
                <a:pos x="T16" y="T17"/>
              </a:cxn>
            </a:cxnLst>
            <a:rect l="T27" t="T28" r="T29" b="T30"/>
            <a:pathLst>
              <a:path w="690" h="642">
                <a:moveTo>
                  <a:pt x="0" y="0"/>
                </a:moveTo>
                <a:lnTo>
                  <a:pt x="199" y="0"/>
                </a:lnTo>
                <a:lnTo>
                  <a:pt x="348" y="466"/>
                </a:lnTo>
                <a:lnTo>
                  <a:pt x="508" y="0"/>
                </a:lnTo>
                <a:lnTo>
                  <a:pt x="690" y="0"/>
                </a:lnTo>
                <a:lnTo>
                  <a:pt x="450" y="642"/>
                </a:lnTo>
                <a:lnTo>
                  <a:pt x="231" y="642"/>
                </a:lnTo>
                <a:lnTo>
                  <a:pt x="0" y="0"/>
                </a:lnTo>
                <a:close/>
              </a:path>
            </a:pathLst>
          </a:custGeom>
          <a:solidFill>
            <a:srgbClr val="000000"/>
          </a:solidFill>
          <a:ln w="9525">
            <a:noFill/>
            <a:round/>
            <a:headEnd/>
            <a:tailEnd/>
          </a:ln>
        </xdr:spPr>
      </xdr:sp>
      <xdr:sp macro="" textlink="">
        <xdr:nvSpPr>
          <xdr:cNvPr id="4508" name="Freeform 45"/>
          <xdr:cNvSpPr>
            <a:spLocks/>
          </xdr:cNvSpPr>
        </xdr:nvSpPr>
        <xdr:spPr bwMode="auto">
          <a:xfrm>
            <a:off x="1673" y="681"/>
            <a:ext cx="44" cy="156"/>
          </a:xfrm>
          <a:custGeom>
            <a:avLst/>
            <a:gdLst>
              <a:gd name="T0" fmla="*/ 0 w 184"/>
              <a:gd name="T1" fmla="*/ 0 h 642"/>
              <a:gd name="T2" fmla="*/ 1 w 184"/>
              <a:gd name="T3" fmla="*/ 0 h 642"/>
              <a:gd name="T4" fmla="*/ 1 w 184"/>
              <a:gd name="T5" fmla="*/ 2 h 642"/>
              <a:gd name="T6" fmla="*/ 0 w 184"/>
              <a:gd name="T7" fmla="*/ 2 h 642"/>
              <a:gd name="T8" fmla="*/ 0 w 184"/>
              <a:gd name="T9" fmla="*/ 0 h 642"/>
              <a:gd name="T10" fmla="*/ 0 w 184"/>
              <a:gd name="T11" fmla="*/ 0 h 642"/>
              <a:gd name="T12" fmla="*/ 0 60000 65536"/>
              <a:gd name="T13" fmla="*/ 0 60000 65536"/>
              <a:gd name="T14" fmla="*/ 0 60000 65536"/>
              <a:gd name="T15" fmla="*/ 0 60000 65536"/>
              <a:gd name="T16" fmla="*/ 0 60000 65536"/>
              <a:gd name="T17" fmla="*/ 0 60000 65536"/>
              <a:gd name="T18" fmla="*/ 0 w 184"/>
              <a:gd name="T19" fmla="*/ 0 h 642"/>
              <a:gd name="T20" fmla="*/ 184 w 184"/>
              <a:gd name="T21" fmla="*/ 642 h 642"/>
            </a:gdLst>
            <a:ahLst/>
            <a:cxnLst>
              <a:cxn ang="T12">
                <a:pos x="T0" y="T1"/>
              </a:cxn>
              <a:cxn ang="T13">
                <a:pos x="T2" y="T3"/>
              </a:cxn>
              <a:cxn ang="T14">
                <a:pos x="T4" y="T5"/>
              </a:cxn>
              <a:cxn ang="T15">
                <a:pos x="T6" y="T7"/>
              </a:cxn>
              <a:cxn ang="T16">
                <a:pos x="T8" y="T9"/>
              </a:cxn>
              <a:cxn ang="T17">
                <a:pos x="T10" y="T11"/>
              </a:cxn>
            </a:cxnLst>
            <a:rect l="T18" t="T19" r="T20" b="T21"/>
            <a:pathLst>
              <a:path w="184" h="642">
                <a:moveTo>
                  <a:pt x="0" y="0"/>
                </a:moveTo>
                <a:lnTo>
                  <a:pt x="184" y="0"/>
                </a:lnTo>
                <a:lnTo>
                  <a:pt x="184" y="642"/>
                </a:lnTo>
                <a:lnTo>
                  <a:pt x="0" y="642"/>
                </a:lnTo>
                <a:lnTo>
                  <a:pt x="0" y="0"/>
                </a:lnTo>
                <a:close/>
              </a:path>
            </a:pathLst>
          </a:custGeom>
          <a:solidFill>
            <a:srgbClr val="000000"/>
          </a:solidFill>
          <a:ln w="9525">
            <a:noFill/>
            <a:round/>
            <a:headEnd/>
            <a:tailEnd/>
          </a:ln>
        </xdr:spPr>
      </xdr:sp>
      <xdr:sp macro="" textlink="">
        <xdr:nvSpPr>
          <xdr:cNvPr id="4509" name="Freeform 46"/>
          <xdr:cNvSpPr>
            <a:spLocks/>
          </xdr:cNvSpPr>
        </xdr:nvSpPr>
        <xdr:spPr bwMode="auto">
          <a:xfrm>
            <a:off x="1746" y="681"/>
            <a:ext cx="155" cy="156"/>
          </a:xfrm>
          <a:custGeom>
            <a:avLst/>
            <a:gdLst>
              <a:gd name="T0" fmla="*/ 0 w 643"/>
              <a:gd name="T1" fmla="*/ 0 h 642"/>
              <a:gd name="T2" fmla="*/ 1 w 643"/>
              <a:gd name="T3" fmla="*/ 0 h 642"/>
              <a:gd name="T4" fmla="*/ 2 w 643"/>
              <a:gd name="T5" fmla="*/ 2 h 642"/>
              <a:gd name="T6" fmla="*/ 2 w 643"/>
              <a:gd name="T7" fmla="*/ 2 h 642"/>
              <a:gd name="T8" fmla="*/ 2 w 643"/>
              <a:gd name="T9" fmla="*/ 0 h 642"/>
              <a:gd name="T10" fmla="*/ 2 w 643"/>
              <a:gd name="T11" fmla="*/ 0 h 642"/>
              <a:gd name="T12" fmla="*/ 2 w 643"/>
              <a:gd name="T13" fmla="*/ 2 h 642"/>
              <a:gd name="T14" fmla="*/ 1 w 643"/>
              <a:gd name="T15" fmla="*/ 2 h 642"/>
              <a:gd name="T16" fmla="*/ 0 w 643"/>
              <a:gd name="T17" fmla="*/ 0 h 642"/>
              <a:gd name="T18" fmla="*/ 0 w 643"/>
              <a:gd name="T19" fmla="*/ 2 h 642"/>
              <a:gd name="T20" fmla="*/ 0 w 643"/>
              <a:gd name="T21" fmla="*/ 2 h 642"/>
              <a:gd name="T22" fmla="*/ 0 w 643"/>
              <a:gd name="T23" fmla="*/ 0 h 642"/>
              <a:gd name="T24" fmla="*/ 0 w 643"/>
              <a:gd name="T25" fmla="*/ 0 h 642"/>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643"/>
              <a:gd name="T40" fmla="*/ 0 h 642"/>
              <a:gd name="T41" fmla="*/ 643 w 643"/>
              <a:gd name="T42" fmla="*/ 642 h 642"/>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643" h="642">
                <a:moveTo>
                  <a:pt x="0" y="0"/>
                </a:moveTo>
                <a:lnTo>
                  <a:pt x="256" y="0"/>
                </a:lnTo>
                <a:lnTo>
                  <a:pt x="476" y="478"/>
                </a:lnTo>
                <a:lnTo>
                  <a:pt x="479" y="476"/>
                </a:lnTo>
                <a:lnTo>
                  <a:pt x="479" y="0"/>
                </a:lnTo>
                <a:lnTo>
                  <a:pt x="643" y="0"/>
                </a:lnTo>
                <a:lnTo>
                  <a:pt x="643" y="642"/>
                </a:lnTo>
                <a:lnTo>
                  <a:pt x="388" y="642"/>
                </a:lnTo>
                <a:lnTo>
                  <a:pt x="167" y="152"/>
                </a:lnTo>
                <a:lnTo>
                  <a:pt x="165" y="642"/>
                </a:lnTo>
                <a:lnTo>
                  <a:pt x="0" y="642"/>
                </a:lnTo>
                <a:lnTo>
                  <a:pt x="0" y="0"/>
                </a:lnTo>
                <a:close/>
              </a:path>
            </a:pathLst>
          </a:custGeom>
          <a:solidFill>
            <a:srgbClr val="000000"/>
          </a:solidFill>
          <a:ln w="9525">
            <a:noFill/>
            <a:round/>
            <a:headEnd/>
            <a:tailEnd/>
          </a:ln>
        </xdr:spPr>
      </xdr:sp>
      <xdr:sp macro="" textlink="">
        <xdr:nvSpPr>
          <xdr:cNvPr id="4510" name="Freeform 47"/>
          <xdr:cNvSpPr>
            <a:spLocks noEditPoints="1"/>
          </xdr:cNvSpPr>
        </xdr:nvSpPr>
        <xdr:spPr bwMode="auto">
          <a:xfrm>
            <a:off x="1918" y="681"/>
            <a:ext cx="179" cy="156"/>
          </a:xfrm>
          <a:custGeom>
            <a:avLst/>
            <a:gdLst>
              <a:gd name="T0" fmla="*/ 1 w 741"/>
              <a:gd name="T1" fmla="*/ 0 h 642"/>
              <a:gd name="T2" fmla="*/ 2 w 741"/>
              <a:gd name="T3" fmla="*/ 0 h 642"/>
              <a:gd name="T4" fmla="*/ 2 w 741"/>
              <a:gd name="T5" fmla="*/ 2 h 642"/>
              <a:gd name="T6" fmla="*/ 2 w 741"/>
              <a:gd name="T7" fmla="*/ 2 h 642"/>
              <a:gd name="T8" fmla="*/ 2 w 741"/>
              <a:gd name="T9" fmla="*/ 2 h 642"/>
              <a:gd name="T10" fmla="*/ 1 w 741"/>
              <a:gd name="T11" fmla="*/ 2 h 642"/>
              <a:gd name="T12" fmla="*/ 1 w 741"/>
              <a:gd name="T13" fmla="*/ 2 h 642"/>
              <a:gd name="T14" fmla="*/ 0 w 741"/>
              <a:gd name="T15" fmla="*/ 2 h 642"/>
              <a:gd name="T16" fmla="*/ 1 w 741"/>
              <a:gd name="T17" fmla="*/ 0 h 642"/>
              <a:gd name="T18" fmla="*/ 1 w 741"/>
              <a:gd name="T19" fmla="*/ 0 h 642"/>
              <a:gd name="T20" fmla="*/ 1 w 741"/>
              <a:gd name="T21" fmla="*/ 1 h 642"/>
              <a:gd name="T22" fmla="*/ 1 w 741"/>
              <a:gd name="T23" fmla="*/ 0 h 642"/>
              <a:gd name="T24" fmla="*/ 1 w 741"/>
              <a:gd name="T25" fmla="*/ 0 h 642"/>
              <a:gd name="T26" fmla="*/ 1 w 741"/>
              <a:gd name="T27" fmla="*/ 1 h 642"/>
              <a:gd name="T28" fmla="*/ 1 w 741"/>
              <a:gd name="T29" fmla="*/ 1 h 642"/>
              <a:gd name="T30" fmla="*/ 1 w 741"/>
              <a:gd name="T31" fmla="*/ 1 h 642"/>
              <a:gd name="T32" fmla="*/ 0 60000 65536"/>
              <a:gd name="T33" fmla="*/ 0 60000 65536"/>
              <a:gd name="T34" fmla="*/ 0 60000 65536"/>
              <a:gd name="T35" fmla="*/ 0 60000 65536"/>
              <a:gd name="T36" fmla="*/ 0 60000 65536"/>
              <a:gd name="T37" fmla="*/ 0 60000 65536"/>
              <a:gd name="T38" fmla="*/ 0 60000 65536"/>
              <a:gd name="T39" fmla="*/ 0 60000 65536"/>
              <a:gd name="T40" fmla="*/ 0 60000 65536"/>
              <a:gd name="T41" fmla="*/ 0 60000 65536"/>
              <a:gd name="T42" fmla="*/ 0 60000 65536"/>
              <a:gd name="T43" fmla="*/ 0 60000 65536"/>
              <a:gd name="T44" fmla="*/ 0 60000 65536"/>
              <a:gd name="T45" fmla="*/ 0 60000 65536"/>
              <a:gd name="T46" fmla="*/ 0 60000 65536"/>
              <a:gd name="T47" fmla="*/ 0 60000 65536"/>
              <a:gd name="T48" fmla="*/ 0 w 741"/>
              <a:gd name="T49" fmla="*/ 0 h 642"/>
              <a:gd name="T50" fmla="*/ 741 w 741"/>
              <a:gd name="T51" fmla="*/ 642 h 642"/>
            </a:gdLst>
            <a:ahLst/>
            <a:cxnLst>
              <a:cxn ang="T32">
                <a:pos x="T0" y="T1"/>
              </a:cxn>
              <a:cxn ang="T33">
                <a:pos x="T2" y="T3"/>
              </a:cxn>
              <a:cxn ang="T34">
                <a:pos x="T4" y="T5"/>
              </a:cxn>
              <a:cxn ang="T35">
                <a:pos x="T6" y="T7"/>
              </a:cxn>
              <a:cxn ang="T36">
                <a:pos x="T8" y="T9"/>
              </a:cxn>
              <a:cxn ang="T37">
                <a:pos x="T10" y="T11"/>
              </a:cxn>
              <a:cxn ang="T38">
                <a:pos x="T12" y="T13"/>
              </a:cxn>
              <a:cxn ang="T39">
                <a:pos x="T14" y="T15"/>
              </a:cxn>
              <a:cxn ang="T40">
                <a:pos x="T16" y="T17"/>
              </a:cxn>
              <a:cxn ang="T41">
                <a:pos x="T18" y="T19"/>
              </a:cxn>
              <a:cxn ang="T42">
                <a:pos x="T20" y="T21"/>
              </a:cxn>
              <a:cxn ang="T43">
                <a:pos x="T22" y="T23"/>
              </a:cxn>
              <a:cxn ang="T44">
                <a:pos x="T24" y="T25"/>
              </a:cxn>
              <a:cxn ang="T45">
                <a:pos x="T26" y="T27"/>
              </a:cxn>
              <a:cxn ang="T46">
                <a:pos x="T28" y="T29"/>
              </a:cxn>
              <a:cxn ang="T47">
                <a:pos x="T30" y="T31"/>
              </a:cxn>
            </a:cxnLst>
            <a:rect l="T48" t="T49" r="T50" b="T51"/>
            <a:pathLst>
              <a:path w="741" h="642">
                <a:moveTo>
                  <a:pt x="258" y="0"/>
                </a:moveTo>
                <a:lnTo>
                  <a:pt x="482" y="0"/>
                </a:lnTo>
                <a:lnTo>
                  <a:pt x="741" y="642"/>
                </a:lnTo>
                <a:lnTo>
                  <a:pt x="537" y="642"/>
                </a:lnTo>
                <a:lnTo>
                  <a:pt x="493" y="517"/>
                </a:lnTo>
                <a:lnTo>
                  <a:pt x="227" y="517"/>
                </a:lnTo>
                <a:lnTo>
                  <a:pt x="182" y="642"/>
                </a:lnTo>
                <a:lnTo>
                  <a:pt x="0" y="642"/>
                </a:lnTo>
                <a:lnTo>
                  <a:pt x="258" y="0"/>
                </a:lnTo>
                <a:close/>
                <a:moveTo>
                  <a:pt x="447" y="393"/>
                </a:moveTo>
                <a:lnTo>
                  <a:pt x="363" y="125"/>
                </a:lnTo>
                <a:lnTo>
                  <a:pt x="361" y="125"/>
                </a:lnTo>
                <a:lnTo>
                  <a:pt x="272" y="393"/>
                </a:lnTo>
                <a:lnTo>
                  <a:pt x="447" y="393"/>
                </a:lnTo>
                <a:close/>
              </a:path>
            </a:pathLst>
          </a:custGeom>
          <a:solidFill>
            <a:srgbClr val="000000"/>
          </a:solidFill>
          <a:ln w="9525">
            <a:noFill/>
            <a:round/>
            <a:headEnd/>
            <a:tailEnd/>
          </a:ln>
        </xdr:spPr>
      </xdr:sp>
      <xdr:sp macro="" textlink="">
        <xdr:nvSpPr>
          <xdr:cNvPr id="4511" name="Freeform 48"/>
          <xdr:cNvSpPr>
            <a:spLocks/>
          </xdr:cNvSpPr>
        </xdr:nvSpPr>
        <xdr:spPr bwMode="auto">
          <a:xfrm>
            <a:off x="2109" y="677"/>
            <a:ext cx="153" cy="163"/>
          </a:xfrm>
          <a:custGeom>
            <a:avLst/>
            <a:gdLst>
              <a:gd name="T0" fmla="*/ 1 w 628"/>
              <a:gd name="T1" fmla="*/ 1 h 668"/>
              <a:gd name="T2" fmla="*/ 1 w 628"/>
              <a:gd name="T3" fmla="*/ 0 h 668"/>
              <a:gd name="T4" fmla="*/ 1 w 628"/>
              <a:gd name="T5" fmla="*/ 0 h 668"/>
              <a:gd name="T6" fmla="*/ 1 w 628"/>
              <a:gd name="T7" fmla="*/ 0 h 668"/>
              <a:gd name="T8" fmla="*/ 1 w 628"/>
              <a:gd name="T9" fmla="*/ 0 h 668"/>
              <a:gd name="T10" fmla="*/ 1 w 628"/>
              <a:gd name="T11" fmla="*/ 0 h 668"/>
              <a:gd name="T12" fmla="*/ 1 w 628"/>
              <a:gd name="T13" fmla="*/ 1 h 668"/>
              <a:gd name="T14" fmla="*/ 1 w 628"/>
              <a:gd name="T15" fmla="*/ 1 h 668"/>
              <a:gd name="T16" fmla="*/ 1 w 628"/>
              <a:gd name="T17" fmla="*/ 1 h 668"/>
              <a:gd name="T18" fmla="*/ 1 w 628"/>
              <a:gd name="T19" fmla="*/ 1 h 668"/>
              <a:gd name="T20" fmla="*/ 1 w 628"/>
              <a:gd name="T21" fmla="*/ 2 h 668"/>
              <a:gd name="T22" fmla="*/ 1 w 628"/>
              <a:gd name="T23" fmla="*/ 2 h 668"/>
              <a:gd name="T24" fmla="*/ 1 w 628"/>
              <a:gd name="T25" fmla="*/ 2 h 668"/>
              <a:gd name="T26" fmla="*/ 1 w 628"/>
              <a:gd name="T27" fmla="*/ 2 h 668"/>
              <a:gd name="T28" fmla="*/ 1 w 628"/>
              <a:gd name="T29" fmla="*/ 2 h 668"/>
              <a:gd name="T30" fmla="*/ 1 w 628"/>
              <a:gd name="T31" fmla="*/ 2 h 668"/>
              <a:gd name="T32" fmla="*/ 2 w 628"/>
              <a:gd name="T33" fmla="*/ 2 h 668"/>
              <a:gd name="T34" fmla="*/ 2 w 628"/>
              <a:gd name="T35" fmla="*/ 2 h 668"/>
              <a:gd name="T36" fmla="*/ 2 w 628"/>
              <a:gd name="T37" fmla="*/ 2 h 668"/>
              <a:gd name="T38" fmla="*/ 2 w 628"/>
              <a:gd name="T39" fmla="*/ 2 h 668"/>
              <a:gd name="T40" fmla="*/ 1 w 628"/>
              <a:gd name="T41" fmla="*/ 2 h 668"/>
              <a:gd name="T42" fmla="*/ 1 w 628"/>
              <a:gd name="T43" fmla="*/ 2 h 668"/>
              <a:gd name="T44" fmla="*/ 1 w 628"/>
              <a:gd name="T45" fmla="*/ 2 h 668"/>
              <a:gd name="T46" fmla="*/ 1 w 628"/>
              <a:gd name="T47" fmla="*/ 2 h 668"/>
              <a:gd name="T48" fmla="*/ 1 w 628"/>
              <a:gd name="T49" fmla="*/ 2 h 668"/>
              <a:gd name="T50" fmla="*/ 0 w 628"/>
              <a:gd name="T51" fmla="*/ 2 h 668"/>
              <a:gd name="T52" fmla="*/ 0 w 628"/>
              <a:gd name="T53" fmla="*/ 2 h 668"/>
              <a:gd name="T54" fmla="*/ 0 w 628"/>
              <a:gd name="T55" fmla="*/ 2 h 668"/>
              <a:gd name="T56" fmla="*/ 0 w 628"/>
              <a:gd name="T57" fmla="*/ 2 h 668"/>
              <a:gd name="T58" fmla="*/ 0 w 628"/>
              <a:gd name="T59" fmla="*/ 2 h 668"/>
              <a:gd name="T60" fmla="*/ 0 w 628"/>
              <a:gd name="T61" fmla="*/ 1 h 668"/>
              <a:gd name="T62" fmla="*/ 0 w 628"/>
              <a:gd name="T63" fmla="*/ 1 h 668"/>
              <a:gd name="T64" fmla="*/ 0 w 628"/>
              <a:gd name="T65" fmla="*/ 1 h 668"/>
              <a:gd name="T66" fmla="*/ 0 w 628"/>
              <a:gd name="T67" fmla="*/ 1 h 668"/>
              <a:gd name="T68" fmla="*/ 0 w 628"/>
              <a:gd name="T69" fmla="*/ 0 h 668"/>
              <a:gd name="T70" fmla="*/ 0 w 628"/>
              <a:gd name="T71" fmla="*/ 0 h 668"/>
              <a:gd name="T72" fmla="*/ 0 w 628"/>
              <a:gd name="T73" fmla="*/ 0 h 668"/>
              <a:gd name="T74" fmla="*/ 0 w 628"/>
              <a:gd name="T75" fmla="*/ 0 h 668"/>
              <a:gd name="T76" fmla="*/ 1 w 628"/>
              <a:gd name="T77" fmla="*/ 0 h 668"/>
              <a:gd name="T78" fmla="*/ 1 w 628"/>
              <a:gd name="T79" fmla="*/ 0 h 668"/>
              <a:gd name="T80" fmla="*/ 1 w 628"/>
              <a:gd name="T81" fmla="*/ 0 h 668"/>
              <a:gd name="T82" fmla="*/ 1 w 628"/>
              <a:gd name="T83" fmla="*/ 0 h 668"/>
              <a:gd name="T84" fmla="*/ 1 w 628"/>
              <a:gd name="T85" fmla="*/ 0 h 668"/>
              <a:gd name="T86" fmla="*/ 1 w 628"/>
              <a:gd name="T87" fmla="*/ 0 h 668"/>
              <a:gd name="T88" fmla="*/ 1 w 628"/>
              <a:gd name="T89" fmla="*/ 0 h 668"/>
              <a:gd name="T90" fmla="*/ 1 w 628"/>
              <a:gd name="T91" fmla="*/ 0 h 668"/>
              <a:gd name="T92" fmla="*/ 1 w 628"/>
              <a:gd name="T93" fmla="*/ 0 h 668"/>
              <a:gd name="T94" fmla="*/ 1 w 628"/>
              <a:gd name="T95" fmla="*/ 0 h 668"/>
              <a:gd name="T96" fmla="*/ 2 w 628"/>
              <a:gd name="T97" fmla="*/ 0 h 668"/>
              <a:gd name="T98" fmla="*/ 2 w 628"/>
              <a:gd name="T99" fmla="*/ 0 h 668"/>
              <a:gd name="T100" fmla="*/ 2 w 628"/>
              <a:gd name="T101" fmla="*/ 0 h 668"/>
              <a:gd name="T102" fmla="*/ 2 w 628"/>
              <a:gd name="T103" fmla="*/ 0 h 668"/>
              <a:gd name="T104" fmla="*/ 2 w 628"/>
              <a:gd name="T105" fmla="*/ 0 h 668"/>
              <a:gd name="T106" fmla="*/ 2 w 628"/>
              <a:gd name="T107" fmla="*/ 1 h 668"/>
              <a:gd name="T108" fmla="*/ 1 w 628"/>
              <a:gd name="T109" fmla="*/ 1 h 668"/>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 name="T162" fmla="*/ 0 60000 65536"/>
              <a:gd name="T163" fmla="*/ 0 60000 65536"/>
              <a:gd name="T164" fmla="*/ 0 60000 65536"/>
              <a:gd name="T165" fmla="*/ 0 w 628"/>
              <a:gd name="T166" fmla="*/ 0 h 668"/>
              <a:gd name="T167" fmla="*/ 628 w 628"/>
              <a:gd name="T168" fmla="*/ 668 h 668"/>
            </a:gdLst>
            <a:ahLst/>
            <a:cxnLst>
              <a:cxn ang="T110">
                <a:pos x="T0" y="T1"/>
              </a:cxn>
              <a:cxn ang="T111">
                <a:pos x="T2" y="T3"/>
              </a:cxn>
              <a:cxn ang="T112">
                <a:pos x="T4" y="T5"/>
              </a:cxn>
              <a:cxn ang="T113">
                <a:pos x="T6" y="T7"/>
              </a:cxn>
              <a:cxn ang="T114">
                <a:pos x="T8" y="T9"/>
              </a:cxn>
              <a:cxn ang="T115">
                <a:pos x="T10" y="T11"/>
              </a:cxn>
              <a:cxn ang="T116">
                <a:pos x="T12" y="T13"/>
              </a:cxn>
              <a:cxn ang="T117">
                <a:pos x="T14" y="T15"/>
              </a:cxn>
              <a:cxn ang="T118">
                <a:pos x="T16" y="T17"/>
              </a:cxn>
              <a:cxn ang="T119">
                <a:pos x="T18" y="T19"/>
              </a:cxn>
              <a:cxn ang="T120">
                <a:pos x="T20" y="T21"/>
              </a:cxn>
              <a:cxn ang="T121">
                <a:pos x="T22" y="T23"/>
              </a:cxn>
              <a:cxn ang="T122">
                <a:pos x="T24" y="T25"/>
              </a:cxn>
              <a:cxn ang="T123">
                <a:pos x="T26" y="T27"/>
              </a:cxn>
              <a:cxn ang="T124">
                <a:pos x="T28" y="T29"/>
              </a:cxn>
              <a:cxn ang="T125">
                <a:pos x="T30" y="T31"/>
              </a:cxn>
              <a:cxn ang="T126">
                <a:pos x="T32" y="T33"/>
              </a:cxn>
              <a:cxn ang="T127">
                <a:pos x="T34" y="T35"/>
              </a:cxn>
              <a:cxn ang="T128">
                <a:pos x="T36" y="T37"/>
              </a:cxn>
              <a:cxn ang="T129">
                <a:pos x="T38" y="T39"/>
              </a:cxn>
              <a:cxn ang="T130">
                <a:pos x="T40" y="T41"/>
              </a:cxn>
              <a:cxn ang="T131">
                <a:pos x="T42" y="T43"/>
              </a:cxn>
              <a:cxn ang="T132">
                <a:pos x="T44" y="T45"/>
              </a:cxn>
              <a:cxn ang="T133">
                <a:pos x="T46" y="T47"/>
              </a:cxn>
              <a:cxn ang="T134">
                <a:pos x="T48" y="T49"/>
              </a:cxn>
              <a:cxn ang="T135">
                <a:pos x="T50" y="T51"/>
              </a:cxn>
              <a:cxn ang="T136">
                <a:pos x="T52" y="T53"/>
              </a:cxn>
              <a:cxn ang="T137">
                <a:pos x="T54" y="T55"/>
              </a:cxn>
              <a:cxn ang="T138">
                <a:pos x="T56" y="T57"/>
              </a:cxn>
              <a:cxn ang="T139">
                <a:pos x="T58" y="T59"/>
              </a:cxn>
              <a:cxn ang="T140">
                <a:pos x="T60" y="T61"/>
              </a:cxn>
              <a:cxn ang="T141">
                <a:pos x="T62" y="T63"/>
              </a:cxn>
              <a:cxn ang="T142">
                <a:pos x="T64" y="T65"/>
              </a:cxn>
              <a:cxn ang="T143">
                <a:pos x="T66" y="T67"/>
              </a:cxn>
              <a:cxn ang="T144">
                <a:pos x="T68" y="T69"/>
              </a:cxn>
              <a:cxn ang="T145">
                <a:pos x="T70" y="T71"/>
              </a:cxn>
              <a:cxn ang="T146">
                <a:pos x="T72" y="T73"/>
              </a:cxn>
              <a:cxn ang="T147">
                <a:pos x="T74" y="T75"/>
              </a:cxn>
              <a:cxn ang="T148">
                <a:pos x="T76" y="T77"/>
              </a:cxn>
              <a:cxn ang="T149">
                <a:pos x="T78" y="T79"/>
              </a:cxn>
              <a:cxn ang="T150">
                <a:pos x="T80" y="T81"/>
              </a:cxn>
              <a:cxn ang="T151">
                <a:pos x="T82" y="T83"/>
              </a:cxn>
              <a:cxn ang="T152">
                <a:pos x="T84" y="T85"/>
              </a:cxn>
              <a:cxn ang="T153">
                <a:pos x="T86" y="T87"/>
              </a:cxn>
              <a:cxn ang="T154">
                <a:pos x="T88" y="T89"/>
              </a:cxn>
              <a:cxn ang="T155">
                <a:pos x="T90" y="T91"/>
              </a:cxn>
              <a:cxn ang="T156">
                <a:pos x="T92" y="T93"/>
              </a:cxn>
              <a:cxn ang="T157">
                <a:pos x="T94" y="T95"/>
              </a:cxn>
              <a:cxn ang="T158">
                <a:pos x="T96" y="T97"/>
              </a:cxn>
              <a:cxn ang="T159">
                <a:pos x="T98" y="T99"/>
              </a:cxn>
              <a:cxn ang="T160">
                <a:pos x="T100" y="T101"/>
              </a:cxn>
              <a:cxn ang="T161">
                <a:pos x="T102" y="T103"/>
              </a:cxn>
              <a:cxn ang="T162">
                <a:pos x="T104" y="T105"/>
              </a:cxn>
              <a:cxn ang="T163">
                <a:pos x="T106" y="T107"/>
              </a:cxn>
              <a:cxn ang="T164">
                <a:pos x="T108" y="T109"/>
              </a:cxn>
            </a:cxnLst>
            <a:rect l="T165" t="T166" r="T167" b="T168"/>
            <a:pathLst>
              <a:path w="628" h="668">
                <a:moveTo>
                  <a:pt x="436" y="214"/>
                </a:moveTo>
                <a:lnTo>
                  <a:pt x="436" y="207"/>
                </a:lnTo>
                <a:lnTo>
                  <a:pt x="436" y="202"/>
                </a:lnTo>
                <a:lnTo>
                  <a:pt x="435" y="196"/>
                </a:lnTo>
                <a:lnTo>
                  <a:pt x="432" y="189"/>
                </a:lnTo>
                <a:lnTo>
                  <a:pt x="430" y="184"/>
                </a:lnTo>
                <a:lnTo>
                  <a:pt x="428" y="179"/>
                </a:lnTo>
                <a:lnTo>
                  <a:pt x="426" y="173"/>
                </a:lnTo>
                <a:lnTo>
                  <a:pt x="422" y="168"/>
                </a:lnTo>
                <a:lnTo>
                  <a:pt x="418" y="163"/>
                </a:lnTo>
                <a:lnTo>
                  <a:pt x="413" y="159"/>
                </a:lnTo>
                <a:lnTo>
                  <a:pt x="409" y="154"/>
                </a:lnTo>
                <a:lnTo>
                  <a:pt x="403" y="149"/>
                </a:lnTo>
                <a:lnTo>
                  <a:pt x="398" y="146"/>
                </a:lnTo>
                <a:lnTo>
                  <a:pt x="393" y="142"/>
                </a:lnTo>
                <a:lnTo>
                  <a:pt x="386" y="139"/>
                </a:lnTo>
                <a:lnTo>
                  <a:pt x="380" y="135"/>
                </a:lnTo>
                <a:lnTo>
                  <a:pt x="373" y="133"/>
                </a:lnTo>
                <a:lnTo>
                  <a:pt x="368" y="130"/>
                </a:lnTo>
                <a:lnTo>
                  <a:pt x="361" y="129"/>
                </a:lnTo>
                <a:lnTo>
                  <a:pt x="354" y="127"/>
                </a:lnTo>
                <a:lnTo>
                  <a:pt x="347" y="126"/>
                </a:lnTo>
                <a:lnTo>
                  <a:pt x="340" y="125"/>
                </a:lnTo>
                <a:lnTo>
                  <a:pt x="332" y="125"/>
                </a:lnTo>
                <a:lnTo>
                  <a:pt x="324" y="124"/>
                </a:lnTo>
                <a:lnTo>
                  <a:pt x="313" y="125"/>
                </a:lnTo>
                <a:lnTo>
                  <a:pt x="300" y="126"/>
                </a:lnTo>
                <a:lnTo>
                  <a:pt x="290" y="128"/>
                </a:lnTo>
                <a:lnTo>
                  <a:pt x="279" y="130"/>
                </a:lnTo>
                <a:lnTo>
                  <a:pt x="270" y="134"/>
                </a:lnTo>
                <a:lnTo>
                  <a:pt x="261" y="139"/>
                </a:lnTo>
                <a:lnTo>
                  <a:pt x="253" y="143"/>
                </a:lnTo>
                <a:lnTo>
                  <a:pt x="245" y="149"/>
                </a:lnTo>
                <a:lnTo>
                  <a:pt x="238" y="155"/>
                </a:lnTo>
                <a:lnTo>
                  <a:pt x="231" y="163"/>
                </a:lnTo>
                <a:lnTo>
                  <a:pt x="225" y="170"/>
                </a:lnTo>
                <a:lnTo>
                  <a:pt x="220" y="179"/>
                </a:lnTo>
                <a:lnTo>
                  <a:pt x="218" y="183"/>
                </a:lnTo>
                <a:lnTo>
                  <a:pt x="216" y="187"/>
                </a:lnTo>
                <a:lnTo>
                  <a:pt x="214" y="193"/>
                </a:lnTo>
                <a:lnTo>
                  <a:pt x="212" y="197"/>
                </a:lnTo>
                <a:lnTo>
                  <a:pt x="211" y="202"/>
                </a:lnTo>
                <a:lnTo>
                  <a:pt x="208" y="207"/>
                </a:lnTo>
                <a:lnTo>
                  <a:pt x="207" y="213"/>
                </a:lnTo>
                <a:lnTo>
                  <a:pt x="205" y="219"/>
                </a:lnTo>
                <a:lnTo>
                  <a:pt x="204" y="225"/>
                </a:lnTo>
                <a:lnTo>
                  <a:pt x="203" y="232"/>
                </a:lnTo>
                <a:lnTo>
                  <a:pt x="201" y="238"/>
                </a:lnTo>
                <a:lnTo>
                  <a:pt x="199" y="244"/>
                </a:lnTo>
                <a:lnTo>
                  <a:pt x="199" y="252"/>
                </a:lnTo>
                <a:lnTo>
                  <a:pt x="198" y="259"/>
                </a:lnTo>
                <a:lnTo>
                  <a:pt x="197" y="267"/>
                </a:lnTo>
                <a:lnTo>
                  <a:pt x="196" y="274"/>
                </a:lnTo>
                <a:lnTo>
                  <a:pt x="196" y="282"/>
                </a:lnTo>
                <a:lnTo>
                  <a:pt x="195" y="290"/>
                </a:lnTo>
                <a:lnTo>
                  <a:pt x="195" y="297"/>
                </a:lnTo>
                <a:lnTo>
                  <a:pt x="193" y="306"/>
                </a:lnTo>
                <a:lnTo>
                  <a:pt x="193" y="314"/>
                </a:lnTo>
                <a:lnTo>
                  <a:pt x="193" y="322"/>
                </a:lnTo>
                <a:lnTo>
                  <a:pt x="193" y="330"/>
                </a:lnTo>
                <a:lnTo>
                  <a:pt x="192" y="339"/>
                </a:lnTo>
                <a:lnTo>
                  <a:pt x="193" y="372"/>
                </a:lnTo>
                <a:lnTo>
                  <a:pt x="197" y="401"/>
                </a:lnTo>
                <a:lnTo>
                  <a:pt x="200" y="429"/>
                </a:lnTo>
                <a:lnTo>
                  <a:pt x="207" y="453"/>
                </a:lnTo>
                <a:lnTo>
                  <a:pt x="214" y="474"/>
                </a:lnTo>
                <a:lnTo>
                  <a:pt x="224" y="492"/>
                </a:lnTo>
                <a:lnTo>
                  <a:pt x="234" y="508"/>
                </a:lnTo>
                <a:lnTo>
                  <a:pt x="248" y="521"/>
                </a:lnTo>
                <a:lnTo>
                  <a:pt x="262" y="531"/>
                </a:lnTo>
                <a:lnTo>
                  <a:pt x="279" y="538"/>
                </a:lnTo>
                <a:lnTo>
                  <a:pt x="296" y="542"/>
                </a:lnTo>
                <a:lnTo>
                  <a:pt x="315" y="543"/>
                </a:lnTo>
                <a:lnTo>
                  <a:pt x="331" y="542"/>
                </a:lnTo>
                <a:lnTo>
                  <a:pt x="340" y="541"/>
                </a:lnTo>
                <a:lnTo>
                  <a:pt x="349" y="540"/>
                </a:lnTo>
                <a:lnTo>
                  <a:pt x="357" y="539"/>
                </a:lnTo>
                <a:lnTo>
                  <a:pt x="364" y="537"/>
                </a:lnTo>
                <a:lnTo>
                  <a:pt x="372" y="535"/>
                </a:lnTo>
                <a:lnTo>
                  <a:pt x="379" y="533"/>
                </a:lnTo>
                <a:lnTo>
                  <a:pt x="385" y="531"/>
                </a:lnTo>
                <a:lnTo>
                  <a:pt x="390" y="529"/>
                </a:lnTo>
                <a:lnTo>
                  <a:pt x="396" y="525"/>
                </a:lnTo>
                <a:lnTo>
                  <a:pt x="401" y="522"/>
                </a:lnTo>
                <a:lnTo>
                  <a:pt x="405" y="520"/>
                </a:lnTo>
                <a:lnTo>
                  <a:pt x="409" y="516"/>
                </a:lnTo>
                <a:lnTo>
                  <a:pt x="413" y="513"/>
                </a:lnTo>
                <a:lnTo>
                  <a:pt x="417" y="508"/>
                </a:lnTo>
                <a:lnTo>
                  <a:pt x="420" y="504"/>
                </a:lnTo>
                <a:lnTo>
                  <a:pt x="422" y="500"/>
                </a:lnTo>
                <a:lnTo>
                  <a:pt x="426" y="495"/>
                </a:lnTo>
                <a:lnTo>
                  <a:pt x="428" y="489"/>
                </a:lnTo>
                <a:lnTo>
                  <a:pt x="430" y="484"/>
                </a:lnTo>
                <a:lnTo>
                  <a:pt x="432" y="478"/>
                </a:lnTo>
                <a:lnTo>
                  <a:pt x="435" y="471"/>
                </a:lnTo>
                <a:lnTo>
                  <a:pt x="436" y="465"/>
                </a:lnTo>
                <a:lnTo>
                  <a:pt x="437" y="458"/>
                </a:lnTo>
                <a:lnTo>
                  <a:pt x="438" y="450"/>
                </a:lnTo>
                <a:lnTo>
                  <a:pt x="628" y="450"/>
                </a:lnTo>
                <a:lnTo>
                  <a:pt x="628" y="466"/>
                </a:lnTo>
                <a:lnTo>
                  <a:pt x="627" y="480"/>
                </a:lnTo>
                <a:lnTo>
                  <a:pt x="625" y="495"/>
                </a:lnTo>
                <a:lnTo>
                  <a:pt x="621" y="508"/>
                </a:lnTo>
                <a:lnTo>
                  <a:pt x="617" y="521"/>
                </a:lnTo>
                <a:lnTo>
                  <a:pt x="611" y="535"/>
                </a:lnTo>
                <a:lnTo>
                  <a:pt x="605" y="547"/>
                </a:lnTo>
                <a:lnTo>
                  <a:pt x="599" y="559"/>
                </a:lnTo>
                <a:lnTo>
                  <a:pt x="591" y="571"/>
                </a:lnTo>
                <a:lnTo>
                  <a:pt x="582" y="582"/>
                </a:lnTo>
                <a:lnTo>
                  <a:pt x="571" y="593"/>
                </a:lnTo>
                <a:lnTo>
                  <a:pt x="560" y="603"/>
                </a:lnTo>
                <a:lnTo>
                  <a:pt x="554" y="608"/>
                </a:lnTo>
                <a:lnTo>
                  <a:pt x="549" y="612"/>
                </a:lnTo>
                <a:lnTo>
                  <a:pt x="542" y="617"/>
                </a:lnTo>
                <a:lnTo>
                  <a:pt x="535" y="622"/>
                </a:lnTo>
                <a:lnTo>
                  <a:pt x="527" y="625"/>
                </a:lnTo>
                <a:lnTo>
                  <a:pt x="520" y="629"/>
                </a:lnTo>
                <a:lnTo>
                  <a:pt x="512" y="633"/>
                </a:lnTo>
                <a:lnTo>
                  <a:pt x="504" y="638"/>
                </a:lnTo>
                <a:lnTo>
                  <a:pt x="495" y="641"/>
                </a:lnTo>
                <a:lnTo>
                  <a:pt x="487" y="644"/>
                </a:lnTo>
                <a:lnTo>
                  <a:pt x="478" y="647"/>
                </a:lnTo>
                <a:lnTo>
                  <a:pt x="468" y="650"/>
                </a:lnTo>
                <a:lnTo>
                  <a:pt x="459" y="654"/>
                </a:lnTo>
                <a:lnTo>
                  <a:pt x="448" y="657"/>
                </a:lnTo>
                <a:lnTo>
                  <a:pt x="439" y="659"/>
                </a:lnTo>
                <a:lnTo>
                  <a:pt x="429" y="661"/>
                </a:lnTo>
                <a:lnTo>
                  <a:pt x="418" y="663"/>
                </a:lnTo>
                <a:lnTo>
                  <a:pt x="407" y="664"/>
                </a:lnTo>
                <a:lnTo>
                  <a:pt x="396" y="666"/>
                </a:lnTo>
                <a:lnTo>
                  <a:pt x="386" y="667"/>
                </a:lnTo>
                <a:lnTo>
                  <a:pt x="374" y="667"/>
                </a:lnTo>
                <a:lnTo>
                  <a:pt x="362" y="668"/>
                </a:lnTo>
                <a:lnTo>
                  <a:pt x="350" y="668"/>
                </a:lnTo>
                <a:lnTo>
                  <a:pt x="338" y="668"/>
                </a:lnTo>
                <a:lnTo>
                  <a:pt x="329" y="668"/>
                </a:lnTo>
                <a:lnTo>
                  <a:pt x="319" y="668"/>
                </a:lnTo>
                <a:lnTo>
                  <a:pt x="310" y="668"/>
                </a:lnTo>
                <a:lnTo>
                  <a:pt x="300" y="668"/>
                </a:lnTo>
                <a:lnTo>
                  <a:pt x="291" y="667"/>
                </a:lnTo>
                <a:lnTo>
                  <a:pt x="282" y="666"/>
                </a:lnTo>
                <a:lnTo>
                  <a:pt x="274" y="666"/>
                </a:lnTo>
                <a:lnTo>
                  <a:pt x="265" y="665"/>
                </a:lnTo>
                <a:lnTo>
                  <a:pt x="257" y="664"/>
                </a:lnTo>
                <a:lnTo>
                  <a:pt x="249" y="663"/>
                </a:lnTo>
                <a:lnTo>
                  <a:pt x="241" y="662"/>
                </a:lnTo>
                <a:lnTo>
                  <a:pt x="233" y="660"/>
                </a:lnTo>
                <a:lnTo>
                  <a:pt x="226" y="659"/>
                </a:lnTo>
                <a:lnTo>
                  <a:pt x="218" y="658"/>
                </a:lnTo>
                <a:lnTo>
                  <a:pt x="212" y="656"/>
                </a:lnTo>
                <a:lnTo>
                  <a:pt x="205" y="655"/>
                </a:lnTo>
                <a:lnTo>
                  <a:pt x="198" y="653"/>
                </a:lnTo>
                <a:lnTo>
                  <a:pt x="190" y="650"/>
                </a:lnTo>
                <a:lnTo>
                  <a:pt x="184" y="648"/>
                </a:lnTo>
                <a:lnTo>
                  <a:pt x="177" y="646"/>
                </a:lnTo>
                <a:lnTo>
                  <a:pt x="171" y="643"/>
                </a:lnTo>
                <a:lnTo>
                  <a:pt x="164" y="641"/>
                </a:lnTo>
                <a:lnTo>
                  <a:pt x="158" y="638"/>
                </a:lnTo>
                <a:lnTo>
                  <a:pt x="151" y="635"/>
                </a:lnTo>
                <a:lnTo>
                  <a:pt x="140" y="629"/>
                </a:lnTo>
                <a:lnTo>
                  <a:pt x="130" y="622"/>
                </a:lnTo>
                <a:lnTo>
                  <a:pt x="118" y="614"/>
                </a:lnTo>
                <a:lnTo>
                  <a:pt x="108" y="607"/>
                </a:lnTo>
                <a:lnTo>
                  <a:pt x="99" y="598"/>
                </a:lnTo>
                <a:lnTo>
                  <a:pt x="89" y="590"/>
                </a:lnTo>
                <a:lnTo>
                  <a:pt x="80" y="580"/>
                </a:lnTo>
                <a:lnTo>
                  <a:pt x="72" y="571"/>
                </a:lnTo>
                <a:lnTo>
                  <a:pt x="64" y="560"/>
                </a:lnTo>
                <a:lnTo>
                  <a:pt x="56" y="550"/>
                </a:lnTo>
                <a:lnTo>
                  <a:pt x="49" y="538"/>
                </a:lnTo>
                <a:lnTo>
                  <a:pt x="41" y="525"/>
                </a:lnTo>
                <a:lnTo>
                  <a:pt x="39" y="520"/>
                </a:lnTo>
                <a:lnTo>
                  <a:pt x="35" y="514"/>
                </a:lnTo>
                <a:lnTo>
                  <a:pt x="32" y="507"/>
                </a:lnTo>
                <a:lnTo>
                  <a:pt x="30" y="500"/>
                </a:lnTo>
                <a:lnTo>
                  <a:pt x="27" y="494"/>
                </a:lnTo>
                <a:lnTo>
                  <a:pt x="24" y="487"/>
                </a:lnTo>
                <a:lnTo>
                  <a:pt x="22" y="481"/>
                </a:lnTo>
                <a:lnTo>
                  <a:pt x="19" y="473"/>
                </a:lnTo>
                <a:lnTo>
                  <a:pt x="17" y="467"/>
                </a:lnTo>
                <a:lnTo>
                  <a:pt x="15" y="460"/>
                </a:lnTo>
                <a:lnTo>
                  <a:pt x="12" y="452"/>
                </a:lnTo>
                <a:lnTo>
                  <a:pt x="10" y="445"/>
                </a:lnTo>
                <a:lnTo>
                  <a:pt x="9" y="438"/>
                </a:lnTo>
                <a:lnTo>
                  <a:pt x="8" y="431"/>
                </a:lnTo>
                <a:lnTo>
                  <a:pt x="7" y="424"/>
                </a:lnTo>
                <a:lnTo>
                  <a:pt x="4" y="416"/>
                </a:lnTo>
                <a:lnTo>
                  <a:pt x="4" y="410"/>
                </a:lnTo>
                <a:lnTo>
                  <a:pt x="3" y="402"/>
                </a:lnTo>
                <a:lnTo>
                  <a:pt x="2" y="395"/>
                </a:lnTo>
                <a:lnTo>
                  <a:pt x="1" y="388"/>
                </a:lnTo>
                <a:lnTo>
                  <a:pt x="1" y="380"/>
                </a:lnTo>
                <a:lnTo>
                  <a:pt x="1" y="373"/>
                </a:lnTo>
                <a:lnTo>
                  <a:pt x="1" y="365"/>
                </a:lnTo>
                <a:lnTo>
                  <a:pt x="0" y="357"/>
                </a:lnTo>
                <a:lnTo>
                  <a:pt x="1" y="341"/>
                </a:lnTo>
                <a:lnTo>
                  <a:pt x="1" y="325"/>
                </a:lnTo>
                <a:lnTo>
                  <a:pt x="2" y="310"/>
                </a:lnTo>
                <a:lnTo>
                  <a:pt x="2" y="294"/>
                </a:lnTo>
                <a:lnTo>
                  <a:pt x="3" y="281"/>
                </a:lnTo>
                <a:lnTo>
                  <a:pt x="6" y="267"/>
                </a:lnTo>
                <a:lnTo>
                  <a:pt x="7" y="253"/>
                </a:lnTo>
                <a:lnTo>
                  <a:pt x="9" y="240"/>
                </a:lnTo>
                <a:lnTo>
                  <a:pt x="11" y="228"/>
                </a:lnTo>
                <a:lnTo>
                  <a:pt x="14" y="216"/>
                </a:lnTo>
                <a:lnTo>
                  <a:pt x="16" y="204"/>
                </a:lnTo>
                <a:lnTo>
                  <a:pt x="18" y="193"/>
                </a:lnTo>
                <a:lnTo>
                  <a:pt x="22" y="182"/>
                </a:lnTo>
                <a:lnTo>
                  <a:pt x="25" y="172"/>
                </a:lnTo>
                <a:lnTo>
                  <a:pt x="28" y="162"/>
                </a:lnTo>
                <a:lnTo>
                  <a:pt x="33" y="152"/>
                </a:lnTo>
                <a:lnTo>
                  <a:pt x="38" y="143"/>
                </a:lnTo>
                <a:lnTo>
                  <a:pt x="42" y="134"/>
                </a:lnTo>
                <a:lnTo>
                  <a:pt x="48" y="126"/>
                </a:lnTo>
                <a:lnTo>
                  <a:pt x="53" y="117"/>
                </a:lnTo>
                <a:lnTo>
                  <a:pt x="59" y="109"/>
                </a:lnTo>
                <a:lnTo>
                  <a:pt x="65" y="101"/>
                </a:lnTo>
                <a:lnTo>
                  <a:pt x="72" y="94"/>
                </a:lnTo>
                <a:lnTo>
                  <a:pt x="78" y="87"/>
                </a:lnTo>
                <a:lnTo>
                  <a:pt x="86" y="80"/>
                </a:lnTo>
                <a:lnTo>
                  <a:pt x="93" y="74"/>
                </a:lnTo>
                <a:lnTo>
                  <a:pt x="101" y="67"/>
                </a:lnTo>
                <a:lnTo>
                  <a:pt x="108" y="61"/>
                </a:lnTo>
                <a:lnTo>
                  <a:pt x="116" y="56"/>
                </a:lnTo>
                <a:lnTo>
                  <a:pt x="125" y="51"/>
                </a:lnTo>
                <a:lnTo>
                  <a:pt x="133" y="45"/>
                </a:lnTo>
                <a:lnTo>
                  <a:pt x="142" y="40"/>
                </a:lnTo>
                <a:lnTo>
                  <a:pt x="151" y="36"/>
                </a:lnTo>
                <a:lnTo>
                  <a:pt x="160" y="30"/>
                </a:lnTo>
                <a:lnTo>
                  <a:pt x="170" y="26"/>
                </a:lnTo>
                <a:lnTo>
                  <a:pt x="179" y="22"/>
                </a:lnTo>
                <a:lnTo>
                  <a:pt x="190" y="19"/>
                </a:lnTo>
                <a:lnTo>
                  <a:pt x="200" y="16"/>
                </a:lnTo>
                <a:lnTo>
                  <a:pt x="211" y="12"/>
                </a:lnTo>
                <a:lnTo>
                  <a:pt x="222" y="10"/>
                </a:lnTo>
                <a:lnTo>
                  <a:pt x="233" y="8"/>
                </a:lnTo>
                <a:lnTo>
                  <a:pt x="245" y="6"/>
                </a:lnTo>
                <a:lnTo>
                  <a:pt x="256" y="4"/>
                </a:lnTo>
                <a:lnTo>
                  <a:pt x="267" y="3"/>
                </a:lnTo>
                <a:lnTo>
                  <a:pt x="279" y="2"/>
                </a:lnTo>
                <a:lnTo>
                  <a:pt x="291" y="1"/>
                </a:lnTo>
                <a:lnTo>
                  <a:pt x="304" y="1"/>
                </a:lnTo>
                <a:lnTo>
                  <a:pt x="315" y="0"/>
                </a:lnTo>
                <a:lnTo>
                  <a:pt x="319" y="0"/>
                </a:lnTo>
                <a:lnTo>
                  <a:pt x="321" y="0"/>
                </a:lnTo>
                <a:lnTo>
                  <a:pt x="324" y="0"/>
                </a:lnTo>
                <a:lnTo>
                  <a:pt x="327" y="0"/>
                </a:lnTo>
                <a:lnTo>
                  <a:pt x="329" y="0"/>
                </a:lnTo>
                <a:lnTo>
                  <a:pt x="332" y="0"/>
                </a:lnTo>
                <a:lnTo>
                  <a:pt x="335" y="0"/>
                </a:lnTo>
                <a:lnTo>
                  <a:pt x="337" y="0"/>
                </a:lnTo>
                <a:lnTo>
                  <a:pt x="339" y="0"/>
                </a:lnTo>
                <a:lnTo>
                  <a:pt x="341" y="0"/>
                </a:lnTo>
                <a:lnTo>
                  <a:pt x="344" y="0"/>
                </a:lnTo>
                <a:lnTo>
                  <a:pt x="346" y="0"/>
                </a:lnTo>
                <a:lnTo>
                  <a:pt x="348" y="1"/>
                </a:lnTo>
                <a:lnTo>
                  <a:pt x="350" y="1"/>
                </a:lnTo>
                <a:lnTo>
                  <a:pt x="353" y="1"/>
                </a:lnTo>
                <a:lnTo>
                  <a:pt x="356" y="1"/>
                </a:lnTo>
                <a:lnTo>
                  <a:pt x="358" y="1"/>
                </a:lnTo>
                <a:lnTo>
                  <a:pt x="362" y="1"/>
                </a:lnTo>
                <a:lnTo>
                  <a:pt x="365" y="2"/>
                </a:lnTo>
                <a:lnTo>
                  <a:pt x="370" y="2"/>
                </a:lnTo>
                <a:lnTo>
                  <a:pt x="373" y="2"/>
                </a:lnTo>
                <a:lnTo>
                  <a:pt x="378" y="3"/>
                </a:lnTo>
                <a:lnTo>
                  <a:pt x="381" y="3"/>
                </a:lnTo>
                <a:lnTo>
                  <a:pt x="386" y="3"/>
                </a:lnTo>
                <a:lnTo>
                  <a:pt x="389" y="4"/>
                </a:lnTo>
                <a:lnTo>
                  <a:pt x="391" y="4"/>
                </a:lnTo>
                <a:lnTo>
                  <a:pt x="394" y="4"/>
                </a:lnTo>
                <a:lnTo>
                  <a:pt x="396" y="4"/>
                </a:lnTo>
                <a:lnTo>
                  <a:pt x="398" y="4"/>
                </a:lnTo>
                <a:lnTo>
                  <a:pt x="402" y="4"/>
                </a:lnTo>
                <a:lnTo>
                  <a:pt x="404" y="4"/>
                </a:lnTo>
                <a:lnTo>
                  <a:pt x="406" y="4"/>
                </a:lnTo>
                <a:lnTo>
                  <a:pt x="409" y="5"/>
                </a:lnTo>
                <a:lnTo>
                  <a:pt x="411" y="5"/>
                </a:lnTo>
                <a:lnTo>
                  <a:pt x="413" y="5"/>
                </a:lnTo>
                <a:lnTo>
                  <a:pt x="415" y="5"/>
                </a:lnTo>
                <a:lnTo>
                  <a:pt x="419" y="6"/>
                </a:lnTo>
                <a:lnTo>
                  <a:pt x="422" y="7"/>
                </a:lnTo>
                <a:lnTo>
                  <a:pt x="424" y="8"/>
                </a:lnTo>
                <a:lnTo>
                  <a:pt x="428" y="8"/>
                </a:lnTo>
                <a:lnTo>
                  <a:pt x="430" y="9"/>
                </a:lnTo>
                <a:lnTo>
                  <a:pt x="434" y="10"/>
                </a:lnTo>
                <a:lnTo>
                  <a:pt x="436" y="11"/>
                </a:lnTo>
                <a:lnTo>
                  <a:pt x="439" y="12"/>
                </a:lnTo>
                <a:lnTo>
                  <a:pt x="442" y="13"/>
                </a:lnTo>
                <a:lnTo>
                  <a:pt x="445" y="14"/>
                </a:lnTo>
                <a:lnTo>
                  <a:pt x="447" y="16"/>
                </a:lnTo>
                <a:lnTo>
                  <a:pt x="450" y="16"/>
                </a:lnTo>
                <a:lnTo>
                  <a:pt x="460" y="18"/>
                </a:lnTo>
                <a:lnTo>
                  <a:pt x="470" y="21"/>
                </a:lnTo>
                <a:lnTo>
                  <a:pt x="479" y="23"/>
                </a:lnTo>
                <a:lnTo>
                  <a:pt x="488" y="25"/>
                </a:lnTo>
                <a:lnTo>
                  <a:pt x="496" y="28"/>
                </a:lnTo>
                <a:lnTo>
                  <a:pt x="505" y="31"/>
                </a:lnTo>
                <a:lnTo>
                  <a:pt x="513" y="35"/>
                </a:lnTo>
                <a:lnTo>
                  <a:pt x="521" y="38"/>
                </a:lnTo>
                <a:lnTo>
                  <a:pt x="528" y="42"/>
                </a:lnTo>
                <a:lnTo>
                  <a:pt x="536" y="46"/>
                </a:lnTo>
                <a:lnTo>
                  <a:pt x="543" y="49"/>
                </a:lnTo>
                <a:lnTo>
                  <a:pt x="549" y="54"/>
                </a:lnTo>
                <a:lnTo>
                  <a:pt x="555" y="59"/>
                </a:lnTo>
                <a:lnTo>
                  <a:pt x="562" y="64"/>
                </a:lnTo>
                <a:lnTo>
                  <a:pt x="568" y="69"/>
                </a:lnTo>
                <a:lnTo>
                  <a:pt x="574" y="74"/>
                </a:lnTo>
                <a:lnTo>
                  <a:pt x="579" y="79"/>
                </a:lnTo>
                <a:lnTo>
                  <a:pt x="584" y="86"/>
                </a:lnTo>
                <a:lnTo>
                  <a:pt x="589" y="91"/>
                </a:lnTo>
                <a:lnTo>
                  <a:pt x="594" y="97"/>
                </a:lnTo>
                <a:lnTo>
                  <a:pt x="597" y="104"/>
                </a:lnTo>
                <a:lnTo>
                  <a:pt x="602" y="110"/>
                </a:lnTo>
                <a:lnTo>
                  <a:pt x="605" y="116"/>
                </a:lnTo>
                <a:lnTo>
                  <a:pt x="609" y="123"/>
                </a:lnTo>
                <a:lnTo>
                  <a:pt x="623" y="163"/>
                </a:lnTo>
                <a:lnTo>
                  <a:pt x="624" y="167"/>
                </a:lnTo>
                <a:lnTo>
                  <a:pt x="625" y="170"/>
                </a:lnTo>
                <a:lnTo>
                  <a:pt x="626" y="175"/>
                </a:lnTo>
                <a:lnTo>
                  <a:pt x="626" y="178"/>
                </a:lnTo>
                <a:lnTo>
                  <a:pt x="627" y="182"/>
                </a:lnTo>
                <a:lnTo>
                  <a:pt x="627" y="185"/>
                </a:lnTo>
                <a:lnTo>
                  <a:pt x="628" y="189"/>
                </a:lnTo>
                <a:lnTo>
                  <a:pt x="628" y="194"/>
                </a:lnTo>
                <a:lnTo>
                  <a:pt x="628" y="197"/>
                </a:lnTo>
                <a:lnTo>
                  <a:pt x="628" y="201"/>
                </a:lnTo>
                <a:lnTo>
                  <a:pt x="628" y="205"/>
                </a:lnTo>
                <a:lnTo>
                  <a:pt x="628" y="208"/>
                </a:lnTo>
                <a:lnTo>
                  <a:pt x="628" y="214"/>
                </a:lnTo>
                <a:lnTo>
                  <a:pt x="436" y="214"/>
                </a:lnTo>
                <a:close/>
              </a:path>
            </a:pathLst>
          </a:custGeom>
          <a:solidFill>
            <a:srgbClr val="000000"/>
          </a:solidFill>
          <a:ln w="9525">
            <a:noFill/>
            <a:round/>
            <a:headEnd/>
            <a:tailEnd/>
          </a:ln>
        </xdr:spPr>
      </xdr:sp>
      <xdr:sp macro="" textlink="">
        <xdr:nvSpPr>
          <xdr:cNvPr id="4512" name="Freeform 49"/>
          <xdr:cNvSpPr>
            <a:spLocks noEditPoints="1"/>
          </xdr:cNvSpPr>
        </xdr:nvSpPr>
        <xdr:spPr bwMode="auto">
          <a:xfrm>
            <a:off x="2280" y="677"/>
            <a:ext cx="166" cy="163"/>
          </a:xfrm>
          <a:custGeom>
            <a:avLst/>
            <a:gdLst>
              <a:gd name="T0" fmla="*/ 0 w 683"/>
              <a:gd name="T1" fmla="*/ 1 h 668"/>
              <a:gd name="T2" fmla="*/ 0 w 683"/>
              <a:gd name="T3" fmla="*/ 0 h 668"/>
              <a:gd name="T4" fmla="*/ 0 w 683"/>
              <a:gd name="T5" fmla="*/ 0 h 668"/>
              <a:gd name="T6" fmla="*/ 1 w 683"/>
              <a:gd name="T7" fmla="*/ 0 h 668"/>
              <a:gd name="T8" fmla="*/ 1 w 683"/>
              <a:gd name="T9" fmla="*/ 0 h 668"/>
              <a:gd name="T10" fmla="*/ 2 w 683"/>
              <a:gd name="T11" fmla="*/ 0 h 668"/>
              <a:gd name="T12" fmla="*/ 2 w 683"/>
              <a:gd name="T13" fmla="*/ 0 h 668"/>
              <a:gd name="T14" fmla="*/ 2 w 683"/>
              <a:gd name="T15" fmla="*/ 0 h 668"/>
              <a:gd name="T16" fmla="*/ 2 w 683"/>
              <a:gd name="T17" fmla="*/ 0 h 668"/>
              <a:gd name="T18" fmla="*/ 2 w 683"/>
              <a:gd name="T19" fmla="*/ 1 h 668"/>
              <a:gd name="T20" fmla="*/ 2 w 683"/>
              <a:gd name="T21" fmla="*/ 1 h 668"/>
              <a:gd name="T22" fmla="*/ 2 w 683"/>
              <a:gd name="T23" fmla="*/ 1 h 668"/>
              <a:gd name="T24" fmla="*/ 2 w 683"/>
              <a:gd name="T25" fmla="*/ 1 h 668"/>
              <a:gd name="T26" fmla="*/ 2 w 683"/>
              <a:gd name="T27" fmla="*/ 2 h 668"/>
              <a:gd name="T28" fmla="*/ 2 w 683"/>
              <a:gd name="T29" fmla="*/ 2 h 668"/>
              <a:gd name="T30" fmla="*/ 2 w 683"/>
              <a:gd name="T31" fmla="*/ 2 h 668"/>
              <a:gd name="T32" fmla="*/ 2 w 683"/>
              <a:gd name="T33" fmla="*/ 2 h 668"/>
              <a:gd name="T34" fmla="*/ 2 w 683"/>
              <a:gd name="T35" fmla="*/ 2 h 668"/>
              <a:gd name="T36" fmla="*/ 1 w 683"/>
              <a:gd name="T37" fmla="*/ 2 h 668"/>
              <a:gd name="T38" fmla="*/ 1 w 683"/>
              <a:gd name="T39" fmla="*/ 2 h 668"/>
              <a:gd name="T40" fmla="*/ 1 w 683"/>
              <a:gd name="T41" fmla="*/ 2 h 668"/>
              <a:gd name="T42" fmla="*/ 1 w 683"/>
              <a:gd name="T43" fmla="*/ 2 h 668"/>
              <a:gd name="T44" fmla="*/ 0 w 683"/>
              <a:gd name="T45" fmla="*/ 2 h 668"/>
              <a:gd name="T46" fmla="*/ 0 w 683"/>
              <a:gd name="T47" fmla="*/ 2 h 668"/>
              <a:gd name="T48" fmla="*/ 0 w 683"/>
              <a:gd name="T49" fmla="*/ 2 h 668"/>
              <a:gd name="T50" fmla="*/ 0 w 683"/>
              <a:gd name="T51" fmla="*/ 2 h 668"/>
              <a:gd name="T52" fmla="*/ 0 w 683"/>
              <a:gd name="T53" fmla="*/ 1 h 668"/>
              <a:gd name="T54" fmla="*/ 0 w 683"/>
              <a:gd name="T55" fmla="*/ 1 h 668"/>
              <a:gd name="T56" fmla="*/ 1 w 683"/>
              <a:gd name="T57" fmla="*/ 1 h 668"/>
              <a:gd name="T58" fmla="*/ 1 w 683"/>
              <a:gd name="T59" fmla="*/ 1 h 668"/>
              <a:gd name="T60" fmla="*/ 1 w 683"/>
              <a:gd name="T61" fmla="*/ 1 h 668"/>
              <a:gd name="T62" fmla="*/ 1 w 683"/>
              <a:gd name="T63" fmla="*/ 1 h 668"/>
              <a:gd name="T64" fmla="*/ 1 w 683"/>
              <a:gd name="T65" fmla="*/ 1 h 668"/>
              <a:gd name="T66" fmla="*/ 1 w 683"/>
              <a:gd name="T67" fmla="*/ 2 h 668"/>
              <a:gd name="T68" fmla="*/ 1 w 683"/>
              <a:gd name="T69" fmla="*/ 2 h 668"/>
              <a:gd name="T70" fmla="*/ 1 w 683"/>
              <a:gd name="T71" fmla="*/ 2 h 668"/>
              <a:gd name="T72" fmla="*/ 1 w 683"/>
              <a:gd name="T73" fmla="*/ 2 h 668"/>
              <a:gd name="T74" fmla="*/ 1 w 683"/>
              <a:gd name="T75" fmla="*/ 2 h 668"/>
              <a:gd name="T76" fmla="*/ 1 w 683"/>
              <a:gd name="T77" fmla="*/ 2 h 668"/>
              <a:gd name="T78" fmla="*/ 1 w 683"/>
              <a:gd name="T79" fmla="*/ 2 h 668"/>
              <a:gd name="T80" fmla="*/ 2 w 683"/>
              <a:gd name="T81" fmla="*/ 2 h 668"/>
              <a:gd name="T82" fmla="*/ 2 w 683"/>
              <a:gd name="T83" fmla="*/ 1 h 668"/>
              <a:gd name="T84" fmla="*/ 2 w 683"/>
              <a:gd name="T85" fmla="*/ 1 h 668"/>
              <a:gd name="T86" fmla="*/ 2 w 683"/>
              <a:gd name="T87" fmla="*/ 0 h 668"/>
              <a:gd name="T88" fmla="*/ 1 w 683"/>
              <a:gd name="T89" fmla="*/ 0 h 668"/>
              <a:gd name="T90" fmla="*/ 1 w 683"/>
              <a:gd name="T91" fmla="*/ 0 h 668"/>
              <a:gd name="T92" fmla="*/ 1 w 683"/>
              <a:gd name="T93" fmla="*/ 0 h 668"/>
              <a:gd name="T94" fmla="*/ 1 w 683"/>
              <a:gd name="T95" fmla="*/ 0 h 668"/>
              <a:gd name="T96" fmla="*/ 1 w 683"/>
              <a:gd name="T97" fmla="*/ 0 h 668"/>
              <a:gd name="T98" fmla="*/ 1 w 683"/>
              <a:gd name="T99" fmla="*/ 0 h 668"/>
              <a:gd name="T100" fmla="*/ 1 w 683"/>
              <a:gd name="T101" fmla="*/ 0 h 668"/>
              <a:gd name="T102" fmla="*/ 1 w 683"/>
              <a:gd name="T103" fmla="*/ 0 h 668"/>
              <a:gd name="T104" fmla="*/ 1 w 683"/>
              <a:gd name="T105" fmla="*/ 1 h 668"/>
              <a:gd name="T106" fmla="*/ 1 w 683"/>
              <a:gd name="T107" fmla="*/ 1 h 668"/>
              <a:gd name="T108" fmla="*/ 1 w 683"/>
              <a:gd name="T109" fmla="*/ 1 h 668"/>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 name="T162" fmla="*/ 0 60000 65536"/>
              <a:gd name="T163" fmla="*/ 0 60000 65536"/>
              <a:gd name="T164" fmla="*/ 0 60000 65536"/>
              <a:gd name="T165" fmla="*/ 0 w 683"/>
              <a:gd name="T166" fmla="*/ 0 h 668"/>
              <a:gd name="T167" fmla="*/ 683 w 683"/>
              <a:gd name="T168" fmla="*/ 668 h 668"/>
            </a:gdLst>
            <a:ahLst/>
            <a:cxnLst>
              <a:cxn ang="T110">
                <a:pos x="T0" y="T1"/>
              </a:cxn>
              <a:cxn ang="T111">
                <a:pos x="T2" y="T3"/>
              </a:cxn>
              <a:cxn ang="T112">
                <a:pos x="T4" y="T5"/>
              </a:cxn>
              <a:cxn ang="T113">
                <a:pos x="T6" y="T7"/>
              </a:cxn>
              <a:cxn ang="T114">
                <a:pos x="T8" y="T9"/>
              </a:cxn>
              <a:cxn ang="T115">
                <a:pos x="T10" y="T11"/>
              </a:cxn>
              <a:cxn ang="T116">
                <a:pos x="T12" y="T13"/>
              </a:cxn>
              <a:cxn ang="T117">
                <a:pos x="T14" y="T15"/>
              </a:cxn>
              <a:cxn ang="T118">
                <a:pos x="T16" y="T17"/>
              </a:cxn>
              <a:cxn ang="T119">
                <a:pos x="T18" y="T19"/>
              </a:cxn>
              <a:cxn ang="T120">
                <a:pos x="T20" y="T21"/>
              </a:cxn>
              <a:cxn ang="T121">
                <a:pos x="T22" y="T23"/>
              </a:cxn>
              <a:cxn ang="T122">
                <a:pos x="T24" y="T25"/>
              </a:cxn>
              <a:cxn ang="T123">
                <a:pos x="T26" y="T27"/>
              </a:cxn>
              <a:cxn ang="T124">
                <a:pos x="T28" y="T29"/>
              </a:cxn>
              <a:cxn ang="T125">
                <a:pos x="T30" y="T31"/>
              </a:cxn>
              <a:cxn ang="T126">
                <a:pos x="T32" y="T33"/>
              </a:cxn>
              <a:cxn ang="T127">
                <a:pos x="T34" y="T35"/>
              </a:cxn>
              <a:cxn ang="T128">
                <a:pos x="T36" y="T37"/>
              </a:cxn>
              <a:cxn ang="T129">
                <a:pos x="T38" y="T39"/>
              </a:cxn>
              <a:cxn ang="T130">
                <a:pos x="T40" y="T41"/>
              </a:cxn>
              <a:cxn ang="T131">
                <a:pos x="T42" y="T43"/>
              </a:cxn>
              <a:cxn ang="T132">
                <a:pos x="T44" y="T45"/>
              </a:cxn>
              <a:cxn ang="T133">
                <a:pos x="T46" y="T47"/>
              </a:cxn>
              <a:cxn ang="T134">
                <a:pos x="T48" y="T49"/>
              </a:cxn>
              <a:cxn ang="T135">
                <a:pos x="T50" y="T51"/>
              </a:cxn>
              <a:cxn ang="T136">
                <a:pos x="T52" y="T53"/>
              </a:cxn>
              <a:cxn ang="T137">
                <a:pos x="T54" y="T55"/>
              </a:cxn>
              <a:cxn ang="T138">
                <a:pos x="T56" y="T57"/>
              </a:cxn>
              <a:cxn ang="T139">
                <a:pos x="T58" y="T59"/>
              </a:cxn>
              <a:cxn ang="T140">
                <a:pos x="T60" y="T61"/>
              </a:cxn>
              <a:cxn ang="T141">
                <a:pos x="T62" y="T63"/>
              </a:cxn>
              <a:cxn ang="T142">
                <a:pos x="T64" y="T65"/>
              </a:cxn>
              <a:cxn ang="T143">
                <a:pos x="T66" y="T67"/>
              </a:cxn>
              <a:cxn ang="T144">
                <a:pos x="T68" y="T69"/>
              </a:cxn>
              <a:cxn ang="T145">
                <a:pos x="T70" y="T71"/>
              </a:cxn>
              <a:cxn ang="T146">
                <a:pos x="T72" y="T73"/>
              </a:cxn>
              <a:cxn ang="T147">
                <a:pos x="T74" y="T75"/>
              </a:cxn>
              <a:cxn ang="T148">
                <a:pos x="T76" y="T77"/>
              </a:cxn>
              <a:cxn ang="T149">
                <a:pos x="T78" y="T79"/>
              </a:cxn>
              <a:cxn ang="T150">
                <a:pos x="T80" y="T81"/>
              </a:cxn>
              <a:cxn ang="T151">
                <a:pos x="T82" y="T83"/>
              </a:cxn>
              <a:cxn ang="T152">
                <a:pos x="T84" y="T85"/>
              </a:cxn>
              <a:cxn ang="T153">
                <a:pos x="T86" y="T87"/>
              </a:cxn>
              <a:cxn ang="T154">
                <a:pos x="T88" y="T89"/>
              </a:cxn>
              <a:cxn ang="T155">
                <a:pos x="T90" y="T91"/>
              </a:cxn>
              <a:cxn ang="T156">
                <a:pos x="T92" y="T93"/>
              </a:cxn>
              <a:cxn ang="T157">
                <a:pos x="T94" y="T95"/>
              </a:cxn>
              <a:cxn ang="T158">
                <a:pos x="T96" y="T97"/>
              </a:cxn>
              <a:cxn ang="T159">
                <a:pos x="T98" y="T99"/>
              </a:cxn>
              <a:cxn ang="T160">
                <a:pos x="T100" y="T101"/>
              </a:cxn>
              <a:cxn ang="T161">
                <a:pos x="T102" y="T103"/>
              </a:cxn>
              <a:cxn ang="T162">
                <a:pos x="T104" y="T105"/>
              </a:cxn>
              <a:cxn ang="T163">
                <a:pos x="T106" y="T107"/>
              </a:cxn>
              <a:cxn ang="T164">
                <a:pos x="T108" y="T109"/>
              </a:cxn>
            </a:cxnLst>
            <a:rect l="T165" t="T166" r="T167" b="T168"/>
            <a:pathLst>
              <a:path w="683" h="668">
                <a:moveTo>
                  <a:pt x="0" y="343"/>
                </a:moveTo>
                <a:lnTo>
                  <a:pt x="2" y="319"/>
                </a:lnTo>
                <a:lnTo>
                  <a:pt x="3" y="295"/>
                </a:lnTo>
                <a:lnTo>
                  <a:pt x="6" y="272"/>
                </a:lnTo>
                <a:lnTo>
                  <a:pt x="10" y="250"/>
                </a:lnTo>
                <a:lnTo>
                  <a:pt x="15" y="229"/>
                </a:lnTo>
                <a:lnTo>
                  <a:pt x="21" y="207"/>
                </a:lnTo>
                <a:lnTo>
                  <a:pt x="29" y="187"/>
                </a:lnTo>
                <a:lnTo>
                  <a:pt x="37" y="168"/>
                </a:lnTo>
                <a:lnTo>
                  <a:pt x="46" y="149"/>
                </a:lnTo>
                <a:lnTo>
                  <a:pt x="57" y="131"/>
                </a:lnTo>
                <a:lnTo>
                  <a:pt x="69" y="114"/>
                </a:lnTo>
                <a:lnTo>
                  <a:pt x="81" y="97"/>
                </a:lnTo>
                <a:lnTo>
                  <a:pt x="96" y="82"/>
                </a:lnTo>
                <a:lnTo>
                  <a:pt x="111" y="67"/>
                </a:lnTo>
                <a:lnTo>
                  <a:pt x="128" y="55"/>
                </a:lnTo>
                <a:lnTo>
                  <a:pt x="146" y="43"/>
                </a:lnTo>
                <a:lnTo>
                  <a:pt x="167" y="34"/>
                </a:lnTo>
                <a:lnTo>
                  <a:pt x="188" y="24"/>
                </a:lnTo>
                <a:lnTo>
                  <a:pt x="211" y="17"/>
                </a:lnTo>
                <a:lnTo>
                  <a:pt x="235" y="11"/>
                </a:lnTo>
                <a:lnTo>
                  <a:pt x="261" y="6"/>
                </a:lnTo>
                <a:lnTo>
                  <a:pt x="288" y="3"/>
                </a:lnTo>
                <a:lnTo>
                  <a:pt x="318" y="1"/>
                </a:lnTo>
                <a:lnTo>
                  <a:pt x="348" y="0"/>
                </a:lnTo>
                <a:lnTo>
                  <a:pt x="362" y="1"/>
                </a:lnTo>
                <a:lnTo>
                  <a:pt x="377" y="1"/>
                </a:lnTo>
                <a:lnTo>
                  <a:pt x="391" y="2"/>
                </a:lnTo>
                <a:lnTo>
                  <a:pt x="406" y="4"/>
                </a:lnTo>
                <a:lnTo>
                  <a:pt x="419" y="6"/>
                </a:lnTo>
                <a:lnTo>
                  <a:pt x="433" y="8"/>
                </a:lnTo>
                <a:lnTo>
                  <a:pt x="447" y="11"/>
                </a:lnTo>
                <a:lnTo>
                  <a:pt x="459" y="14"/>
                </a:lnTo>
                <a:lnTo>
                  <a:pt x="473" y="18"/>
                </a:lnTo>
                <a:lnTo>
                  <a:pt x="485" y="22"/>
                </a:lnTo>
                <a:lnTo>
                  <a:pt x="498" y="27"/>
                </a:lnTo>
                <a:lnTo>
                  <a:pt x="510" y="31"/>
                </a:lnTo>
                <a:lnTo>
                  <a:pt x="523" y="38"/>
                </a:lnTo>
                <a:lnTo>
                  <a:pt x="535" y="44"/>
                </a:lnTo>
                <a:lnTo>
                  <a:pt x="547" y="52"/>
                </a:lnTo>
                <a:lnTo>
                  <a:pt x="558" y="59"/>
                </a:lnTo>
                <a:lnTo>
                  <a:pt x="570" y="66"/>
                </a:lnTo>
                <a:lnTo>
                  <a:pt x="580" y="76"/>
                </a:lnTo>
                <a:lnTo>
                  <a:pt x="590" y="86"/>
                </a:lnTo>
                <a:lnTo>
                  <a:pt x="600" y="95"/>
                </a:lnTo>
                <a:lnTo>
                  <a:pt x="609" y="106"/>
                </a:lnTo>
                <a:lnTo>
                  <a:pt x="618" y="117"/>
                </a:lnTo>
                <a:lnTo>
                  <a:pt x="628" y="129"/>
                </a:lnTo>
                <a:lnTo>
                  <a:pt x="636" y="141"/>
                </a:lnTo>
                <a:lnTo>
                  <a:pt x="640" y="148"/>
                </a:lnTo>
                <a:lnTo>
                  <a:pt x="643" y="154"/>
                </a:lnTo>
                <a:lnTo>
                  <a:pt x="647" y="161"/>
                </a:lnTo>
                <a:lnTo>
                  <a:pt x="650" y="168"/>
                </a:lnTo>
                <a:lnTo>
                  <a:pt x="654" y="175"/>
                </a:lnTo>
                <a:lnTo>
                  <a:pt x="657" y="182"/>
                </a:lnTo>
                <a:lnTo>
                  <a:pt x="661" y="189"/>
                </a:lnTo>
                <a:lnTo>
                  <a:pt x="663" y="197"/>
                </a:lnTo>
                <a:lnTo>
                  <a:pt x="665" y="204"/>
                </a:lnTo>
                <a:lnTo>
                  <a:pt x="669" y="212"/>
                </a:lnTo>
                <a:lnTo>
                  <a:pt x="671" y="220"/>
                </a:lnTo>
                <a:lnTo>
                  <a:pt x="672" y="228"/>
                </a:lnTo>
                <a:lnTo>
                  <a:pt x="674" y="236"/>
                </a:lnTo>
                <a:lnTo>
                  <a:pt x="677" y="244"/>
                </a:lnTo>
                <a:lnTo>
                  <a:pt x="678" y="253"/>
                </a:lnTo>
                <a:lnTo>
                  <a:pt x="679" y="261"/>
                </a:lnTo>
                <a:lnTo>
                  <a:pt x="680" y="271"/>
                </a:lnTo>
                <a:lnTo>
                  <a:pt x="681" y="279"/>
                </a:lnTo>
                <a:lnTo>
                  <a:pt x="682" y="289"/>
                </a:lnTo>
                <a:lnTo>
                  <a:pt x="682" y="299"/>
                </a:lnTo>
                <a:lnTo>
                  <a:pt x="683" y="308"/>
                </a:lnTo>
                <a:lnTo>
                  <a:pt x="683" y="318"/>
                </a:lnTo>
                <a:lnTo>
                  <a:pt x="683" y="327"/>
                </a:lnTo>
                <a:lnTo>
                  <a:pt x="683" y="337"/>
                </a:lnTo>
                <a:lnTo>
                  <a:pt x="683" y="348"/>
                </a:lnTo>
                <a:lnTo>
                  <a:pt x="683" y="360"/>
                </a:lnTo>
                <a:lnTo>
                  <a:pt x="682" y="372"/>
                </a:lnTo>
                <a:lnTo>
                  <a:pt x="682" y="382"/>
                </a:lnTo>
                <a:lnTo>
                  <a:pt x="681" y="393"/>
                </a:lnTo>
                <a:lnTo>
                  <a:pt x="679" y="403"/>
                </a:lnTo>
                <a:lnTo>
                  <a:pt x="678" y="414"/>
                </a:lnTo>
                <a:lnTo>
                  <a:pt x="675" y="425"/>
                </a:lnTo>
                <a:lnTo>
                  <a:pt x="673" y="434"/>
                </a:lnTo>
                <a:lnTo>
                  <a:pt x="671" y="444"/>
                </a:lnTo>
                <a:lnTo>
                  <a:pt x="669" y="454"/>
                </a:lnTo>
                <a:lnTo>
                  <a:pt x="665" y="463"/>
                </a:lnTo>
                <a:lnTo>
                  <a:pt x="662" y="473"/>
                </a:lnTo>
                <a:lnTo>
                  <a:pt x="658" y="483"/>
                </a:lnTo>
                <a:lnTo>
                  <a:pt x="654" y="491"/>
                </a:lnTo>
                <a:lnTo>
                  <a:pt x="649" y="501"/>
                </a:lnTo>
                <a:lnTo>
                  <a:pt x="645" y="511"/>
                </a:lnTo>
                <a:lnTo>
                  <a:pt x="640" y="519"/>
                </a:lnTo>
                <a:lnTo>
                  <a:pt x="634" y="527"/>
                </a:lnTo>
                <a:lnTo>
                  <a:pt x="629" y="536"/>
                </a:lnTo>
                <a:lnTo>
                  <a:pt x="623" y="544"/>
                </a:lnTo>
                <a:lnTo>
                  <a:pt x="616" y="553"/>
                </a:lnTo>
                <a:lnTo>
                  <a:pt x="610" y="561"/>
                </a:lnTo>
                <a:lnTo>
                  <a:pt x="603" y="569"/>
                </a:lnTo>
                <a:lnTo>
                  <a:pt x="596" y="577"/>
                </a:lnTo>
                <a:lnTo>
                  <a:pt x="589" y="585"/>
                </a:lnTo>
                <a:lnTo>
                  <a:pt x="581" y="592"/>
                </a:lnTo>
                <a:lnTo>
                  <a:pt x="573" y="600"/>
                </a:lnTo>
                <a:lnTo>
                  <a:pt x="564" y="606"/>
                </a:lnTo>
                <a:lnTo>
                  <a:pt x="556" y="612"/>
                </a:lnTo>
                <a:lnTo>
                  <a:pt x="547" y="618"/>
                </a:lnTo>
                <a:lnTo>
                  <a:pt x="538" y="624"/>
                </a:lnTo>
                <a:lnTo>
                  <a:pt x="527" y="629"/>
                </a:lnTo>
                <a:lnTo>
                  <a:pt x="518" y="633"/>
                </a:lnTo>
                <a:lnTo>
                  <a:pt x="508" y="639"/>
                </a:lnTo>
                <a:lnTo>
                  <a:pt x="497" y="642"/>
                </a:lnTo>
                <a:lnTo>
                  <a:pt x="486" y="646"/>
                </a:lnTo>
                <a:lnTo>
                  <a:pt x="476" y="650"/>
                </a:lnTo>
                <a:lnTo>
                  <a:pt x="465" y="654"/>
                </a:lnTo>
                <a:lnTo>
                  <a:pt x="453" y="657"/>
                </a:lnTo>
                <a:lnTo>
                  <a:pt x="441" y="660"/>
                </a:lnTo>
                <a:lnTo>
                  <a:pt x="430" y="662"/>
                </a:lnTo>
                <a:lnTo>
                  <a:pt x="417" y="664"/>
                </a:lnTo>
                <a:lnTo>
                  <a:pt x="404" y="666"/>
                </a:lnTo>
                <a:lnTo>
                  <a:pt x="391" y="667"/>
                </a:lnTo>
                <a:lnTo>
                  <a:pt x="378" y="668"/>
                </a:lnTo>
                <a:lnTo>
                  <a:pt x="365" y="668"/>
                </a:lnTo>
                <a:lnTo>
                  <a:pt x="350" y="668"/>
                </a:lnTo>
                <a:lnTo>
                  <a:pt x="335" y="668"/>
                </a:lnTo>
                <a:lnTo>
                  <a:pt x="320" y="668"/>
                </a:lnTo>
                <a:lnTo>
                  <a:pt x="305" y="667"/>
                </a:lnTo>
                <a:lnTo>
                  <a:pt x="292" y="666"/>
                </a:lnTo>
                <a:lnTo>
                  <a:pt x="278" y="664"/>
                </a:lnTo>
                <a:lnTo>
                  <a:pt x="264" y="662"/>
                </a:lnTo>
                <a:lnTo>
                  <a:pt x="251" y="660"/>
                </a:lnTo>
                <a:lnTo>
                  <a:pt x="238" y="657"/>
                </a:lnTo>
                <a:lnTo>
                  <a:pt x="227" y="654"/>
                </a:lnTo>
                <a:lnTo>
                  <a:pt x="214" y="649"/>
                </a:lnTo>
                <a:lnTo>
                  <a:pt x="203" y="646"/>
                </a:lnTo>
                <a:lnTo>
                  <a:pt x="192" y="641"/>
                </a:lnTo>
                <a:lnTo>
                  <a:pt x="181" y="637"/>
                </a:lnTo>
                <a:lnTo>
                  <a:pt x="170" y="632"/>
                </a:lnTo>
                <a:lnTo>
                  <a:pt x="160" y="627"/>
                </a:lnTo>
                <a:lnTo>
                  <a:pt x="151" y="622"/>
                </a:lnTo>
                <a:lnTo>
                  <a:pt x="140" y="617"/>
                </a:lnTo>
                <a:lnTo>
                  <a:pt x="131" y="611"/>
                </a:lnTo>
                <a:lnTo>
                  <a:pt x="122" y="605"/>
                </a:lnTo>
                <a:lnTo>
                  <a:pt x="114" y="598"/>
                </a:lnTo>
                <a:lnTo>
                  <a:pt x="105" y="592"/>
                </a:lnTo>
                <a:lnTo>
                  <a:pt x="97" y="585"/>
                </a:lnTo>
                <a:lnTo>
                  <a:pt x="90" y="578"/>
                </a:lnTo>
                <a:lnTo>
                  <a:pt x="82" y="570"/>
                </a:lnTo>
                <a:lnTo>
                  <a:pt x="76" y="562"/>
                </a:lnTo>
                <a:lnTo>
                  <a:pt x="69" y="555"/>
                </a:lnTo>
                <a:lnTo>
                  <a:pt x="63" y="547"/>
                </a:lnTo>
                <a:lnTo>
                  <a:pt x="56" y="538"/>
                </a:lnTo>
                <a:lnTo>
                  <a:pt x="51" y="531"/>
                </a:lnTo>
                <a:lnTo>
                  <a:pt x="46" y="521"/>
                </a:lnTo>
                <a:lnTo>
                  <a:pt x="40" y="513"/>
                </a:lnTo>
                <a:lnTo>
                  <a:pt x="36" y="504"/>
                </a:lnTo>
                <a:lnTo>
                  <a:pt x="31" y="495"/>
                </a:lnTo>
                <a:lnTo>
                  <a:pt x="28" y="485"/>
                </a:lnTo>
                <a:lnTo>
                  <a:pt x="23" y="477"/>
                </a:lnTo>
                <a:lnTo>
                  <a:pt x="20" y="466"/>
                </a:lnTo>
                <a:lnTo>
                  <a:pt x="6" y="406"/>
                </a:lnTo>
                <a:lnTo>
                  <a:pt x="6" y="401"/>
                </a:lnTo>
                <a:lnTo>
                  <a:pt x="5" y="396"/>
                </a:lnTo>
                <a:lnTo>
                  <a:pt x="4" y="391"/>
                </a:lnTo>
                <a:lnTo>
                  <a:pt x="4" y="385"/>
                </a:lnTo>
                <a:lnTo>
                  <a:pt x="3" y="381"/>
                </a:lnTo>
                <a:lnTo>
                  <a:pt x="3" y="376"/>
                </a:lnTo>
                <a:lnTo>
                  <a:pt x="2" y="371"/>
                </a:lnTo>
                <a:lnTo>
                  <a:pt x="2" y="365"/>
                </a:lnTo>
                <a:lnTo>
                  <a:pt x="2" y="360"/>
                </a:lnTo>
                <a:lnTo>
                  <a:pt x="2" y="355"/>
                </a:lnTo>
                <a:lnTo>
                  <a:pt x="2" y="349"/>
                </a:lnTo>
                <a:lnTo>
                  <a:pt x="0" y="343"/>
                </a:lnTo>
                <a:close/>
                <a:moveTo>
                  <a:pt x="192" y="334"/>
                </a:moveTo>
                <a:lnTo>
                  <a:pt x="193" y="337"/>
                </a:lnTo>
                <a:lnTo>
                  <a:pt x="193" y="340"/>
                </a:lnTo>
                <a:lnTo>
                  <a:pt x="193" y="343"/>
                </a:lnTo>
                <a:lnTo>
                  <a:pt x="193" y="345"/>
                </a:lnTo>
                <a:lnTo>
                  <a:pt x="193" y="348"/>
                </a:lnTo>
                <a:lnTo>
                  <a:pt x="193" y="352"/>
                </a:lnTo>
                <a:lnTo>
                  <a:pt x="193" y="355"/>
                </a:lnTo>
                <a:lnTo>
                  <a:pt x="193" y="358"/>
                </a:lnTo>
                <a:lnTo>
                  <a:pt x="193" y="361"/>
                </a:lnTo>
                <a:lnTo>
                  <a:pt x="193" y="364"/>
                </a:lnTo>
                <a:lnTo>
                  <a:pt x="193" y="367"/>
                </a:lnTo>
                <a:lnTo>
                  <a:pt x="193" y="370"/>
                </a:lnTo>
                <a:lnTo>
                  <a:pt x="194" y="374"/>
                </a:lnTo>
                <a:lnTo>
                  <a:pt x="194" y="377"/>
                </a:lnTo>
                <a:lnTo>
                  <a:pt x="194" y="380"/>
                </a:lnTo>
                <a:lnTo>
                  <a:pt x="194" y="384"/>
                </a:lnTo>
                <a:lnTo>
                  <a:pt x="195" y="389"/>
                </a:lnTo>
                <a:lnTo>
                  <a:pt x="195" y="393"/>
                </a:lnTo>
                <a:lnTo>
                  <a:pt x="196" y="397"/>
                </a:lnTo>
                <a:lnTo>
                  <a:pt x="197" y="401"/>
                </a:lnTo>
                <a:lnTo>
                  <a:pt x="197" y="406"/>
                </a:lnTo>
                <a:lnTo>
                  <a:pt x="198" y="411"/>
                </a:lnTo>
                <a:lnTo>
                  <a:pt x="200" y="416"/>
                </a:lnTo>
                <a:lnTo>
                  <a:pt x="201" y="420"/>
                </a:lnTo>
                <a:lnTo>
                  <a:pt x="203" y="426"/>
                </a:lnTo>
                <a:lnTo>
                  <a:pt x="204" y="431"/>
                </a:lnTo>
                <a:lnTo>
                  <a:pt x="205" y="436"/>
                </a:lnTo>
                <a:lnTo>
                  <a:pt x="208" y="442"/>
                </a:lnTo>
                <a:lnTo>
                  <a:pt x="209" y="447"/>
                </a:lnTo>
                <a:lnTo>
                  <a:pt x="211" y="452"/>
                </a:lnTo>
                <a:lnTo>
                  <a:pt x="213" y="458"/>
                </a:lnTo>
                <a:lnTo>
                  <a:pt x="216" y="463"/>
                </a:lnTo>
                <a:lnTo>
                  <a:pt x="218" y="468"/>
                </a:lnTo>
                <a:lnTo>
                  <a:pt x="220" y="473"/>
                </a:lnTo>
                <a:lnTo>
                  <a:pt x="224" y="479"/>
                </a:lnTo>
                <a:lnTo>
                  <a:pt x="226" y="484"/>
                </a:lnTo>
                <a:lnTo>
                  <a:pt x="233" y="495"/>
                </a:lnTo>
                <a:lnTo>
                  <a:pt x="239" y="503"/>
                </a:lnTo>
                <a:lnTo>
                  <a:pt x="246" y="511"/>
                </a:lnTo>
                <a:lnTo>
                  <a:pt x="254" y="518"/>
                </a:lnTo>
                <a:lnTo>
                  <a:pt x="263" y="524"/>
                </a:lnTo>
                <a:lnTo>
                  <a:pt x="272" y="530"/>
                </a:lnTo>
                <a:lnTo>
                  <a:pt x="283" y="535"/>
                </a:lnTo>
                <a:lnTo>
                  <a:pt x="293" y="538"/>
                </a:lnTo>
                <a:lnTo>
                  <a:pt x="304" y="541"/>
                </a:lnTo>
                <a:lnTo>
                  <a:pt x="317" y="543"/>
                </a:lnTo>
                <a:lnTo>
                  <a:pt x="329" y="544"/>
                </a:lnTo>
                <a:lnTo>
                  <a:pt x="342" y="544"/>
                </a:lnTo>
                <a:lnTo>
                  <a:pt x="350" y="543"/>
                </a:lnTo>
                <a:lnTo>
                  <a:pt x="356" y="543"/>
                </a:lnTo>
                <a:lnTo>
                  <a:pt x="361" y="543"/>
                </a:lnTo>
                <a:lnTo>
                  <a:pt x="367" y="543"/>
                </a:lnTo>
                <a:lnTo>
                  <a:pt x="371" y="542"/>
                </a:lnTo>
                <a:lnTo>
                  <a:pt x="376" y="541"/>
                </a:lnTo>
                <a:lnTo>
                  <a:pt x="382" y="540"/>
                </a:lnTo>
                <a:lnTo>
                  <a:pt x="386" y="539"/>
                </a:lnTo>
                <a:lnTo>
                  <a:pt x="391" y="538"/>
                </a:lnTo>
                <a:lnTo>
                  <a:pt x="395" y="537"/>
                </a:lnTo>
                <a:lnTo>
                  <a:pt x="400" y="535"/>
                </a:lnTo>
                <a:lnTo>
                  <a:pt x="404" y="533"/>
                </a:lnTo>
                <a:lnTo>
                  <a:pt x="408" y="531"/>
                </a:lnTo>
                <a:lnTo>
                  <a:pt x="412" y="529"/>
                </a:lnTo>
                <a:lnTo>
                  <a:pt x="417" y="526"/>
                </a:lnTo>
                <a:lnTo>
                  <a:pt x="422" y="523"/>
                </a:lnTo>
                <a:lnTo>
                  <a:pt x="425" y="520"/>
                </a:lnTo>
                <a:lnTo>
                  <a:pt x="430" y="517"/>
                </a:lnTo>
                <a:lnTo>
                  <a:pt x="433" y="514"/>
                </a:lnTo>
                <a:lnTo>
                  <a:pt x="437" y="511"/>
                </a:lnTo>
                <a:lnTo>
                  <a:pt x="441" y="506"/>
                </a:lnTo>
                <a:lnTo>
                  <a:pt x="444" y="502"/>
                </a:lnTo>
                <a:lnTo>
                  <a:pt x="448" y="498"/>
                </a:lnTo>
                <a:lnTo>
                  <a:pt x="451" y="494"/>
                </a:lnTo>
                <a:lnTo>
                  <a:pt x="455" y="488"/>
                </a:lnTo>
                <a:lnTo>
                  <a:pt x="461" y="479"/>
                </a:lnTo>
                <a:lnTo>
                  <a:pt x="467" y="469"/>
                </a:lnTo>
                <a:lnTo>
                  <a:pt x="472" y="459"/>
                </a:lnTo>
                <a:lnTo>
                  <a:pt x="476" y="447"/>
                </a:lnTo>
                <a:lnTo>
                  <a:pt x="480" y="435"/>
                </a:lnTo>
                <a:lnTo>
                  <a:pt x="483" y="423"/>
                </a:lnTo>
                <a:lnTo>
                  <a:pt x="486" y="410"/>
                </a:lnTo>
                <a:lnTo>
                  <a:pt x="489" y="396"/>
                </a:lnTo>
                <a:lnTo>
                  <a:pt x="490" y="382"/>
                </a:lnTo>
                <a:lnTo>
                  <a:pt x="492" y="367"/>
                </a:lnTo>
                <a:lnTo>
                  <a:pt x="492" y="353"/>
                </a:lnTo>
                <a:lnTo>
                  <a:pt x="492" y="337"/>
                </a:lnTo>
                <a:lnTo>
                  <a:pt x="492" y="303"/>
                </a:lnTo>
                <a:lnTo>
                  <a:pt x="489" y="272"/>
                </a:lnTo>
                <a:lnTo>
                  <a:pt x="483" y="244"/>
                </a:lnTo>
                <a:lnTo>
                  <a:pt x="476" y="219"/>
                </a:lnTo>
                <a:lnTo>
                  <a:pt x="467" y="197"/>
                </a:lnTo>
                <a:lnTo>
                  <a:pt x="455" y="178"/>
                </a:lnTo>
                <a:lnTo>
                  <a:pt x="442" y="161"/>
                </a:lnTo>
                <a:lnTo>
                  <a:pt x="426" y="148"/>
                </a:lnTo>
                <a:lnTo>
                  <a:pt x="408" y="137"/>
                </a:lnTo>
                <a:lnTo>
                  <a:pt x="389" y="130"/>
                </a:lnTo>
                <a:lnTo>
                  <a:pt x="367" y="126"/>
                </a:lnTo>
                <a:lnTo>
                  <a:pt x="342" y="124"/>
                </a:lnTo>
                <a:lnTo>
                  <a:pt x="341" y="124"/>
                </a:lnTo>
                <a:lnTo>
                  <a:pt x="338" y="124"/>
                </a:lnTo>
                <a:lnTo>
                  <a:pt x="336" y="124"/>
                </a:lnTo>
                <a:lnTo>
                  <a:pt x="334" y="124"/>
                </a:lnTo>
                <a:lnTo>
                  <a:pt x="332" y="124"/>
                </a:lnTo>
                <a:lnTo>
                  <a:pt x="329" y="124"/>
                </a:lnTo>
                <a:lnTo>
                  <a:pt x="327" y="124"/>
                </a:lnTo>
                <a:lnTo>
                  <a:pt x="325" y="124"/>
                </a:lnTo>
                <a:lnTo>
                  <a:pt x="323" y="124"/>
                </a:lnTo>
                <a:lnTo>
                  <a:pt x="320" y="124"/>
                </a:lnTo>
                <a:lnTo>
                  <a:pt x="318" y="124"/>
                </a:lnTo>
                <a:lnTo>
                  <a:pt x="316" y="124"/>
                </a:lnTo>
                <a:lnTo>
                  <a:pt x="315" y="125"/>
                </a:lnTo>
                <a:lnTo>
                  <a:pt x="313" y="125"/>
                </a:lnTo>
                <a:lnTo>
                  <a:pt x="311" y="126"/>
                </a:lnTo>
                <a:lnTo>
                  <a:pt x="310" y="126"/>
                </a:lnTo>
                <a:lnTo>
                  <a:pt x="308" y="126"/>
                </a:lnTo>
                <a:lnTo>
                  <a:pt x="307" y="127"/>
                </a:lnTo>
                <a:lnTo>
                  <a:pt x="304" y="127"/>
                </a:lnTo>
                <a:lnTo>
                  <a:pt x="303" y="127"/>
                </a:lnTo>
                <a:lnTo>
                  <a:pt x="302" y="128"/>
                </a:lnTo>
                <a:lnTo>
                  <a:pt x="300" y="128"/>
                </a:lnTo>
                <a:lnTo>
                  <a:pt x="299" y="128"/>
                </a:lnTo>
                <a:lnTo>
                  <a:pt x="296" y="128"/>
                </a:lnTo>
                <a:lnTo>
                  <a:pt x="295" y="129"/>
                </a:lnTo>
                <a:lnTo>
                  <a:pt x="294" y="129"/>
                </a:lnTo>
                <a:lnTo>
                  <a:pt x="292" y="130"/>
                </a:lnTo>
                <a:lnTo>
                  <a:pt x="290" y="131"/>
                </a:lnTo>
                <a:lnTo>
                  <a:pt x="288" y="132"/>
                </a:lnTo>
                <a:lnTo>
                  <a:pt x="286" y="133"/>
                </a:lnTo>
                <a:lnTo>
                  <a:pt x="284" y="134"/>
                </a:lnTo>
                <a:lnTo>
                  <a:pt x="282" y="135"/>
                </a:lnTo>
                <a:lnTo>
                  <a:pt x="279" y="137"/>
                </a:lnTo>
                <a:lnTo>
                  <a:pt x="276" y="139"/>
                </a:lnTo>
                <a:lnTo>
                  <a:pt x="274" y="141"/>
                </a:lnTo>
                <a:lnTo>
                  <a:pt x="270" y="142"/>
                </a:lnTo>
                <a:lnTo>
                  <a:pt x="266" y="145"/>
                </a:lnTo>
                <a:lnTo>
                  <a:pt x="261" y="148"/>
                </a:lnTo>
                <a:lnTo>
                  <a:pt x="255" y="151"/>
                </a:lnTo>
                <a:lnTo>
                  <a:pt x="251" y="154"/>
                </a:lnTo>
                <a:lnTo>
                  <a:pt x="247" y="158"/>
                </a:lnTo>
                <a:lnTo>
                  <a:pt x="243" y="162"/>
                </a:lnTo>
                <a:lnTo>
                  <a:pt x="239" y="166"/>
                </a:lnTo>
                <a:lnTo>
                  <a:pt x="236" y="170"/>
                </a:lnTo>
                <a:lnTo>
                  <a:pt x="233" y="175"/>
                </a:lnTo>
                <a:lnTo>
                  <a:pt x="229" y="180"/>
                </a:lnTo>
                <a:lnTo>
                  <a:pt x="227" y="184"/>
                </a:lnTo>
                <a:lnTo>
                  <a:pt x="224" y="189"/>
                </a:lnTo>
                <a:lnTo>
                  <a:pt x="221" y="195"/>
                </a:lnTo>
                <a:lnTo>
                  <a:pt x="219" y="199"/>
                </a:lnTo>
                <a:lnTo>
                  <a:pt x="217" y="204"/>
                </a:lnTo>
                <a:lnTo>
                  <a:pt x="214" y="210"/>
                </a:lnTo>
                <a:lnTo>
                  <a:pt x="212" y="215"/>
                </a:lnTo>
                <a:lnTo>
                  <a:pt x="210" y="220"/>
                </a:lnTo>
                <a:lnTo>
                  <a:pt x="209" y="225"/>
                </a:lnTo>
                <a:lnTo>
                  <a:pt x="206" y="232"/>
                </a:lnTo>
                <a:lnTo>
                  <a:pt x="204" y="237"/>
                </a:lnTo>
                <a:lnTo>
                  <a:pt x="203" y="243"/>
                </a:lnTo>
                <a:lnTo>
                  <a:pt x="202" y="250"/>
                </a:lnTo>
                <a:lnTo>
                  <a:pt x="200" y="255"/>
                </a:lnTo>
                <a:lnTo>
                  <a:pt x="196" y="292"/>
                </a:lnTo>
                <a:lnTo>
                  <a:pt x="192" y="334"/>
                </a:lnTo>
                <a:close/>
              </a:path>
            </a:pathLst>
          </a:custGeom>
          <a:solidFill>
            <a:srgbClr val="000000"/>
          </a:solidFill>
          <a:ln w="9525">
            <a:noFill/>
            <a:round/>
            <a:headEnd/>
            <a:tailEnd/>
          </a:ln>
        </xdr:spPr>
      </xdr:sp>
      <xdr:sp macro="" textlink="">
        <xdr:nvSpPr>
          <xdr:cNvPr id="4513" name="Freeform 50"/>
          <xdr:cNvSpPr>
            <a:spLocks/>
          </xdr:cNvSpPr>
        </xdr:nvSpPr>
        <xdr:spPr bwMode="auto">
          <a:xfrm>
            <a:off x="2469" y="681"/>
            <a:ext cx="156" cy="156"/>
          </a:xfrm>
          <a:custGeom>
            <a:avLst/>
            <a:gdLst>
              <a:gd name="T0" fmla="*/ 0 w 643"/>
              <a:gd name="T1" fmla="*/ 0 h 642"/>
              <a:gd name="T2" fmla="*/ 1 w 643"/>
              <a:gd name="T3" fmla="*/ 0 h 642"/>
              <a:gd name="T4" fmla="*/ 2 w 643"/>
              <a:gd name="T5" fmla="*/ 2 h 642"/>
              <a:gd name="T6" fmla="*/ 2 w 643"/>
              <a:gd name="T7" fmla="*/ 2 h 642"/>
              <a:gd name="T8" fmla="*/ 2 w 643"/>
              <a:gd name="T9" fmla="*/ 0 h 642"/>
              <a:gd name="T10" fmla="*/ 2 w 643"/>
              <a:gd name="T11" fmla="*/ 0 h 642"/>
              <a:gd name="T12" fmla="*/ 2 w 643"/>
              <a:gd name="T13" fmla="*/ 2 h 642"/>
              <a:gd name="T14" fmla="*/ 1 w 643"/>
              <a:gd name="T15" fmla="*/ 2 h 642"/>
              <a:gd name="T16" fmla="*/ 0 w 643"/>
              <a:gd name="T17" fmla="*/ 0 h 642"/>
              <a:gd name="T18" fmla="*/ 0 w 643"/>
              <a:gd name="T19" fmla="*/ 2 h 642"/>
              <a:gd name="T20" fmla="*/ 0 w 643"/>
              <a:gd name="T21" fmla="*/ 2 h 642"/>
              <a:gd name="T22" fmla="*/ 0 w 643"/>
              <a:gd name="T23" fmla="*/ 0 h 642"/>
              <a:gd name="T24" fmla="*/ 0 w 643"/>
              <a:gd name="T25" fmla="*/ 0 h 642"/>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643"/>
              <a:gd name="T40" fmla="*/ 0 h 642"/>
              <a:gd name="T41" fmla="*/ 643 w 643"/>
              <a:gd name="T42" fmla="*/ 642 h 642"/>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643" h="642">
                <a:moveTo>
                  <a:pt x="0" y="0"/>
                </a:moveTo>
                <a:lnTo>
                  <a:pt x="256" y="0"/>
                </a:lnTo>
                <a:lnTo>
                  <a:pt x="476" y="478"/>
                </a:lnTo>
                <a:lnTo>
                  <a:pt x="479" y="476"/>
                </a:lnTo>
                <a:lnTo>
                  <a:pt x="479" y="0"/>
                </a:lnTo>
                <a:lnTo>
                  <a:pt x="643" y="0"/>
                </a:lnTo>
                <a:lnTo>
                  <a:pt x="643" y="642"/>
                </a:lnTo>
                <a:lnTo>
                  <a:pt x="388" y="642"/>
                </a:lnTo>
                <a:lnTo>
                  <a:pt x="167" y="152"/>
                </a:lnTo>
                <a:lnTo>
                  <a:pt x="165" y="642"/>
                </a:lnTo>
                <a:lnTo>
                  <a:pt x="0" y="642"/>
                </a:lnTo>
                <a:lnTo>
                  <a:pt x="0" y="0"/>
                </a:lnTo>
                <a:close/>
              </a:path>
            </a:pathLst>
          </a:custGeom>
          <a:solidFill>
            <a:srgbClr val="000000"/>
          </a:solidFill>
          <a:ln w="9525">
            <a:noFill/>
            <a:round/>
            <a:headEnd/>
            <a:tailEnd/>
          </a:ln>
        </xdr:spPr>
      </xdr:sp>
      <xdr:sp macro="" textlink="">
        <xdr:nvSpPr>
          <xdr:cNvPr id="4514" name="Freeform 51"/>
          <xdr:cNvSpPr>
            <a:spLocks/>
          </xdr:cNvSpPr>
        </xdr:nvSpPr>
        <xdr:spPr bwMode="auto">
          <a:xfrm>
            <a:off x="2654" y="681"/>
            <a:ext cx="121" cy="156"/>
          </a:xfrm>
          <a:custGeom>
            <a:avLst/>
            <a:gdLst>
              <a:gd name="T0" fmla="*/ 0 w 501"/>
              <a:gd name="T1" fmla="*/ 0 h 642"/>
              <a:gd name="T2" fmla="*/ 2 w 501"/>
              <a:gd name="T3" fmla="*/ 0 h 642"/>
              <a:gd name="T4" fmla="*/ 2 w 501"/>
              <a:gd name="T5" fmla="*/ 0 h 642"/>
              <a:gd name="T6" fmla="*/ 1 w 501"/>
              <a:gd name="T7" fmla="*/ 0 h 642"/>
              <a:gd name="T8" fmla="*/ 1 w 501"/>
              <a:gd name="T9" fmla="*/ 1 h 642"/>
              <a:gd name="T10" fmla="*/ 2 w 501"/>
              <a:gd name="T11" fmla="*/ 1 h 642"/>
              <a:gd name="T12" fmla="*/ 2 w 501"/>
              <a:gd name="T13" fmla="*/ 1 h 642"/>
              <a:gd name="T14" fmla="*/ 1 w 501"/>
              <a:gd name="T15" fmla="*/ 1 h 642"/>
              <a:gd name="T16" fmla="*/ 1 w 501"/>
              <a:gd name="T17" fmla="*/ 2 h 642"/>
              <a:gd name="T18" fmla="*/ 2 w 501"/>
              <a:gd name="T19" fmla="*/ 2 h 642"/>
              <a:gd name="T20" fmla="*/ 2 w 501"/>
              <a:gd name="T21" fmla="*/ 2 h 642"/>
              <a:gd name="T22" fmla="*/ 0 w 501"/>
              <a:gd name="T23" fmla="*/ 2 h 642"/>
              <a:gd name="T24" fmla="*/ 0 w 501"/>
              <a:gd name="T25" fmla="*/ 0 h 642"/>
              <a:gd name="T26" fmla="*/ 0 w 501"/>
              <a:gd name="T27" fmla="*/ 0 h 642"/>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60000 65536"/>
              <a:gd name="T40" fmla="*/ 0 60000 65536"/>
              <a:gd name="T41" fmla="*/ 0 60000 65536"/>
              <a:gd name="T42" fmla="*/ 0 w 501"/>
              <a:gd name="T43" fmla="*/ 0 h 642"/>
              <a:gd name="T44" fmla="*/ 501 w 501"/>
              <a:gd name="T45" fmla="*/ 642 h 642"/>
            </a:gdLst>
            <a:ahLst/>
            <a:cxnLst>
              <a:cxn ang="T28">
                <a:pos x="T0" y="T1"/>
              </a:cxn>
              <a:cxn ang="T29">
                <a:pos x="T2" y="T3"/>
              </a:cxn>
              <a:cxn ang="T30">
                <a:pos x="T4" y="T5"/>
              </a:cxn>
              <a:cxn ang="T31">
                <a:pos x="T6" y="T7"/>
              </a:cxn>
              <a:cxn ang="T32">
                <a:pos x="T8" y="T9"/>
              </a:cxn>
              <a:cxn ang="T33">
                <a:pos x="T10" y="T11"/>
              </a:cxn>
              <a:cxn ang="T34">
                <a:pos x="T12" y="T13"/>
              </a:cxn>
              <a:cxn ang="T35">
                <a:pos x="T14" y="T15"/>
              </a:cxn>
              <a:cxn ang="T36">
                <a:pos x="T16" y="T17"/>
              </a:cxn>
              <a:cxn ang="T37">
                <a:pos x="T18" y="T19"/>
              </a:cxn>
              <a:cxn ang="T38">
                <a:pos x="T20" y="T21"/>
              </a:cxn>
              <a:cxn ang="T39">
                <a:pos x="T22" y="T23"/>
              </a:cxn>
              <a:cxn ang="T40">
                <a:pos x="T24" y="T25"/>
              </a:cxn>
              <a:cxn ang="T41">
                <a:pos x="T26" y="T27"/>
              </a:cxn>
            </a:cxnLst>
            <a:rect l="T42" t="T43" r="T44" b="T45"/>
            <a:pathLst>
              <a:path w="501" h="642">
                <a:moveTo>
                  <a:pt x="0" y="0"/>
                </a:moveTo>
                <a:lnTo>
                  <a:pt x="501" y="0"/>
                </a:lnTo>
                <a:lnTo>
                  <a:pt x="501" y="125"/>
                </a:lnTo>
                <a:lnTo>
                  <a:pt x="183" y="125"/>
                </a:lnTo>
                <a:lnTo>
                  <a:pt x="183" y="257"/>
                </a:lnTo>
                <a:lnTo>
                  <a:pt x="477" y="257"/>
                </a:lnTo>
                <a:lnTo>
                  <a:pt x="477" y="382"/>
                </a:lnTo>
                <a:lnTo>
                  <a:pt x="183" y="382"/>
                </a:lnTo>
                <a:lnTo>
                  <a:pt x="183" y="517"/>
                </a:lnTo>
                <a:lnTo>
                  <a:pt x="501" y="517"/>
                </a:lnTo>
                <a:lnTo>
                  <a:pt x="501" y="642"/>
                </a:lnTo>
                <a:lnTo>
                  <a:pt x="0" y="642"/>
                </a:lnTo>
                <a:lnTo>
                  <a:pt x="0" y="0"/>
                </a:lnTo>
                <a:close/>
              </a:path>
            </a:pathLst>
          </a:custGeom>
          <a:solidFill>
            <a:srgbClr val="000000"/>
          </a:solidFill>
          <a:ln w="9525">
            <a:noFill/>
            <a:round/>
            <a:headEnd/>
            <a:tailEnd/>
          </a:ln>
        </xdr:spPr>
      </xdr:sp>
      <xdr:sp macro="" textlink="">
        <xdr:nvSpPr>
          <xdr:cNvPr id="4515" name="Freeform 52"/>
          <xdr:cNvSpPr>
            <a:spLocks/>
          </xdr:cNvSpPr>
        </xdr:nvSpPr>
        <xdr:spPr bwMode="auto">
          <a:xfrm>
            <a:off x="2788" y="681"/>
            <a:ext cx="179" cy="156"/>
          </a:xfrm>
          <a:custGeom>
            <a:avLst/>
            <a:gdLst>
              <a:gd name="T0" fmla="*/ 1 w 735"/>
              <a:gd name="T1" fmla="*/ 1 h 642"/>
              <a:gd name="T2" fmla="*/ 0 w 735"/>
              <a:gd name="T3" fmla="*/ 0 h 642"/>
              <a:gd name="T4" fmla="*/ 1 w 735"/>
              <a:gd name="T5" fmla="*/ 0 h 642"/>
              <a:gd name="T6" fmla="*/ 1 w 735"/>
              <a:gd name="T7" fmla="*/ 1 h 642"/>
              <a:gd name="T8" fmla="*/ 2 w 735"/>
              <a:gd name="T9" fmla="*/ 0 h 642"/>
              <a:gd name="T10" fmla="*/ 2 w 735"/>
              <a:gd name="T11" fmla="*/ 0 h 642"/>
              <a:gd name="T12" fmla="*/ 2 w 735"/>
              <a:gd name="T13" fmla="*/ 1 h 642"/>
              <a:gd name="T14" fmla="*/ 3 w 735"/>
              <a:gd name="T15" fmla="*/ 2 h 642"/>
              <a:gd name="T16" fmla="*/ 2 w 735"/>
              <a:gd name="T17" fmla="*/ 2 h 642"/>
              <a:gd name="T18" fmla="*/ 1 w 735"/>
              <a:gd name="T19" fmla="*/ 1 h 642"/>
              <a:gd name="T20" fmla="*/ 1 w 735"/>
              <a:gd name="T21" fmla="*/ 2 h 642"/>
              <a:gd name="T22" fmla="*/ 0 w 735"/>
              <a:gd name="T23" fmla="*/ 2 h 642"/>
              <a:gd name="T24" fmla="*/ 1 w 735"/>
              <a:gd name="T25" fmla="*/ 1 h 642"/>
              <a:gd name="T26" fmla="*/ 1 w 735"/>
              <a:gd name="T27" fmla="*/ 1 h 642"/>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60000 65536"/>
              <a:gd name="T40" fmla="*/ 0 60000 65536"/>
              <a:gd name="T41" fmla="*/ 0 60000 65536"/>
              <a:gd name="T42" fmla="*/ 0 w 735"/>
              <a:gd name="T43" fmla="*/ 0 h 642"/>
              <a:gd name="T44" fmla="*/ 735 w 735"/>
              <a:gd name="T45" fmla="*/ 642 h 642"/>
            </a:gdLst>
            <a:ahLst/>
            <a:cxnLst>
              <a:cxn ang="T28">
                <a:pos x="T0" y="T1"/>
              </a:cxn>
              <a:cxn ang="T29">
                <a:pos x="T2" y="T3"/>
              </a:cxn>
              <a:cxn ang="T30">
                <a:pos x="T4" y="T5"/>
              </a:cxn>
              <a:cxn ang="T31">
                <a:pos x="T6" y="T7"/>
              </a:cxn>
              <a:cxn ang="T32">
                <a:pos x="T8" y="T9"/>
              </a:cxn>
              <a:cxn ang="T33">
                <a:pos x="T10" y="T11"/>
              </a:cxn>
              <a:cxn ang="T34">
                <a:pos x="T12" y="T13"/>
              </a:cxn>
              <a:cxn ang="T35">
                <a:pos x="T14" y="T15"/>
              </a:cxn>
              <a:cxn ang="T36">
                <a:pos x="T16" y="T17"/>
              </a:cxn>
              <a:cxn ang="T37">
                <a:pos x="T18" y="T19"/>
              </a:cxn>
              <a:cxn ang="T38">
                <a:pos x="T20" y="T21"/>
              </a:cxn>
              <a:cxn ang="T39">
                <a:pos x="T22" y="T23"/>
              </a:cxn>
              <a:cxn ang="T40">
                <a:pos x="T24" y="T25"/>
              </a:cxn>
              <a:cxn ang="T41">
                <a:pos x="T26" y="T27"/>
              </a:cxn>
            </a:cxnLst>
            <a:rect l="T42" t="T43" r="T44" b="T45"/>
            <a:pathLst>
              <a:path w="735" h="642">
                <a:moveTo>
                  <a:pt x="248" y="308"/>
                </a:moveTo>
                <a:lnTo>
                  <a:pt x="17" y="0"/>
                </a:lnTo>
                <a:lnTo>
                  <a:pt x="253" y="0"/>
                </a:lnTo>
                <a:lnTo>
                  <a:pt x="380" y="200"/>
                </a:lnTo>
                <a:lnTo>
                  <a:pt x="512" y="0"/>
                </a:lnTo>
                <a:lnTo>
                  <a:pt x="724" y="0"/>
                </a:lnTo>
                <a:lnTo>
                  <a:pt x="489" y="304"/>
                </a:lnTo>
                <a:lnTo>
                  <a:pt x="735" y="642"/>
                </a:lnTo>
                <a:lnTo>
                  <a:pt x="502" y="642"/>
                </a:lnTo>
                <a:lnTo>
                  <a:pt x="357" y="413"/>
                </a:lnTo>
                <a:lnTo>
                  <a:pt x="213" y="642"/>
                </a:lnTo>
                <a:lnTo>
                  <a:pt x="0" y="642"/>
                </a:lnTo>
                <a:lnTo>
                  <a:pt x="248" y="308"/>
                </a:lnTo>
                <a:close/>
              </a:path>
            </a:pathLst>
          </a:custGeom>
          <a:solidFill>
            <a:srgbClr val="000000"/>
          </a:solidFill>
          <a:ln w="9525">
            <a:noFill/>
            <a:round/>
            <a:headEnd/>
            <a:tailEnd/>
          </a:ln>
        </xdr:spPr>
      </xdr:sp>
      <xdr:sp macro="" textlink="">
        <xdr:nvSpPr>
          <xdr:cNvPr id="4516" name="Line 53"/>
          <xdr:cNvSpPr>
            <a:spLocks noChangeShapeType="1"/>
          </xdr:cNvSpPr>
        </xdr:nvSpPr>
        <xdr:spPr bwMode="auto">
          <a:xfrm>
            <a:off x="2230" y="909"/>
            <a:ext cx="0" cy="264"/>
          </a:xfrm>
          <a:prstGeom prst="line">
            <a:avLst/>
          </a:prstGeom>
          <a:noFill/>
          <a:ln w="19050">
            <a:solidFill>
              <a:srgbClr val="000000"/>
            </a:solidFill>
            <a:round/>
            <a:headEnd/>
            <a:tailEnd/>
          </a:ln>
        </xdr:spPr>
      </xdr:sp>
      <xdr:sp macro="" textlink="">
        <xdr:nvSpPr>
          <xdr:cNvPr id="4517" name="Line 54"/>
          <xdr:cNvSpPr>
            <a:spLocks noChangeShapeType="1"/>
          </xdr:cNvSpPr>
        </xdr:nvSpPr>
        <xdr:spPr bwMode="auto">
          <a:xfrm>
            <a:off x="2227" y="337"/>
            <a:ext cx="1" cy="263"/>
          </a:xfrm>
          <a:prstGeom prst="line">
            <a:avLst/>
          </a:prstGeom>
          <a:noFill/>
          <a:ln w="19050">
            <a:solidFill>
              <a:srgbClr val="000000"/>
            </a:solidFill>
            <a:round/>
            <a:headEnd/>
            <a:tailEnd/>
          </a:ln>
        </xdr:spPr>
      </xdr:sp>
      <xdr:sp macro="" textlink="">
        <xdr:nvSpPr>
          <xdr:cNvPr id="4518" name="Freeform 55"/>
          <xdr:cNvSpPr>
            <a:spLocks/>
          </xdr:cNvSpPr>
        </xdr:nvSpPr>
        <xdr:spPr bwMode="auto">
          <a:xfrm>
            <a:off x="1921" y="916"/>
            <a:ext cx="301" cy="260"/>
          </a:xfrm>
          <a:custGeom>
            <a:avLst/>
            <a:gdLst>
              <a:gd name="T0" fmla="*/ 4 w 1241"/>
              <a:gd name="T1" fmla="*/ 4 h 1074"/>
              <a:gd name="T2" fmla="*/ 4 w 1241"/>
              <a:gd name="T3" fmla="*/ 4 h 1074"/>
              <a:gd name="T4" fmla="*/ 4 w 1241"/>
              <a:gd name="T5" fmla="*/ 4 h 1074"/>
              <a:gd name="T6" fmla="*/ 4 w 1241"/>
              <a:gd name="T7" fmla="*/ 4 h 1074"/>
              <a:gd name="T8" fmla="*/ 3 w 1241"/>
              <a:gd name="T9" fmla="*/ 3 h 1074"/>
              <a:gd name="T10" fmla="*/ 3 w 1241"/>
              <a:gd name="T11" fmla="*/ 3 h 1074"/>
              <a:gd name="T12" fmla="*/ 2 w 1241"/>
              <a:gd name="T13" fmla="*/ 3 h 1074"/>
              <a:gd name="T14" fmla="*/ 2 w 1241"/>
              <a:gd name="T15" fmla="*/ 3 h 1074"/>
              <a:gd name="T16" fmla="*/ 1 w 1241"/>
              <a:gd name="T17" fmla="*/ 2 h 1074"/>
              <a:gd name="T18" fmla="*/ 1 w 1241"/>
              <a:gd name="T19" fmla="*/ 2 h 1074"/>
              <a:gd name="T20" fmla="*/ 0 w 1241"/>
              <a:gd name="T21" fmla="*/ 1 h 1074"/>
              <a:gd name="T22" fmla="*/ 0 w 1241"/>
              <a:gd name="T23" fmla="*/ 1 h 1074"/>
              <a:gd name="T24" fmla="*/ 0 w 1241"/>
              <a:gd name="T25" fmla="*/ 0 h 1074"/>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1241"/>
              <a:gd name="T40" fmla="*/ 0 h 1074"/>
              <a:gd name="T41" fmla="*/ 1241 w 1241"/>
              <a:gd name="T42" fmla="*/ 1074 h 1074"/>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1241" h="1074">
                <a:moveTo>
                  <a:pt x="1241" y="1074"/>
                </a:moveTo>
                <a:lnTo>
                  <a:pt x="1221" y="1071"/>
                </a:lnTo>
                <a:lnTo>
                  <a:pt x="1163" y="1062"/>
                </a:lnTo>
                <a:lnTo>
                  <a:pt x="1073" y="1043"/>
                </a:lnTo>
                <a:lnTo>
                  <a:pt x="960" y="1012"/>
                </a:lnTo>
                <a:lnTo>
                  <a:pt x="829" y="967"/>
                </a:lnTo>
                <a:lnTo>
                  <a:pt x="688" y="903"/>
                </a:lnTo>
                <a:lnTo>
                  <a:pt x="544" y="819"/>
                </a:lnTo>
                <a:lnTo>
                  <a:pt x="402" y="712"/>
                </a:lnTo>
                <a:lnTo>
                  <a:pt x="269" y="580"/>
                </a:lnTo>
                <a:lnTo>
                  <a:pt x="155" y="420"/>
                </a:lnTo>
                <a:lnTo>
                  <a:pt x="62" y="227"/>
                </a:lnTo>
                <a:lnTo>
                  <a:pt x="0" y="0"/>
                </a:lnTo>
              </a:path>
            </a:pathLst>
          </a:custGeom>
          <a:noFill/>
          <a:ln w="19050">
            <a:solidFill>
              <a:srgbClr val="000000"/>
            </a:solidFill>
            <a:prstDash val="solid"/>
            <a:round/>
            <a:headEnd/>
            <a:tailEnd/>
          </a:ln>
        </xdr:spPr>
      </xdr:sp>
      <xdr:sp macro="" textlink="">
        <xdr:nvSpPr>
          <xdr:cNvPr id="4519" name="Freeform 56"/>
          <xdr:cNvSpPr>
            <a:spLocks/>
          </xdr:cNvSpPr>
        </xdr:nvSpPr>
        <xdr:spPr bwMode="auto">
          <a:xfrm>
            <a:off x="1695" y="916"/>
            <a:ext cx="527" cy="258"/>
          </a:xfrm>
          <a:custGeom>
            <a:avLst/>
            <a:gdLst>
              <a:gd name="T0" fmla="*/ 8 w 2175"/>
              <a:gd name="T1" fmla="*/ 4 h 1062"/>
              <a:gd name="T2" fmla="*/ 8 w 2175"/>
              <a:gd name="T3" fmla="*/ 4 h 1062"/>
              <a:gd name="T4" fmla="*/ 7 w 2175"/>
              <a:gd name="T5" fmla="*/ 4 h 1062"/>
              <a:gd name="T6" fmla="*/ 7 w 2175"/>
              <a:gd name="T7" fmla="*/ 4 h 1062"/>
              <a:gd name="T8" fmla="*/ 6 w 2175"/>
              <a:gd name="T9" fmla="*/ 4 h 1062"/>
              <a:gd name="T10" fmla="*/ 5 w 2175"/>
              <a:gd name="T11" fmla="*/ 3 h 1062"/>
              <a:gd name="T12" fmla="*/ 4 w 2175"/>
              <a:gd name="T13" fmla="*/ 3 h 1062"/>
              <a:gd name="T14" fmla="*/ 3 w 2175"/>
              <a:gd name="T15" fmla="*/ 3 h 1062"/>
              <a:gd name="T16" fmla="*/ 2 w 2175"/>
              <a:gd name="T17" fmla="*/ 3 h 1062"/>
              <a:gd name="T18" fmla="*/ 2 w 2175"/>
              <a:gd name="T19" fmla="*/ 2 h 1062"/>
              <a:gd name="T20" fmla="*/ 1 w 2175"/>
              <a:gd name="T21" fmla="*/ 2 h 1062"/>
              <a:gd name="T22" fmla="*/ 0 w 2175"/>
              <a:gd name="T23" fmla="*/ 1 h 1062"/>
              <a:gd name="T24" fmla="*/ 0 w 2175"/>
              <a:gd name="T25" fmla="*/ 0 h 1062"/>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2175"/>
              <a:gd name="T40" fmla="*/ 0 h 1062"/>
              <a:gd name="T41" fmla="*/ 2175 w 2175"/>
              <a:gd name="T42" fmla="*/ 1062 h 1062"/>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2175" h="1062">
                <a:moveTo>
                  <a:pt x="2175" y="1062"/>
                </a:moveTo>
                <a:lnTo>
                  <a:pt x="2140" y="1061"/>
                </a:lnTo>
                <a:lnTo>
                  <a:pt x="2039" y="1058"/>
                </a:lnTo>
                <a:lnTo>
                  <a:pt x="1885" y="1048"/>
                </a:lnTo>
                <a:lnTo>
                  <a:pt x="1688" y="1028"/>
                </a:lnTo>
                <a:lnTo>
                  <a:pt x="1463" y="992"/>
                </a:lnTo>
                <a:lnTo>
                  <a:pt x="1218" y="938"/>
                </a:lnTo>
                <a:lnTo>
                  <a:pt x="966" y="861"/>
                </a:lnTo>
                <a:lnTo>
                  <a:pt x="719" y="758"/>
                </a:lnTo>
                <a:lnTo>
                  <a:pt x="486" y="623"/>
                </a:lnTo>
                <a:lnTo>
                  <a:pt x="282" y="456"/>
                </a:lnTo>
                <a:lnTo>
                  <a:pt x="117" y="250"/>
                </a:lnTo>
                <a:lnTo>
                  <a:pt x="0" y="0"/>
                </a:lnTo>
              </a:path>
            </a:pathLst>
          </a:custGeom>
          <a:noFill/>
          <a:ln w="19050">
            <a:solidFill>
              <a:srgbClr val="000000"/>
            </a:solidFill>
            <a:prstDash val="solid"/>
            <a:round/>
            <a:headEnd/>
            <a:tailEnd/>
          </a:ln>
        </xdr:spPr>
      </xdr:sp>
      <xdr:sp macro="" textlink="">
        <xdr:nvSpPr>
          <xdr:cNvPr id="4520" name="Freeform 57"/>
          <xdr:cNvSpPr>
            <a:spLocks/>
          </xdr:cNvSpPr>
        </xdr:nvSpPr>
        <xdr:spPr bwMode="auto">
          <a:xfrm>
            <a:off x="1921" y="333"/>
            <a:ext cx="299" cy="261"/>
          </a:xfrm>
          <a:custGeom>
            <a:avLst/>
            <a:gdLst>
              <a:gd name="T0" fmla="*/ 4 w 1235"/>
              <a:gd name="T1" fmla="*/ 0 h 1074"/>
              <a:gd name="T2" fmla="*/ 4 w 1235"/>
              <a:gd name="T3" fmla="*/ 0 h 1074"/>
              <a:gd name="T4" fmla="*/ 4 w 1235"/>
              <a:gd name="T5" fmla="*/ 0 h 1074"/>
              <a:gd name="T6" fmla="*/ 4 w 1235"/>
              <a:gd name="T7" fmla="*/ 0 h 1074"/>
              <a:gd name="T8" fmla="*/ 3 w 1235"/>
              <a:gd name="T9" fmla="*/ 0 h 1074"/>
              <a:gd name="T10" fmla="*/ 3 w 1235"/>
              <a:gd name="T11" fmla="*/ 0 h 1074"/>
              <a:gd name="T12" fmla="*/ 2 w 1235"/>
              <a:gd name="T13" fmla="*/ 0 h 1074"/>
              <a:gd name="T14" fmla="*/ 2 w 1235"/>
              <a:gd name="T15" fmla="*/ 1 h 1074"/>
              <a:gd name="T16" fmla="*/ 1 w 1235"/>
              <a:gd name="T17" fmla="*/ 1 h 1074"/>
              <a:gd name="T18" fmla="*/ 1 w 1235"/>
              <a:gd name="T19" fmla="*/ 2 h 1074"/>
              <a:gd name="T20" fmla="*/ 0 w 1235"/>
              <a:gd name="T21" fmla="*/ 2 h 1074"/>
              <a:gd name="T22" fmla="*/ 0 w 1235"/>
              <a:gd name="T23" fmla="*/ 3 h 1074"/>
              <a:gd name="T24" fmla="*/ 0 w 1235"/>
              <a:gd name="T25" fmla="*/ 4 h 1074"/>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1235"/>
              <a:gd name="T40" fmla="*/ 0 h 1074"/>
              <a:gd name="T41" fmla="*/ 1235 w 1235"/>
              <a:gd name="T42" fmla="*/ 1074 h 1074"/>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1235" h="1074">
                <a:moveTo>
                  <a:pt x="1235" y="0"/>
                </a:moveTo>
                <a:lnTo>
                  <a:pt x="1214" y="4"/>
                </a:lnTo>
                <a:lnTo>
                  <a:pt x="1156" y="12"/>
                </a:lnTo>
                <a:lnTo>
                  <a:pt x="1067" y="31"/>
                </a:lnTo>
                <a:lnTo>
                  <a:pt x="955" y="62"/>
                </a:lnTo>
                <a:lnTo>
                  <a:pt x="825" y="107"/>
                </a:lnTo>
                <a:lnTo>
                  <a:pt x="685" y="171"/>
                </a:lnTo>
                <a:lnTo>
                  <a:pt x="540" y="255"/>
                </a:lnTo>
                <a:lnTo>
                  <a:pt x="399" y="362"/>
                </a:lnTo>
                <a:lnTo>
                  <a:pt x="268" y="494"/>
                </a:lnTo>
                <a:lnTo>
                  <a:pt x="153" y="655"/>
                </a:lnTo>
                <a:lnTo>
                  <a:pt x="62" y="848"/>
                </a:lnTo>
                <a:lnTo>
                  <a:pt x="0" y="1074"/>
                </a:lnTo>
              </a:path>
            </a:pathLst>
          </a:custGeom>
          <a:noFill/>
          <a:ln w="19050">
            <a:solidFill>
              <a:srgbClr val="000000"/>
            </a:solidFill>
            <a:prstDash val="solid"/>
            <a:round/>
            <a:headEnd/>
            <a:tailEnd/>
          </a:ln>
        </xdr:spPr>
      </xdr:sp>
      <xdr:sp macro="" textlink="">
        <xdr:nvSpPr>
          <xdr:cNvPr id="4521" name="Freeform 58"/>
          <xdr:cNvSpPr>
            <a:spLocks/>
          </xdr:cNvSpPr>
        </xdr:nvSpPr>
        <xdr:spPr bwMode="auto">
          <a:xfrm>
            <a:off x="1695" y="337"/>
            <a:ext cx="525" cy="257"/>
          </a:xfrm>
          <a:custGeom>
            <a:avLst/>
            <a:gdLst>
              <a:gd name="T0" fmla="*/ 8 w 2164"/>
              <a:gd name="T1" fmla="*/ 0 h 1062"/>
              <a:gd name="T2" fmla="*/ 7 w 2164"/>
              <a:gd name="T3" fmla="*/ 0 h 1062"/>
              <a:gd name="T4" fmla="*/ 7 w 2164"/>
              <a:gd name="T5" fmla="*/ 0 h 1062"/>
              <a:gd name="T6" fmla="*/ 7 w 2164"/>
              <a:gd name="T7" fmla="*/ 0 h 1062"/>
              <a:gd name="T8" fmla="*/ 6 w 2164"/>
              <a:gd name="T9" fmla="*/ 0 h 1062"/>
              <a:gd name="T10" fmla="*/ 5 w 2164"/>
              <a:gd name="T11" fmla="*/ 0 h 1062"/>
              <a:gd name="T12" fmla="*/ 4 w 2164"/>
              <a:gd name="T13" fmla="*/ 0 h 1062"/>
              <a:gd name="T14" fmla="*/ 3 w 2164"/>
              <a:gd name="T15" fmla="*/ 1 h 1062"/>
              <a:gd name="T16" fmla="*/ 2 w 2164"/>
              <a:gd name="T17" fmla="*/ 1 h 1062"/>
              <a:gd name="T18" fmla="*/ 2 w 2164"/>
              <a:gd name="T19" fmla="*/ 1 h 1062"/>
              <a:gd name="T20" fmla="*/ 1 w 2164"/>
              <a:gd name="T21" fmla="*/ 2 h 1062"/>
              <a:gd name="T22" fmla="*/ 0 w 2164"/>
              <a:gd name="T23" fmla="*/ 3 h 1062"/>
              <a:gd name="T24" fmla="*/ 0 w 2164"/>
              <a:gd name="T25" fmla="*/ 4 h 1062"/>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2164"/>
              <a:gd name="T40" fmla="*/ 0 h 1062"/>
              <a:gd name="T41" fmla="*/ 2164 w 2164"/>
              <a:gd name="T42" fmla="*/ 1062 h 1062"/>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2164" h="1062">
                <a:moveTo>
                  <a:pt x="2164" y="0"/>
                </a:moveTo>
                <a:lnTo>
                  <a:pt x="2128" y="1"/>
                </a:lnTo>
                <a:lnTo>
                  <a:pt x="2028" y="4"/>
                </a:lnTo>
                <a:lnTo>
                  <a:pt x="1875" y="14"/>
                </a:lnTo>
                <a:lnTo>
                  <a:pt x="1680" y="34"/>
                </a:lnTo>
                <a:lnTo>
                  <a:pt x="1455" y="70"/>
                </a:lnTo>
                <a:lnTo>
                  <a:pt x="1211" y="124"/>
                </a:lnTo>
                <a:lnTo>
                  <a:pt x="961" y="201"/>
                </a:lnTo>
                <a:lnTo>
                  <a:pt x="715" y="304"/>
                </a:lnTo>
                <a:lnTo>
                  <a:pt x="484" y="439"/>
                </a:lnTo>
                <a:lnTo>
                  <a:pt x="280" y="606"/>
                </a:lnTo>
                <a:lnTo>
                  <a:pt x="115" y="813"/>
                </a:lnTo>
                <a:lnTo>
                  <a:pt x="0" y="1062"/>
                </a:lnTo>
              </a:path>
            </a:pathLst>
          </a:custGeom>
          <a:noFill/>
          <a:ln w="19050">
            <a:solidFill>
              <a:srgbClr val="000000"/>
            </a:solidFill>
            <a:prstDash val="solid"/>
            <a:round/>
            <a:headEnd/>
            <a:tailEnd/>
          </a:ln>
        </xdr:spPr>
      </xdr:sp>
      <xdr:sp macro="" textlink="">
        <xdr:nvSpPr>
          <xdr:cNvPr id="4522" name="Freeform 59"/>
          <xdr:cNvSpPr>
            <a:spLocks/>
          </xdr:cNvSpPr>
        </xdr:nvSpPr>
        <xdr:spPr bwMode="auto">
          <a:xfrm>
            <a:off x="2232" y="332"/>
            <a:ext cx="301" cy="261"/>
          </a:xfrm>
          <a:custGeom>
            <a:avLst/>
            <a:gdLst>
              <a:gd name="T0" fmla="*/ 0 w 1242"/>
              <a:gd name="T1" fmla="*/ 0 h 1074"/>
              <a:gd name="T2" fmla="*/ 0 w 1242"/>
              <a:gd name="T3" fmla="*/ 0 h 1074"/>
              <a:gd name="T4" fmla="*/ 0 w 1242"/>
              <a:gd name="T5" fmla="*/ 0 h 1074"/>
              <a:gd name="T6" fmla="*/ 0 w 1242"/>
              <a:gd name="T7" fmla="*/ 0 h 1074"/>
              <a:gd name="T8" fmla="*/ 1 w 1242"/>
              <a:gd name="T9" fmla="*/ 0 h 1074"/>
              <a:gd name="T10" fmla="*/ 1 w 1242"/>
              <a:gd name="T11" fmla="*/ 0 h 1074"/>
              <a:gd name="T12" fmla="*/ 2 w 1242"/>
              <a:gd name="T13" fmla="*/ 0 h 1074"/>
              <a:gd name="T14" fmla="*/ 2 w 1242"/>
              <a:gd name="T15" fmla="*/ 1 h 1074"/>
              <a:gd name="T16" fmla="*/ 3 w 1242"/>
              <a:gd name="T17" fmla="*/ 1 h 1074"/>
              <a:gd name="T18" fmla="*/ 3 w 1242"/>
              <a:gd name="T19" fmla="*/ 2 h 1074"/>
              <a:gd name="T20" fmla="*/ 4 w 1242"/>
              <a:gd name="T21" fmla="*/ 2 h 1074"/>
              <a:gd name="T22" fmla="*/ 4 w 1242"/>
              <a:gd name="T23" fmla="*/ 3 h 1074"/>
              <a:gd name="T24" fmla="*/ 4 w 1242"/>
              <a:gd name="T25" fmla="*/ 4 h 1074"/>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1242"/>
              <a:gd name="T40" fmla="*/ 0 h 1074"/>
              <a:gd name="T41" fmla="*/ 1242 w 1242"/>
              <a:gd name="T42" fmla="*/ 1074 h 1074"/>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1242" h="1074">
                <a:moveTo>
                  <a:pt x="0" y="0"/>
                </a:moveTo>
                <a:lnTo>
                  <a:pt x="22" y="3"/>
                </a:lnTo>
                <a:lnTo>
                  <a:pt x="80" y="12"/>
                </a:lnTo>
                <a:lnTo>
                  <a:pt x="170" y="31"/>
                </a:lnTo>
                <a:lnTo>
                  <a:pt x="283" y="62"/>
                </a:lnTo>
                <a:lnTo>
                  <a:pt x="413" y="107"/>
                </a:lnTo>
                <a:lnTo>
                  <a:pt x="555" y="171"/>
                </a:lnTo>
                <a:lnTo>
                  <a:pt x="699" y="254"/>
                </a:lnTo>
                <a:lnTo>
                  <a:pt x="841" y="362"/>
                </a:lnTo>
                <a:lnTo>
                  <a:pt x="973" y="494"/>
                </a:lnTo>
                <a:lnTo>
                  <a:pt x="1088" y="655"/>
                </a:lnTo>
                <a:lnTo>
                  <a:pt x="1181" y="848"/>
                </a:lnTo>
                <a:lnTo>
                  <a:pt x="1242" y="1074"/>
                </a:lnTo>
              </a:path>
            </a:pathLst>
          </a:custGeom>
          <a:noFill/>
          <a:ln w="19050">
            <a:solidFill>
              <a:srgbClr val="000000"/>
            </a:solidFill>
            <a:prstDash val="solid"/>
            <a:round/>
            <a:headEnd/>
            <a:tailEnd/>
          </a:ln>
        </xdr:spPr>
      </xdr:sp>
      <xdr:sp macro="" textlink="">
        <xdr:nvSpPr>
          <xdr:cNvPr id="4523" name="Freeform 60"/>
          <xdr:cNvSpPr>
            <a:spLocks/>
          </xdr:cNvSpPr>
        </xdr:nvSpPr>
        <xdr:spPr bwMode="auto">
          <a:xfrm>
            <a:off x="2232" y="335"/>
            <a:ext cx="528" cy="258"/>
          </a:xfrm>
          <a:custGeom>
            <a:avLst/>
            <a:gdLst>
              <a:gd name="T0" fmla="*/ 0 w 2175"/>
              <a:gd name="T1" fmla="*/ 0 h 1062"/>
              <a:gd name="T2" fmla="*/ 0 w 2175"/>
              <a:gd name="T3" fmla="*/ 0 h 1062"/>
              <a:gd name="T4" fmla="*/ 0 w 2175"/>
              <a:gd name="T5" fmla="*/ 0 h 1062"/>
              <a:gd name="T6" fmla="*/ 1 w 2175"/>
              <a:gd name="T7" fmla="*/ 0 h 1062"/>
              <a:gd name="T8" fmla="*/ 2 w 2175"/>
              <a:gd name="T9" fmla="*/ 0 h 1062"/>
              <a:gd name="T10" fmla="*/ 2 w 2175"/>
              <a:gd name="T11" fmla="*/ 0 h 1062"/>
              <a:gd name="T12" fmla="*/ 3 w 2175"/>
              <a:gd name="T13" fmla="*/ 0 h 1062"/>
              <a:gd name="T14" fmla="*/ 4 w 2175"/>
              <a:gd name="T15" fmla="*/ 1 h 1062"/>
              <a:gd name="T16" fmla="*/ 5 w 2175"/>
              <a:gd name="T17" fmla="*/ 1 h 1062"/>
              <a:gd name="T18" fmla="*/ 6 w 2175"/>
              <a:gd name="T19" fmla="*/ 1 h 1062"/>
              <a:gd name="T20" fmla="*/ 7 w 2175"/>
              <a:gd name="T21" fmla="*/ 2 h 1062"/>
              <a:gd name="T22" fmla="*/ 7 w 2175"/>
              <a:gd name="T23" fmla="*/ 3 h 1062"/>
              <a:gd name="T24" fmla="*/ 8 w 2175"/>
              <a:gd name="T25" fmla="*/ 4 h 1062"/>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2175"/>
              <a:gd name="T40" fmla="*/ 0 h 1062"/>
              <a:gd name="T41" fmla="*/ 2175 w 2175"/>
              <a:gd name="T42" fmla="*/ 1062 h 1062"/>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2175" h="1062">
                <a:moveTo>
                  <a:pt x="0" y="0"/>
                </a:moveTo>
                <a:lnTo>
                  <a:pt x="37" y="1"/>
                </a:lnTo>
                <a:lnTo>
                  <a:pt x="138" y="4"/>
                </a:lnTo>
                <a:lnTo>
                  <a:pt x="292" y="14"/>
                </a:lnTo>
                <a:lnTo>
                  <a:pt x="489" y="34"/>
                </a:lnTo>
                <a:lnTo>
                  <a:pt x="714" y="70"/>
                </a:lnTo>
                <a:lnTo>
                  <a:pt x="959" y="124"/>
                </a:lnTo>
                <a:lnTo>
                  <a:pt x="1211" y="201"/>
                </a:lnTo>
                <a:lnTo>
                  <a:pt x="1458" y="304"/>
                </a:lnTo>
                <a:lnTo>
                  <a:pt x="1690" y="439"/>
                </a:lnTo>
                <a:lnTo>
                  <a:pt x="1895" y="606"/>
                </a:lnTo>
                <a:lnTo>
                  <a:pt x="2060" y="813"/>
                </a:lnTo>
                <a:lnTo>
                  <a:pt x="2175" y="1062"/>
                </a:lnTo>
              </a:path>
            </a:pathLst>
          </a:custGeom>
          <a:noFill/>
          <a:ln w="19050">
            <a:solidFill>
              <a:srgbClr val="000000"/>
            </a:solidFill>
            <a:prstDash val="solid"/>
            <a:round/>
            <a:headEnd/>
            <a:tailEnd/>
          </a:ln>
        </xdr:spPr>
      </xdr:sp>
      <xdr:sp macro="" textlink="">
        <xdr:nvSpPr>
          <xdr:cNvPr id="4524" name="Freeform 61"/>
          <xdr:cNvSpPr>
            <a:spLocks/>
          </xdr:cNvSpPr>
        </xdr:nvSpPr>
        <xdr:spPr bwMode="auto">
          <a:xfrm>
            <a:off x="2003" y="392"/>
            <a:ext cx="540" cy="210"/>
          </a:xfrm>
          <a:custGeom>
            <a:avLst/>
            <a:gdLst>
              <a:gd name="T0" fmla="*/ 7 w 2224"/>
              <a:gd name="T1" fmla="*/ 0 h 867"/>
              <a:gd name="T2" fmla="*/ 7 w 2224"/>
              <a:gd name="T3" fmla="*/ 0 h 867"/>
              <a:gd name="T4" fmla="*/ 7 w 2224"/>
              <a:gd name="T5" fmla="*/ 0 h 867"/>
              <a:gd name="T6" fmla="*/ 6 w 2224"/>
              <a:gd name="T7" fmla="*/ 0 h 867"/>
              <a:gd name="T8" fmla="*/ 6 w 2224"/>
              <a:gd name="T9" fmla="*/ 0 h 867"/>
              <a:gd name="T10" fmla="*/ 6 w 2224"/>
              <a:gd name="T11" fmla="*/ 0 h 867"/>
              <a:gd name="T12" fmla="*/ 5 w 2224"/>
              <a:gd name="T13" fmla="*/ 0 h 867"/>
              <a:gd name="T14" fmla="*/ 4 w 2224"/>
              <a:gd name="T15" fmla="*/ 0 h 867"/>
              <a:gd name="T16" fmla="*/ 4 w 2224"/>
              <a:gd name="T17" fmla="*/ 0 h 867"/>
              <a:gd name="T18" fmla="*/ 3 w 2224"/>
              <a:gd name="T19" fmla="*/ 0 h 867"/>
              <a:gd name="T20" fmla="*/ 3 w 2224"/>
              <a:gd name="T21" fmla="*/ 0 h 867"/>
              <a:gd name="T22" fmla="*/ 2 w 2224"/>
              <a:gd name="T23" fmla="*/ 0 h 867"/>
              <a:gd name="T24" fmla="*/ 1 w 2224"/>
              <a:gd name="T25" fmla="*/ 0 h 867"/>
              <a:gd name="T26" fmla="*/ 1 w 2224"/>
              <a:gd name="T27" fmla="*/ 0 h 867"/>
              <a:gd name="T28" fmla="*/ 1 w 2224"/>
              <a:gd name="T29" fmla="*/ 0 h 867"/>
              <a:gd name="T30" fmla="*/ 0 w 2224"/>
              <a:gd name="T31" fmla="*/ 0 h 867"/>
              <a:gd name="T32" fmla="*/ 0 w 2224"/>
              <a:gd name="T33" fmla="*/ 1 h 867"/>
              <a:gd name="T34" fmla="*/ 0 w 2224"/>
              <a:gd name="T35" fmla="*/ 1 h 867"/>
              <a:gd name="T36" fmla="*/ 0 w 2224"/>
              <a:gd name="T37" fmla="*/ 1 h 867"/>
              <a:gd name="T38" fmla="*/ 0 w 2224"/>
              <a:gd name="T39" fmla="*/ 1 h 867"/>
              <a:gd name="T40" fmla="*/ 0 w 2224"/>
              <a:gd name="T41" fmla="*/ 1 h 867"/>
              <a:gd name="T42" fmla="*/ 0 w 2224"/>
              <a:gd name="T43" fmla="*/ 1 h 867"/>
              <a:gd name="T44" fmla="*/ 0 w 2224"/>
              <a:gd name="T45" fmla="*/ 1 h 867"/>
              <a:gd name="T46" fmla="*/ 1 w 2224"/>
              <a:gd name="T47" fmla="*/ 1 h 867"/>
              <a:gd name="T48" fmla="*/ 1 w 2224"/>
              <a:gd name="T49" fmla="*/ 1 h 867"/>
              <a:gd name="T50" fmla="*/ 1 w 2224"/>
              <a:gd name="T51" fmla="*/ 2 h 867"/>
              <a:gd name="T52" fmla="*/ 2 w 2224"/>
              <a:gd name="T53" fmla="*/ 2 h 867"/>
              <a:gd name="T54" fmla="*/ 3 w 2224"/>
              <a:gd name="T55" fmla="*/ 2 h 867"/>
              <a:gd name="T56" fmla="*/ 3 w 2224"/>
              <a:gd name="T57" fmla="*/ 2 h 867"/>
              <a:gd name="T58" fmla="*/ 4 w 2224"/>
              <a:gd name="T59" fmla="*/ 2 h 867"/>
              <a:gd name="T60" fmla="*/ 5 w 2224"/>
              <a:gd name="T61" fmla="*/ 2 h 867"/>
              <a:gd name="T62" fmla="*/ 6 w 2224"/>
              <a:gd name="T63" fmla="*/ 2 h 867"/>
              <a:gd name="T64" fmla="*/ 6 w 2224"/>
              <a:gd name="T65" fmla="*/ 2 h 867"/>
              <a:gd name="T66" fmla="*/ 7 w 2224"/>
              <a:gd name="T67" fmla="*/ 2 h 867"/>
              <a:gd name="T68" fmla="*/ 7 w 2224"/>
              <a:gd name="T69" fmla="*/ 3 h 867"/>
              <a:gd name="T70" fmla="*/ 8 w 2224"/>
              <a:gd name="T71" fmla="*/ 3 h 867"/>
              <a:gd name="T72" fmla="*/ 8 w 2224"/>
              <a:gd name="T73" fmla="*/ 3 h 867"/>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60000 65536"/>
              <a:gd name="T100" fmla="*/ 0 60000 65536"/>
              <a:gd name="T101" fmla="*/ 0 60000 65536"/>
              <a:gd name="T102" fmla="*/ 0 60000 65536"/>
              <a:gd name="T103" fmla="*/ 0 60000 65536"/>
              <a:gd name="T104" fmla="*/ 0 60000 65536"/>
              <a:gd name="T105" fmla="*/ 0 60000 65536"/>
              <a:gd name="T106" fmla="*/ 0 60000 65536"/>
              <a:gd name="T107" fmla="*/ 0 60000 65536"/>
              <a:gd name="T108" fmla="*/ 0 60000 65536"/>
              <a:gd name="T109" fmla="*/ 0 60000 65536"/>
              <a:gd name="T110" fmla="*/ 0 60000 65536"/>
              <a:gd name="T111" fmla="*/ 0 w 2224"/>
              <a:gd name="T112" fmla="*/ 0 h 867"/>
              <a:gd name="T113" fmla="*/ 2224 w 2224"/>
              <a:gd name="T114" fmla="*/ 867 h 867"/>
            </a:gdLst>
            <a:ahLst/>
            <a:cxnLst>
              <a:cxn ang="T74">
                <a:pos x="T0" y="T1"/>
              </a:cxn>
              <a:cxn ang="T75">
                <a:pos x="T2" y="T3"/>
              </a:cxn>
              <a:cxn ang="T76">
                <a:pos x="T4" y="T5"/>
              </a:cxn>
              <a:cxn ang="T77">
                <a:pos x="T6" y="T7"/>
              </a:cxn>
              <a:cxn ang="T78">
                <a:pos x="T8" y="T9"/>
              </a:cxn>
              <a:cxn ang="T79">
                <a:pos x="T10" y="T11"/>
              </a:cxn>
              <a:cxn ang="T80">
                <a:pos x="T12" y="T13"/>
              </a:cxn>
              <a:cxn ang="T81">
                <a:pos x="T14" y="T15"/>
              </a:cxn>
              <a:cxn ang="T82">
                <a:pos x="T16" y="T17"/>
              </a:cxn>
              <a:cxn ang="T83">
                <a:pos x="T18" y="T19"/>
              </a:cxn>
              <a:cxn ang="T84">
                <a:pos x="T20" y="T21"/>
              </a:cxn>
              <a:cxn ang="T85">
                <a:pos x="T22" y="T23"/>
              </a:cxn>
              <a:cxn ang="T86">
                <a:pos x="T24" y="T25"/>
              </a:cxn>
              <a:cxn ang="T87">
                <a:pos x="T26" y="T27"/>
              </a:cxn>
              <a:cxn ang="T88">
                <a:pos x="T28" y="T29"/>
              </a:cxn>
              <a:cxn ang="T89">
                <a:pos x="T30" y="T31"/>
              </a:cxn>
              <a:cxn ang="T90">
                <a:pos x="T32" y="T33"/>
              </a:cxn>
              <a:cxn ang="T91">
                <a:pos x="T34" y="T35"/>
              </a:cxn>
              <a:cxn ang="T92">
                <a:pos x="T36" y="T37"/>
              </a:cxn>
              <a:cxn ang="T93">
                <a:pos x="T38" y="T39"/>
              </a:cxn>
              <a:cxn ang="T94">
                <a:pos x="T40" y="T41"/>
              </a:cxn>
              <a:cxn ang="T95">
                <a:pos x="T42" y="T43"/>
              </a:cxn>
              <a:cxn ang="T96">
                <a:pos x="T44" y="T45"/>
              </a:cxn>
              <a:cxn ang="T97">
                <a:pos x="T46" y="T47"/>
              </a:cxn>
              <a:cxn ang="T98">
                <a:pos x="T48" y="T49"/>
              </a:cxn>
              <a:cxn ang="T99">
                <a:pos x="T50" y="T51"/>
              </a:cxn>
              <a:cxn ang="T100">
                <a:pos x="T52" y="T53"/>
              </a:cxn>
              <a:cxn ang="T101">
                <a:pos x="T54" y="T55"/>
              </a:cxn>
              <a:cxn ang="T102">
                <a:pos x="T56" y="T57"/>
              </a:cxn>
              <a:cxn ang="T103">
                <a:pos x="T58" y="T59"/>
              </a:cxn>
              <a:cxn ang="T104">
                <a:pos x="T60" y="T61"/>
              </a:cxn>
              <a:cxn ang="T105">
                <a:pos x="T62" y="T63"/>
              </a:cxn>
              <a:cxn ang="T106">
                <a:pos x="T64" y="T65"/>
              </a:cxn>
              <a:cxn ang="T107">
                <a:pos x="T66" y="T67"/>
              </a:cxn>
              <a:cxn ang="T108">
                <a:pos x="T68" y="T69"/>
              </a:cxn>
              <a:cxn ang="T109">
                <a:pos x="T70" y="T71"/>
              </a:cxn>
              <a:cxn ang="T110">
                <a:pos x="T72" y="T73"/>
              </a:cxn>
            </a:cxnLst>
            <a:rect l="T111" t="T112" r="T113" b="T114"/>
            <a:pathLst>
              <a:path w="2224" h="867">
                <a:moveTo>
                  <a:pt x="1984" y="16"/>
                </a:moveTo>
                <a:lnTo>
                  <a:pt x="1965" y="15"/>
                </a:lnTo>
                <a:lnTo>
                  <a:pt x="1909" y="13"/>
                </a:lnTo>
                <a:lnTo>
                  <a:pt x="1822" y="9"/>
                </a:lnTo>
                <a:lnTo>
                  <a:pt x="1709" y="5"/>
                </a:lnTo>
                <a:lnTo>
                  <a:pt x="1574" y="2"/>
                </a:lnTo>
                <a:lnTo>
                  <a:pt x="1423" y="0"/>
                </a:lnTo>
                <a:lnTo>
                  <a:pt x="1260" y="0"/>
                </a:lnTo>
                <a:lnTo>
                  <a:pt x="1089" y="3"/>
                </a:lnTo>
                <a:lnTo>
                  <a:pt x="918" y="9"/>
                </a:lnTo>
                <a:lnTo>
                  <a:pt x="748" y="20"/>
                </a:lnTo>
                <a:lnTo>
                  <a:pt x="586" y="36"/>
                </a:lnTo>
                <a:lnTo>
                  <a:pt x="437" y="57"/>
                </a:lnTo>
                <a:lnTo>
                  <a:pt x="307" y="85"/>
                </a:lnTo>
                <a:lnTo>
                  <a:pt x="200" y="117"/>
                </a:lnTo>
                <a:lnTo>
                  <a:pt x="117" y="152"/>
                </a:lnTo>
                <a:lnTo>
                  <a:pt x="56" y="189"/>
                </a:lnTo>
                <a:lnTo>
                  <a:pt x="17" y="226"/>
                </a:lnTo>
                <a:lnTo>
                  <a:pt x="0" y="264"/>
                </a:lnTo>
                <a:lnTo>
                  <a:pt x="2" y="302"/>
                </a:lnTo>
                <a:lnTo>
                  <a:pt x="25" y="337"/>
                </a:lnTo>
                <a:lnTo>
                  <a:pt x="67" y="371"/>
                </a:lnTo>
                <a:lnTo>
                  <a:pt x="128" y="401"/>
                </a:lnTo>
                <a:lnTo>
                  <a:pt x="205" y="425"/>
                </a:lnTo>
                <a:lnTo>
                  <a:pt x="300" y="444"/>
                </a:lnTo>
                <a:lnTo>
                  <a:pt x="422" y="463"/>
                </a:lnTo>
                <a:lnTo>
                  <a:pt x="579" y="486"/>
                </a:lnTo>
                <a:lnTo>
                  <a:pt x="760" y="514"/>
                </a:lnTo>
                <a:lnTo>
                  <a:pt x="960" y="545"/>
                </a:lnTo>
                <a:lnTo>
                  <a:pt x="1169" y="579"/>
                </a:lnTo>
                <a:lnTo>
                  <a:pt x="1380" y="615"/>
                </a:lnTo>
                <a:lnTo>
                  <a:pt x="1583" y="654"/>
                </a:lnTo>
                <a:lnTo>
                  <a:pt x="1772" y="695"/>
                </a:lnTo>
                <a:lnTo>
                  <a:pt x="1940" y="737"/>
                </a:lnTo>
                <a:lnTo>
                  <a:pt x="2076" y="780"/>
                </a:lnTo>
                <a:lnTo>
                  <a:pt x="2173" y="823"/>
                </a:lnTo>
                <a:lnTo>
                  <a:pt x="2224" y="867"/>
                </a:lnTo>
              </a:path>
            </a:pathLst>
          </a:custGeom>
          <a:noFill/>
          <a:ln w="36195">
            <a:solidFill>
              <a:srgbClr val="000000"/>
            </a:solidFill>
            <a:prstDash val="solid"/>
            <a:round/>
            <a:headEnd/>
            <a:tailEnd/>
          </a:ln>
        </xdr:spPr>
      </xdr:sp>
      <xdr:sp macro="" textlink="">
        <xdr:nvSpPr>
          <xdr:cNvPr id="4525" name="Freeform 62"/>
          <xdr:cNvSpPr>
            <a:spLocks/>
          </xdr:cNvSpPr>
        </xdr:nvSpPr>
        <xdr:spPr bwMode="auto">
          <a:xfrm>
            <a:off x="1922" y="911"/>
            <a:ext cx="590" cy="186"/>
          </a:xfrm>
          <a:custGeom>
            <a:avLst/>
            <a:gdLst>
              <a:gd name="T0" fmla="*/ 8 w 2433"/>
              <a:gd name="T1" fmla="*/ 0 h 766"/>
              <a:gd name="T2" fmla="*/ 8 w 2433"/>
              <a:gd name="T3" fmla="*/ 0 h 766"/>
              <a:gd name="T4" fmla="*/ 8 w 2433"/>
              <a:gd name="T5" fmla="*/ 0 h 766"/>
              <a:gd name="T6" fmla="*/ 8 w 2433"/>
              <a:gd name="T7" fmla="*/ 0 h 766"/>
              <a:gd name="T8" fmla="*/ 8 w 2433"/>
              <a:gd name="T9" fmla="*/ 0 h 766"/>
              <a:gd name="T10" fmla="*/ 7 w 2433"/>
              <a:gd name="T11" fmla="*/ 1 h 766"/>
              <a:gd name="T12" fmla="*/ 7 w 2433"/>
              <a:gd name="T13" fmla="*/ 1 h 766"/>
              <a:gd name="T14" fmla="*/ 6 w 2433"/>
              <a:gd name="T15" fmla="*/ 1 h 766"/>
              <a:gd name="T16" fmla="*/ 5 w 2433"/>
              <a:gd name="T17" fmla="*/ 2 h 766"/>
              <a:gd name="T18" fmla="*/ 4 w 2433"/>
              <a:gd name="T19" fmla="*/ 2 h 766"/>
              <a:gd name="T20" fmla="*/ 3 w 2433"/>
              <a:gd name="T21" fmla="*/ 2 h 766"/>
              <a:gd name="T22" fmla="*/ 1 w 2433"/>
              <a:gd name="T23" fmla="*/ 2 h 766"/>
              <a:gd name="T24" fmla="*/ 0 w 2433"/>
              <a:gd name="T25" fmla="*/ 3 h 766"/>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2433"/>
              <a:gd name="T40" fmla="*/ 0 h 766"/>
              <a:gd name="T41" fmla="*/ 2433 w 2433"/>
              <a:gd name="T42" fmla="*/ 766 h 766"/>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2433" h="766">
                <a:moveTo>
                  <a:pt x="2433" y="0"/>
                </a:moveTo>
                <a:lnTo>
                  <a:pt x="2421" y="14"/>
                </a:lnTo>
                <a:lnTo>
                  <a:pt x="2381" y="50"/>
                </a:lnTo>
                <a:lnTo>
                  <a:pt x="2313" y="106"/>
                </a:lnTo>
                <a:lnTo>
                  <a:pt x="2212" y="177"/>
                </a:lnTo>
                <a:lnTo>
                  <a:pt x="2077" y="258"/>
                </a:lnTo>
                <a:lnTo>
                  <a:pt x="1907" y="346"/>
                </a:lnTo>
                <a:lnTo>
                  <a:pt x="1698" y="436"/>
                </a:lnTo>
                <a:lnTo>
                  <a:pt x="1449" y="521"/>
                </a:lnTo>
                <a:lnTo>
                  <a:pt x="1156" y="603"/>
                </a:lnTo>
                <a:lnTo>
                  <a:pt x="820" y="674"/>
                </a:lnTo>
                <a:lnTo>
                  <a:pt x="435" y="729"/>
                </a:lnTo>
                <a:lnTo>
                  <a:pt x="0" y="766"/>
                </a:lnTo>
              </a:path>
            </a:pathLst>
          </a:custGeom>
          <a:noFill/>
          <a:ln w="36195">
            <a:solidFill>
              <a:srgbClr val="000000"/>
            </a:solidFill>
            <a:prstDash val="solid"/>
            <a:round/>
            <a:headEnd/>
            <a:tailEnd/>
          </a:ln>
        </xdr:spPr>
      </xdr:sp>
      <xdr:sp macro="" textlink="">
        <xdr:nvSpPr>
          <xdr:cNvPr id="4526" name="Freeform 63"/>
          <xdr:cNvSpPr>
            <a:spLocks/>
          </xdr:cNvSpPr>
        </xdr:nvSpPr>
        <xdr:spPr bwMode="auto">
          <a:xfrm>
            <a:off x="1905" y="1080"/>
            <a:ext cx="33" cy="32"/>
          </a:xfrm>
          <a:custGeom>
            <a:avLst/>
            <a:gdLst>
              <a:gd name="T0" fmla="*/ 0 w 140"/>
              <a:gd name="T1" fmla="*/ 0 h 131"/>
              <a:gd name="T2" fmla="*/ 0 w 140"/>
              <a:gd name="T3" fmla="*/ 0 h 131"/>
              <a:gd name="T4" fmla="*/ 0 w 140"/>
              <a:gd name="T5" fmla="*/ 0 h 131"/>
              <a:gd name="T6" fmla="*/ 0 w 140"/>
              <a:gd name="T7" fmla="*/ 0 h 131"/>
              <a:gd name="T8" fmla="*/ 0 w 140"/>
              <a:gd name="T9" fmla="*/ 0 h 131"/>
              <a:gd name="T10" fmla="*/ 0 w 140"/>
              <a:gd name="T11" fmla="*/ 0 h 131"/>
              <a:gd name="T12" fmla="*/ 0 w 140"/>
              <a:gd name="T13" fmla="*/ 0 h 131"/>
              <a:gd name="T14" fmla="*/ 0 w 140"/>
              <a:gd name="T15" fmla="*/ 0 h 131"/>
              <a:gd name="T16" fmla="*/ 0 w 140"/>
              <a:gd name="T17" fmla="*/ 0 h 131"/>
              <a:gd name="T18" fmla="*/ 0 w 140"/>
              <a:gd name="T19" fmla="*/ 0 h 131"/>
              <a:gd name="T20" fmla="*/ 0 w 140"/>
              <a:gd name="T21" fmla="*/ 0 h 131"/>
              <a:gd name="T22" fmla="*/ 0 w 140"/>
              <a:gd name="T23" fmla="*/ 0 h 131"/>
              <a:gd name="T24" fmla="*/ 0 w 140"/>
              <a:gd name="T25" fmla="*/ 0 h 131"/>
              <a:gd name="T26" fmla="*/ 0 w 140"/>
              <a:gd name="T27" fmla="*/ 0 h 131"/>
              <a:gd name="T28" fmla="*/ 0 w 140"/>
              <a:gd name="T29" fmla="*/ 0 h 131"/>
              <a:gd name="T30" fmla="*/ 0 w 140"/>
              <a:gd name="T31" fmla="*/ 0 h 131"/>
              <a:gd name="T32" fmla="*/ 0 w 140"/>
              <a:gd name="T33" fmla="*/ 0 h 131"/>
              <a:gd name="T34" fmla="*/ 0 w 140"/>
              <a:gd name="T35" fmla="*/ 0 h 131"/>
              <a:gd name="T36" fmla="*/ 0 w 140"/>
              <a:gd name="T37" fmla="*/ 0 h 131"/>
              <a:gd name="T38" fmla="*/ 0 w 140"/>
              <a:gd name="T39" fmla="*/ 0 h 131"/>
              <a:gd name="T40" fmla="*/ 0 w 140"/>
              <a:gd name="T41" fmla="*/ 0 h 131"/>
              <a:gd name="T42" fmla="*/ 0 w 140"/>
              <a:gd name="T43" fmla="*/ 0 h 131"/>
              <a:gd name="T44" fmla="*/ 0 w 140"/>
              <a:gd name="T45" fmla="*/ 0 h 131"/>
              <a:gd name="T46" fmla="*/ 0 w 140"/>
              <a:gd name="T47" fmla="*/ 0 h 131"/>
              <a:gd name="T48" fmla="*/ 0 w 140"/>
              <a:gd name="T49" fmla="*/ 0 h 131"/>
              <a:gd name="T50" fmla="*/ 0 w 140"/>
              <a:gd name="T51" fmla="*/ 0 h 131"/>
              <a:gd name="T52" fmla="*/ 0 w 140"/>
              <a:gd name="T53" fmla="*/ 0 h 131"/>
              <a:gd name="T54" fmla="*/ 0 w 140"/>
              <a:gd name="T55" fmla="*/ 0 h 131"/>
              <a:gd name="T56" fmla="*/ 0 w 140"/>
              <a:gd name="T57" fmla="*/ 0 h 131"/>
              <a:gd name="T58" fmla="*/ 0 w 140"/>
              <a:gd name="T59" fmla="*/ 0 h 131"/>
              <a:gd name="T60" fmla="*/ 0 w 140"/>
              <a:gd name="T61" fmla="*/ 0 h 131"/>
              <a:gd name="T62" fmla="*/ 0 w 140"/>
              <a:gd name="T63" fmla="*/ 0 h 131"/>
              <a:gd name="T64" fmla="*/ 0 w 140"/>
              <a:gd name="T65" fmla="*/ 0 h 131"/>
              <a:gd name="T66" fmla="*/ 0 w 140"/>
              <a:gd name="T67" fmla="*/ 0 h 131"/>
              <a:gd name="T68" fmla="*/ 0 w 140"/>
              <a:gd name="T69" fmla="*/ 0 h 131"/>
              <a:gd name="T70" fmla="*/ 0 w 140"/>
              <a:gd name="T71" fmla="*/ 0 h 131"/>
              <a:gd name="T72" fmla="*/ 0 w 140"/>
              <a:gd name="T73" fmla="*/ 0 h 131"/>
              <a:gd name="T74" fmla="*/ 0 w 140"/>
              <a:gd name="T75" fmla="*/ 0 h 131"/>
              <a:gd name="T76" fmla="*/ 0 w 140"/>
              <a:gd name="T77" fmla="*/ 0 h 131"/>
              <a:gd name="T78" fmla="*/ 0 w 140"/>
              <a:gd name="T79" fmla="*/ 0 h 131"/>
              <a:gd name="T80" fmla="*/ 0 w 140"/>
              <a:gd name="T81" fmla="*/ 0 h 131"/>
              <a:gd name="T82" fmla="*/ 0 w 140"/>
              <a:gd name="T83" fmla="*/ 0 h 131"/>
              <a:gd name="T84" fmla="*/ 0 w 140"/>
              <a:gd name="T85" fmla="*/ 0 h 131"/>
              <a:gd name="T86" fmla="*/ 0 w 140"/>
              <a:gd name="T87" fmla="*/ 0 h 131"/>
              <a:gd name="T88" fmla="*/ 0 w 140"/>
              <a:gd name="T89" fmla="*/ 0 h 131"/>
              <a:gd name="T90" fmla="*/ 0 w 140"/>
              <a:gd name="T91" fmla="*/ 0 h 131"/>
              <a:gd name="T92" fmla="*/ 0 w 140"/>
              <a:gd name="T93" fmla="*/ 0 h 131"/>
              <a:gd name="T94" fmla="*/ 0 w 140"/>
              <a:gd name="T95" fmla="*/ 0 h 131"/>
              <a:gd name="T96" fmla="*/ 0 w 140"/>
              <a:gd name="T97" fmla="*/ 0 h 131"/>
              <a:gd name="T98" fmla="*/ 0 w 140"/>
              <a:gd name="T99" fmla="*/ 0 h 131"/>
              <a:gd name="T100" fmla="*/ 0 60000 65536"/>
              <a:gd name="T101" fmla="*/ 0 60000 65536"/>
              <a:gd name="T102" fmla="*/ 0 60000 65536"/>
              <a:gd name="T103" fmla="*/ 0 60000 65536"/>
              <a:gd name="T104" fmla="*/ 0 60000 65536"/>
              <a:gd name="T105" fmla="*/ 0 60000 65536"/>
              <a:gd name="T106" fmla="*/ 0 60000 65536"/>
              <a:gd name="T107" fmla="*/ 0 60000 65536"/>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w 140"/>
              <a:gd name="T151" fmla="*/ 0 h 131"/>
              <a:gd name="T152" fmla="*/ 140 w 140"/>
              <a:gd name="T153" fmla="*/ 131 h 131"/>
            </a:gdLst>
            <a:ahLst/>
            <a:cxnLst>
              <a:cxn ang="T100">
                <a:pos x="T0" y="T1"/>
              </a:cxn>
              <a:cxn ang="T101">
                <a:pos x="T2" y="T3"/>
              </a:cxn>
              <a:cxn ang="T102">
                <a:pos x="T4" y="T5"/>
              </a:cxn>
              <a:cxn ang="T103">
                <a:pos x="T6" y="T7"/>
              </a:cxn>
              <a:cxn ang="T104">
                <a:pos x="T8" y="T9"/>
              </a:cxn>
              <a:cxn ang="T105">
                <a:pos x="T10" y="T11"/>
              </a:cxn>
              <a:cxn ang="T106">
                <a:pos x="T12" y="T13"/>
              </a:cxn>
              <a:cxn ang="T107">
                <a:pos x="T14" y="T15"/>
              </a:cxn>
              <a:cxn ang="T108">
                <a:pos x="T16" y="T17"/>
              </a:cxn>
              <a:cxn ang="T109">
                <a:pos x="T18" y="T19"/>
              </a:cxn>
              <a:cxn ang="T110">
                <a:pos x="T20" y="T21"/>
              </a:cxn>
              <a:cxn ang="T111">
                <a:pos x="T22" y="T23"/>
              </a:cxn>
              <a:cxn ang="T112">
                <a:pos x="T24" y="T25"/>
              </a:cxn>
              <a:cxn ang="T113">
                <a:pos x="T26" y="T27"/>
              </a:cxn>
              <a:cxn ang="T114">
                <a:pos x="T28" y="T29"/>
              </a:cxn>
              <a:cxn ang="T115">
                <a:pos x="T30" y="T31"/>
              </a:cxn>
              <a:cxn ang="T116">
                <a:pos x="T32" y="T33"/>
              </a:cxn>
              <a:cxn ang="T117">
                <a:pos x="T34" y="T35"/>
              </a:cxn>
              <a:cxn ang="T118">
                <a:pos x="T36" y="T37"/>
              </a:cxn>
              <a:cxn ang="T119">
                <a:pos x="T38" y="T39"/>
              </a:cxn>
              <a:cxn ang="T120">
                <a:pos x="T40" y="T41"/>
              </a:cxn>
              <a:cxn ang="T121">
                <a:pos x="T42" y="T43"/>
              </a:cxn>
              <a:cxn ang="T122">
                <a:pos x="T44" y="T45"/>
              </a:cxn>
              <a:cxn ang="T123">
                <a:pos x="T46" y="T47"/>
              </a:cxn>
              <a:cxn ang="T124">
                <a:pos x="T48" y="T49"/>
              </a:cxn>
              <a:cxn ang="T125">
                <a:pos x="T50" y="T51"/>
              </a:cxn>
              <a:cxn ang="T126">
                <a:pos x="T52" y="T53"/>
              </a:cxn>
              <a:cxn ang="T127">
                <a:pos x="T54" y="T55"/>
              </a:cxn>
              <a:cxn ang="T128">
                <a:pos x="T56" y="T57"/>
              </a:cxn>
              <a:cxn ang="T129">
                <a:pos x="T58" y="T59"/>
              </a:cxn>
              <a:cxn ang="T130">
                <a:pos x="T60" y="T61"/>
              </a:cxn>
              <a:cxn ang="T131">
                <a:pos x="T62" y="T63"/>
              </a:cxn>
              <a:cxn ang="T132">
                <a:pos x="T64" y="T65"/>
              </a:cxn>
              <a:cxn ang="T133">
                <a:pos x="T66" y="T67"/>
              </a:cxn>
              <a:cxn ang="T134">
                <a:pos x="T68" y="T69"/>
              </a:cxn>
              <a:cxn ang="T135">
                <a:pos x="T70" y="T71"/>
              </a:cxn>
              <a:cxn ang="T136">
                <a:pos x="T72" y="T73"/>
              </a:cxn>
              <a:cxn ang="T137">
                <a:pos x="T74" y="T75"/>
              </a:cxn>
              <a:cxn ang="T138">
                <a:pos x="T76" y="T77"/>
              </a:cxn>
              <a:cxn ang="T139">
                <a:pos x="T78" y="T79"/>
              </a:cxn>
              <a:cxn ang="T140">
                <a:pos x="T80" y="T81"/>
              </a:cxn>
              <a:cxn ang="T141">
                <a:pos x="T82" y="T83"/>
              </a:cxn>
              <a:cxn ang="T142">
                <a:pos x="T84" y="T85"/>
              </a:cxn>
              <a:cxn ang="T143">
                <a:pos x="T86" y="T87"/>
              </a:cxn>
              <a:cxn ang="T144">
                <a:pos x="T88" y="T89"/>
              </a:cxn>
              <a:cxn ang="T145">
                <a:pos x="T90" y="T91"/>
              </a:cxn>
              <a:cxn ang="T146">
                <a:pos x="T92" y="T93"/>
              </a:cxn>
              <a:cxn ang="T147">
                <a:pos x="T94" y="T95"/>
              </a:cxn>
              <a:cxn ang="T148">
                <a:pos x="T96" y="T97"/>
              </a:cxn>
              <a:cxn ang="T149">
                <a:pos x="T98" y="T99"/>
              </a:cxn>
            </a:cxnLst>
            <a:rect l="T150" t="T151" r="T152" b="T153"/>
            <a:pathLst>
              <a:path w="140" h="131">
                <a:moveTo>
                  <a:pt x="140" y="65"/>
                </a:moveTo>
                <a:lnTo>
                  <a:pt x="140" y="55"/>
                </a:lnTo>
                <a:lnTo>
                  <a:pt x="138" y="47"/>
                </a:lnTo>
                <a:lnTo>
                  <a:pt x="136" y="40"/>
                </a:lnTo>
                <a:lnTo>
                  <a:pt x="131" y="32"/>
                </a:lnTo>
                <a:lnTo>
                  <a:pt x="127" y="25"/>
                </a:lnTo>
                <a:lnTo>
                  <a:pt x="121" y="18"/>
                </a:lnTo>
                <a:lnTo>
                  <a:pt x="114" y="13"/>
                </a:lnTo>
                <a:lnTo>
                  <a:pt x="106" y="9"/>
                </a:lnTo>
                <a:lnTo>
                  <a:pt x="98" y="5"/>
                </a:lnTo>
                <a:lnTo>
                  <a:pt x="90" y="2"/>
                </a:lnTo>
                <a:lnTo>
                  <a:pt x="81" y="0"/>
                </a:lnTo>
                <a:lnTo>
                  <a:pt x="71" y="0"/>
                </a:lnTo>
                <a:lnTo>
                  <a:pt x="62" y="0"/>
                </a:lnTo>
                <a:lnTo>
                  <a:pt x="53" y="2"/>
                </a:lnTo>
                <a:lnTo>
                  <a:pt x="44" y="5"/>
                </a:lnTo>
                <a:lnTo>
                  <a:pt x="36" y="9"/>
                </a:lnTo>
                <a:lnTo>
                  <a:pt x="29" y="13"/>
                </a:lnTo>
                <a:lnTo>
                  <a:pt x="22" y="18"/>
                </a:lnTo>
                <a:lnTo>
                  <a:pt x="15" y="25"/>
                </a:lnTo>
                <a:lnTo>
                  <a:pt x="11" y="32"/>
                </a:lnTo>
                <a:lnTo>
                  <a:pt x="6" y="40"/>
                </a:lnTo>
                <a:lnTo>
                  <a:pt x="4" y="47"/>
                </a:lnTo>
                <a:lnTo>
                  <a:pt x="2" y="55"/>
                </a:lnTo>
                <a:lnTo>
                  <a:pt x="0" y="65"/>
                </a:lnTo>
                <a:lnTo>
                  <a:pt x="2" y="73"/>
                </a:lnTo>
                <a:lnTo>
                  <a:pt x="4" y="82"/>
                </a:lnTo>
                <a:lnTo>
                  <a:pt x="6" y="90"/>
                </a:lnTo>
                <a:lnTo>
                  <a:pt x="11" y="98"/>
                </a:lnTo>
                <a:lnTo>
                  <a:pt x="15" y="104"/>
                </a:lnTo>
                <a:lnTo>
                  <a:pt x="22" y="111"/>
                </a:lnTo>
                <a:lnTo>
                  <a:pt x="29" y="117"/>
                </a:lnTo>
                <a:lnTo>
                  <a:pt x="36" y="121"/>
                </a:lnTo>
                <a:lnTo>
                  <a:pt x="44" y="125"/>
                </a:lnTo>
                <a:lnTo>
                  <a:pt x="53" y="128"/>
                </a:lnTo>
                <a:lnTo>
                  <a:pt x="62" y="130"/>
                </a:lnTo>
                <a:lnTo>
                  <a:pt x="71" y="131"/>
                </a:lnTo>
                <a:lnTo>
                  <a:pt x="81" y="130"/>
                </a:lnTo>
                <a:lnTo>
                  <a:pt x="90" y="128"/>
                </a:lnTo>
                <a:lnTo>
                  <a:pt x="98" y="125"/>
                </a:lnTo>
                <a:lnTo>
                  <a:pt x="106" y="121"/>
                </a:lnTo>
                <a:lnTo>
                  <a:pt x="114" y="117"/>
                </a:lnTo>
                <a:lnTo>
                  <a:pt x="121" y="111"/>
                </a:lnTo>
                <a:lnTo>
                  <a:pt x="127" y="104"/>
                </a:lnTo>
                <a:lnTo>
                  <a:pt x="131" y="98"/>
                </a:lnTo>
                <a:lnTo>
                  <a:pt x="136" y="90"/>
                </a:lnTo>
                <a:lnTo>
                  <a:pt x="138" y="82"/>
                </a:lnTo>
                <a:lnTo>
                  <a:pt x="140" y="73"/>
                </a:lnTo>
                <a:lnTo>
                  <a:pt x="140" y="65"/>
                </a:lnTo>
                <a:close/>
              </a:path>
            </a:pathLst>
          </a:custGeom>
          <a:solidFill>
            <a:srgbClr val="000000"/>
          </a:solidFill>
          <a:ln w="9525">
            <a:noFill/>
            <a:round/>
            <a:headEnd/>
            <a:tailEnd/>
          </a:ln>
        </xdr:spPr>
      </xdr:sp>
      <xdr:sp macro="" textlink="">
        <xdr:nvSpPr>
          <xdr:cNvPr id="4527" name="Freeform 64"/>
          <xdr:cNvSpPr>
            <a:spLocks/>
          </xdr:cNvSpPr>
        </xdr:nvSpPr>
        <xdr:spPr bwMode="auto">
          <a:xfrm>
            <a:off x="1905" y="1080"/>
            <a:ext cx="33" cy="32"/>
          </a:xfrm>
          <a:custGeom>
            <a:avLst/>
            <a:gdLst>
              <a:gd name="T0" fmla="*/ 0 w 140"/>
              <a:gd name="T1" fmla="*/ 0 h 131"/>
              <a:gd name="T2" fmla="*/ 0 w 140"/>
              <a:gd name="T3" fmla="*/ 0 h 131"/>
              <a:gd name="T4" fmla="*/ 0 w 140"/>
              <a:gd name="T5" fmla="*/ 0 h 131"/>
              <a:gd name="T6" fmla="*/ 0 w 140"/>
              <a:gd name="T7" fmla="*/ 0 h 131"/>
              <a:gd name="T8" fmla="*/ 0 w 140"/>
              <a:gd name="T9" fmla="*/ 0 h 131"/>
              <a:gd name="T10" fmla="*/ 0 w 140"/>
              <a:gd name="T11" fmla="*/ 0 h 131"/>
              <a:gd name="T12" fmla="*/ 0 w 140"/>
              <a:gd name="T13" fmla="*/ 0 h 131"/>
              <a:gd name="T14" fmla="*/ 0 w 140"/>
              <a:gd name="T15" fmla="*/ 0 h 131"/>
              <a:gd name="T16" fmla="*/ 0 w 140"/>
              <a:gd name="T17" fmla="*/ 0 h 131"/>
              <a:gd name="T18" fmla="*/ 0 w 140"/>
              <a:gd name="T19" fmla="*/ 0 h 131"/>
              <a:gd name="T20" fmla="*/ 0 w 140"/>
              <a:gd name="T21" fmla="*/ 0 h 131"/>
              <a:gd name="T22" fmla="*/ 0 w 140"/>
              <a:gd name="T23" fmla="*/ 0 h 131"/>
              <a:gd name="T24" fmla="*/ 0 w 140"/>
              <a:gd name="T25" fmla="*/ 0 h 131"/>
              <a:gd name="T26" fmla="*/ 0 w 140"/>
              <a:gd name="T27" fmla="*/ 0 h 131"/>
              <a:gd name="T28" fmla="*/ 0 w 140"/>
              <a:gd name="T29" fmla="*/ 0 h 131"/>
              <a:gd name="T30" fmla="*/ 0 w 140"/>
              <a:gd name="T31" fmla="*/ 0 h 131"/>
              <a:gd name="T32" fmla="*/ 0 w 140"/>
              <a:gd name="T33" fmla="*/ 0 h 131"/>
              <a:gd name="T34" fmla="*/ 0 w 140"/>
              <a:gd name="T35" fmla="*/ 0 h 131"/>
              <a:gd name="T36" fmla="*/ 0 w 140"/>
              <a:gd name="T37" fmla="*/ 0 h 131"/>
              <a:gd name="T38" fmla="*/ 0 w 140"/>
              <a:gd name="T39" fmla="*/ 0 h 131"/>
              <a:gd name="T40" fmla="*/ 0 w 140"/>
              <a:gd name="T41" fmla="*/ 0 h 131"/>
              <a:gd name="T42" fmla="*/ 0 w 140"/>
              <a:gd name="T43" fmla="*/ 0 h 131"/>
              <a:gd name="T44" fmla="*/ 0 w 140"/>
              <a:gd name="T45" fmla="*/ 0 h 131"/>
              <a:gd name="T46" fmla="*/ 0 w 140"/>
              <a:gd name="T47" fmla="*/ 0 h 131"/>
              <a:gd name="T48" fmla="*/ 0 w 140"/>
              <a:gd name="T49" fmla="*/ 0 h 131"/>
              <a:gd name="T50" fmla="*/ 0 w 140"/>
              <a:gd name="T51" fmla="*/ 0 h 131"/>
              <a:gd name="T52" fmla="*/ 0 w 140"/>
              <a:gd name="T53" fmla="*/ 0 h 131"/>
              <a:gd name="T54" fmla="*/ 0 w 140"/>
              <a:gd name="T55" fmla="*/ 0 h 131"/>
              <a:gd name="T56" fmla="*/ 0 w 140"/>
              <a:gd name="T57" fmla="*/ 0 h 131"/>
              <a:gd name="T58" fmla="*/ 0 w 140"/>
              <a:gd name="T59" fmla="*/ 0 h 131"/>
              <a:gd name="T60" fmla="*/ 0 w 140"/>
              <a:gd name="T61" fmla="*/ 0 h 131"/>
              <a:gd name="T62" fmla="*/ 0 w 140"/>
              <a:gd name="T63" fmla="*/ 0 h 131"/>
              <a:gd name="T64" fmla="*/ 0 w 140"/>
              <a:gd name="T65" fmla="*/ 0 h 131"/>
              <a:gd name="T66" fmla="*/ 0 w 140"/>
              <a:gd name="T67" fmla="*/ 0 h 131"/>
              <a:gd name="T68" fmla="*/ 0 w 140"/>
              <a:gd name="T69" fmla="*/ 0 h 131"/>
              <a:gd name="T70" fmla="*/ 0 w 140"/>
              <a:gd name="T71" fmla="*/ 0 h 131"/>
              <a:gd name="T72" fmla="*/ 0 w 140"/>
              <a:gd name="T73" fmla="*/ 0 h 131"/>
              <a:gd name="T74" fmla="*/ 0 w 140"/>
              <a:gd name="T75" fmla="*/ 0 h 131"/>
              <a:gd name="T76" fmla="*/ 0 w 140"/>
              <a:gd name="T77" fmla="*/ 0 h 131"/>
              <a:gd name="T78" fmla="*/ 0 w 140"/>
              <a:gd name="T79" fmla="*/ 0 h 131"/>
              <a:gd name="T80" fmla="*/ 0 w 140"/>
              <a:gd name="T81" fmla="*/ 0 h 131"/>
              <a:gd name="T82" fmla="*/ 0 w 140"/>
              <a:gd name="T83" fmla="*/ 0 h 131"/>
              <a:gd name="T84" fmla="*/ 0 w 140"/>
              <a:gd name="T85" fmla="*/ 0 h 131"/>
              <a:gd name="T86" fmla="*/ 0 w 140"/>
              <a:gd name="T87" fmla="*/ 0 h 131"/>
              <a:gd name="T88" fmla="*/ 0 w 140"/>
              <a:gd name="T89" fmla="*/ 0 h 131"/>
              <a:gd name="T90" fmla="*/ 0 w 140"/>
              <a:gd name="T91" fmla="*/ 0 h 131"/>
              <a:gd name="T92" fmla="*/ 0 w 140"/>
              <a:gd name="T93" fmla="*/ 0 h 131"/>
              <a:gd name="T94" fmla="*/ 0 w 140"/>
              <a:gd name="T95" fmla="*/ 0 h 131"/>
              <a:gd name="T96" fmla="*/ 0 w 140"/>
              <a:gd name="T97" fmla="*/ 0 h 131"/>
              <a:gd name="T98" fmla="*/ 0 w 140"/>
              <a:gd name="T99" fmla="*/ 0 h 131"/>
              <a:gd name="T100" fmla="*/ 0 60000 65536"/>
              <a:gd name="T101" fmla="*/ 0 60000 65536"/>
              <a:gd name="T102" fmla="*/ 0 60000 65536"/>
              <a:gd name="T103" fmla="*/ 0 60000 65536"/>
              <a:gd name="T104" fmla="*/ 0 60000 65536"/>
              <a:gd name="T105" fmla="*/ 0 60000 65536"/>
              <a:gd name="T106" fmla="*/ 0 60000 65536"/>
              <a:gd name="T107" fmla="*/ 0 60000 65536"/>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w 140"/>
              <a:gd name="T151" fmla="*/ 0 h 131"/>
              <a:gd name="T152" fmla="*/ 140 w 140"/>
              <a:gd name="T153" fmla="*/ 131 h 131"/>
            </a:gdLst>
            <a:ahLst/>
            <a:cxnLst>
              <a:cxn ang="T100">
                <a:pos x="T0" y="T1"/>
              </a:cxn>
              <a:cxn ang="T101">
                <a:pos x="T2" y="T3"/>
              </a:cxn>
              <a:cxn ang="T102">
                <a:pos x="T4" y="T5"/>
              </a:cxn>
              <a:cxn ang="T103">
                <a:pos x="T6" y="T7"/>
              </a:cxn>
              <a:cxn ang="T104">
                <a:pos x="T8" y="T9"/>
              </a:cxn>
              <a:cxn ang="T105">
                <a:pos x="T10" y="T11"/>
              </a:cxn>
              <a:cxn ang="T106">
                <a:pos x="T12" y="T13"/>
              </a:cxn>
              <a:cxn ang="T107">
                <a:pos x="T14" y="T15"/>
              </a:cxn>
              <a:cxn ang="T108">
                <a:pos x="T16" y="T17"/>
              </a:cxn>
              <a:cxn ang="T109">
                <a:pos x="T18" y="T19"/>
              </a:cxn>
              <a:cxn ang="T110">
                <a:pos x="T20" y="T21"/>
              </a:cxn>
              <a:cxn ang="T111">
                <a:pos x="T22" y="T23"/>
              </a:cxn>
              <a:cxn ang="T112">
                <a:pos x="T24" y="T25"/>
              </a:cxn>
              <a:cxn ang="T113">
                <a:pos x="T26" y="T27"/>
              </a:cxn>
              <a:cxn ang="T114">
                <a:pos x="T28" y="T29"/>
              </a:cxn>
              <a:cxn ang="T115">
                <a:pos x="T30" y="T31"/>
              </a:cxn>
              <a:cxn ang="T116">
                <a:pos x="T32" y="T33"/>
              </a:cxn>
              <a:cxn ang="T117">
                <a:pos x="T34" y="T35"/>
              </a:cxn>
              <a:cxn ang="T118">
                <a:pos x="T36" y="T37"/>
              </a:cxn>
              <a:cxn ang="T119">
                <a:pos x="T38" y="T39"/>
              </a:cxn>
              <a:cxn ang="T120">
                <a:pos x="T40" y="T41"/>
              </a:cxn>
              <a:cxn ang="T121">
                <a:pos x="T42" y="T43"/>
              </a:cxn>
              <a:cxn ang="T122">
                <a:pos x="T44" y="T45"/>
              </a:cxn>
              <a:cxn ang="T123">
                <a:pos x="T46" y="T47"/>
              </a:cxn>
              <a:cxn ang="T124">
                <a:pos x="T48" y="T49"/>
              </a:cxn>
              <a:cxn ang="T125">
                <a:pos x="T50" y="T51"/>
              </a:cxn>
              <a:cxn ang="T126">
                <a:pos x="T52" y="T53"/>
              </a:cxn>
              <a:cxn ang="T127">
                <a:pos x="T54" y="T55"/>
              </a:cxn>
              <a:cxn ang="T128">
                <a:pos x="T56" y="T57"/>
              </a:cxn>
              <a:cxn ang="T129">
                <a:pos x="T58" y="T59"/>
              </a:cxn>
              <a:cxn ang="T130">
                <a:pos x="T60" y="T61"/>
              </a:cxn>
              <a:cxn ang="T131">
                <a:pos x="T62" y="T63"/>
              </a:cxn>
              <a:cxn ang="T132">
                <a:pos x="T64" y="T65"/>
              </a:cxn>
              <a:cxn ang="T133">
                <a:pos x="T66" y="T67"/>
              </a:cxn>
              <a:cxn ang="T134">
                <a:pos x="T68" y="T69"/>
              </a:cxn>
              <a:cxn ang="T135">
                <a:pos x="T70" y="T71"/>
              </a:cxn>
              <a:cxn ang="T136">
                <a:pos x="T72" y="T73"/>
              </a:cxn>
              <a:cxn ang="T137">
                <a:pos x="T74" y="T75"/>
              </a:cxn>
              <a:cxn ang="T138">
                <a:pos x="T76" y="T77"/>
              </a:cxn>
              <a:cxn ang="T139">
                <a:pos x="T78" y="T79"/>
              </a:cxn>
              <a:cxn ang="T140">
                <a:pos x="T80" y="T81"/>
              </a:cxn>
              <a:cxn ang="T141">
                <a:pos x="T82" y="T83"/>
              </a:cxn>
              <a:cxn ang="T142">
                <a:pos x="T84" y="T85"/>
              </a:cxn>
              <a:cxn ang="T143">
                <a:pos x="T86" y="T87"/>
              </a:cxn>
              <a:cxn ang="T144">
                <a:pos x="T88" y="T89"/>
              </a:cxn>
              <a:cxn ang="T145">
                <a:pos x="T90" y="T91"/>
              </a:cxn>
              <a:cxn ang="T146">
                <a:pos x="T92" y="T93"/>
              </a:cxn>
              <a:cxn ang="T147">
                <a:pos x="T94" y="T95"/>
              </a:cxn>
              <a:cxn ang="T148">
                <a:pos x="T96" y="T97"/>
              </a:cxn>
              <a:cxn ang="T149">
                <a:pos x="T98" y="T99"/>
              </a:cxn>
            </a:cxnLst>
            <a:rect l="T150" t="T151" r="T152" b="T153"/>
            <a:pathLst>
              <a:path w="140" h="131">
                <a:moveTo>
                  <a:pt x="140" y="65"/>
                </a:moveTo>
                <a:lnTo>
                  <a:pt x="140" y="55"/>
                </a:lnTo>
                <a:lnTo>
                  <a:pt x="138" y="47"/>
                </a:lnTo>
                <a:lnTo>
                  <a:pt x="136" y="40"/>
                </a:lnTo>
                <a:lnTo>
                  <a:pt x="131" y="32"/>
                </a:lnTo>
                <a:lnTo>
                  <a:pt x="127" y="25"/>
                </a:lnTo>
                <a:lnTo>
                  <a:pt x="121" y="18"/>
                </a:lnTo>
                <a:lnTo>
                  <a:pt x="114" y="13"/>
                </a:lnTo>
                <a:lnTo>
                  <a:pt x="106" y="9"/>
                </a:lnTo>
                <a:lnTo>
                  <a:pt x="98" y="5"/>
                </a:lnTo>
                <a:lnTo>
                  <a:pt x="90" y="2"/>
                </a:lnTo>
                <a:lnTo>
                  <a:pt x="81" y="0"/>
                </a:lnTo>
                <a:lnTo>
                  <a:pt x="71" y="0"/>
                </a:lnTo>
                <a:lnTo>
                  <a:pt x="62" y="0"/>
                </a:lnTo>
                <a:lnTo>
                  <a:pt x="53" y="2"/>
                </a:lnTo>
                <a:lnTo>
                  <a:pt x="44" y="5"/>
                </a:lnTo>
                <a:lnTo>
                  <a:pt x="36" y="9"/>
                </a:lnTo>
                <a:lnTo>
                  <a:pt x="29" y="13"/>
                </a:lnTo>
                <a:lnTo>
                  <a:pt x="22" y="18"/>
                </a:lnTo>
                <a:lnTo>
                  <a:pt x="15" y="25"/>
                </a:lnTo>
                <a:lnTo>
                  <a:pt x="11" y="32"/>
                </a:lnTo>
                <a:lnTo>
                  <a:pt x="6" y="40"/>
                </a:lnTo>
                <a:lnTo>
                  <a:pt x="4" y="47"/>
                </a:lnTo>
                <a:lnTo>
                  <a:pt x="2" y="55"/>
                </a:lnTo>
                <a:lnTo>
                  <a:pt x="0" y="65"/>
                </a:lnTo>
                <a:lnTo>
                  <a:pt x="2" y="73"/>
                </a:lnTo>
                <a:lnTo>
                  <a:pt x="4" y="82"/>
                </a:lnTo>
                <a:lnTo>
                  <a:pt x="6" y="90"/>
                </a:lnTo>
                <a:lnTo>
                  <a:pt x="11" y="98"/>
                </a:lnTo>
                <a:lnTo>
                  <a:pt x="15" y="104"/>
                </a:lnTo>
                <a:lnTo>
                  <a:pt x="22" y="111"/>
                </a:lnTo>
                <a:lnTo>
                  <a:pt x="29" y="117"/>
                </a:lnTo>
                <a:lnTo>
                  <a:pt x="36" y="121"/>
                </a:lnTo>
                <a:lnTo>
                  <a:pt x="44" y="125"/>
                </a:lnTo>
                <a:lnTo>
                  <a:pt x="53" y="128"/>
                </a:lnTo>
                <a:lnTo>
                  <a:pt x="62" y="130"/>
                </a:lnTo>
                <a:lnTo>
                  <a:pt x="71" y="131"/>
                </a:lnTo>
                <a:lnTo>
                  <a:pt x="81" y="130"/>
                </a:lnTo>
                <a:lnTo>
                  <a:pt x="90" y="128"/>
                </a:lnTo>
                <a:lnTo>
                  <a:pt x="98" y="125"/>
                </a:lnTo>
                <a:lnTo>
                  <a:pt x="106" y="121"/>
                </a:lnTo>
                <a:lnTo>
                  <a:pt x="114" y="117"/>
                </a:lnTo>
                <a:lnTo>
                  <a:pt x="121" y="111"/>
                </a:lnTo>
                <a:lnTo>
                  <a:pt x="127" y="104"/>
                </a:lnTo>
                <a:lnTo>
                  <a:pt x="131" y="98"/>
                </a:lnTo>
                <a:lnTo>
                  <a:pt x="136" y="90"/>
                </a:lnTo>
                <a:lnTo>
                  <a:pt x="138" y="82"/>
                </a:lnTo>
                <a:lnTo>
                  <a:pt x="140" y="73"/>
                </a:lnTo>
                <a:lnTo>
                  <a:pt x="140" y="65"/>
                </a:lnTo>
              </a:path>
            </a:pathLst>
          </a:custGeom>
          <a:noFill/>
          <a:ln w="6985">
            <a:solidFill>
              <a:srgbClr val="000000"/>
            </a:solidFill>
            <a:prstDash val="solid"/>
            <a:round/>
            <a:headEnd/>
            <a:tailEnd/>
          </a:ln>
        </xdr:spPr>
      </xdr:sp>
      <xdr:sp macro="" textlink="">
        <xdr:nvSpPr>
          <xdr:cNvPr id="4528" name="Freeform 65"/>
          <xdr:cNvSpPr>
            <a:spLocks/>
          </xdr:cNvSpPr>
        </xdr:nvSpPr>
        <xdr:spPr bwMode="auto">
          <a:xfrm>
            <a:off x="2469" y="372"/>
            <a:ext cx="40" cy="38"/>
          </a:xfrm>
          <a:custGeom>
            <a:avLst/>
            <a:gdLst>
              <a:gd name="T0" fmla="*/ 0 w 170"/>
              <a:gd name="T1" fmla="*/ 0 h 159"/>
              <a:gd name="T2" fmla="*/ 0 w 170"/>
              <a:gd name="T3" fmla="*/ 0 h 159"/>
              <a:gd name="T4" fmla="*/ 0 w 170"/>
              <a:gd name="T5" fmla="*/ 0 h 159"/>
              <a:gd name="T6" fmla="*/ 0 w 170"/>
              <a:gd name="T7" fmla="*/ 0 h 159"/>
              <a:gd name="T8" fmla="*/ 0 w 170"/>
              <a:gd name="T9" fmla="*/ 0 h 159"/>
              <a:gd name="T10" fmla="*/ 0 w 170"/>
              <a:gd name="T11" fmla="*/ 0 h 159"/>
              <a:gd name="T12" fmla="*/ 0 w 170"/>
              <a:gd name="T13" fmla="*/ 0 h 159"/>
              <a:gd name="T14" fmla="*/ 0 w 170"/>
              <a:gd name="T15" fmla="*/ 0 h 159"/>
              <a:gd name="T16" fmla="*/ 0 w 170"/>
              <a:gd name="T17" fmla="*/ 0 h 159"/>
              <a:gd name="T18" fmla="*/ 0 w 170"/>
              <a:gd name="T19" fmla="*/ 0 h 159"/>
              <a:gd name="T20" fmla="*/ 0 w 170"/>
              <a:gd name="T21" fmla="*/ 0 h 159"/>
              <a:gd name="T22" fmla="*/ 0 w 170"/>
              <a:gd name="T23" fmla="*/ 0 h 159"/>
              <a:gd name="T24" fmla="*/ 0 w 170"/>
              <a:gd name="T25" fmla="*/ 0 h 159"/>
              <a:gd name="T26" fmla="*/ 0 w 170"/>
              <a:gd name="T27" fmla="*/ 0 h 159"/>
              <a:gd name="T28" fmla="*/ 0 w 170"/>
              <a:gd name="T29" fmla="*/ 0 h 159"/>
              <a:gd name="T30" fmla="*/ 0 w 170"/>
              <a:gd name="T31" fmla="*/ 0 h 159"/>
              <a:gd name="T32" fmla="*/ 0 w 170"/>
              <a:gd name="T33" fmla="*/ 0 h 159"/>
              <a:gd name="T34" fmla="*/ 0 w 170"/>
              <a:gd name="T35" fmla="*/ 0 h 159"/>
              <a:gd name="T36" fmla="*/ 0 w 170"/>
              <a:gd name="T37" fmla="*/ 0 h 159"/>
              <a:gd name="T38" fmla="*/ 0 w 170"/>
              <a:gd name="T39" fmla="*/ 0 h 159"/>
              <a:gd name="T40" fmla="*/ 0 w 170"/>
              <a:gd name="T41" fmla="*/ 0 h 159"/>
              <a:gd name="T42" fmla="*/ 0 w 170"/>
              <a:gd name="T43" fmla="*/ 0 h 159"/>
              <a:gd name="T44" fmla="*/ 0 w 170"/>
              <a:gd name="T45" fmla="*/ 0 h 159"/>
              <a:gd name="T46" fmla="*/ 0 w 170"/>
              <a:gd name="T47" fmla="*/ 0 h 159"/>
              <a:gd name="T48" fmla="*/ 0 w 170"/>
              <a:gd name="T49" fmla="*/ 0 h 159"/>
              <a:gd name="T50" fmla="*/ 0 w 170"/>
              <a:gd name="T51" fmla="*/ 0 h 159"/>
              <a:gd name="T52" fmla="*/ 0 w 170"/>
              <a:gd name="T53" fmla="*/ 0 h 159"/>
              <a:gd name="T54" fmla="*/ 0 w 170"/>
              <a:gd name="T55" fmla="*/ 0 h 159"/>
              <a:gd name="T56" fmla="*/ 0 w 170"/>
              <a:gd name="T57" fmla="*/ 0 h 159"/>
              <a:gd name="T58" fmla="*/ 0 w 170"/>
              <a:gd name="T59" fmla="*/ 0 h 159"/>
              <a:gd name="T60" fmla="*/ 0 w 170"/>
              <a:gd name="T61" fmla="*/ 0 h 159"/>
              <a:gd name="T62" fmla="*/ 0 w 170"/>
              <a:gd name="T63" fmla="*/ 0 h 159"/>
              <a:gd name="T64" fmla="*/ 0 w 170"/>
              <a:gd name="T65" fmla="*/ 0 h 159"/>
              <a:gd name="T66" fmla="*/ 0 w 170"/>
              <a:gd name="T67" fmla="*/ 0 h 159"/>
              <a:gd name="T68" fmla="*/ 0 w 170"/>
              <a:gd name="T69" fmla="*/ 0 h 159"/>
              <a:gd name="T70" fmla="*/ 0 w 170"/>
              <a:gd name="T71" fmla="*/ 0 h 159"/>
              <a:gd name="T72" fmla="*/ 0 w 170"/>
              <a:gd name="T73" fmla="*/ 0 h 159"/>
              <a:gd name="T74" fmla="*/ 0 w 170"/>
              <a:gd name="T75" fmla="*/ 0 h 159"/>
              <a:gd name="T76" fmla="*/ 0 w 170"/>
              <a:gd name="T77" fmla="*/ 0 h 159"/>
              <a:gd name="T78" fmla="*/ 0 w 170"/>
              <a:gd name="T79" fmla="*/ 0 h 159"/>
              <a:gd name="T80" fmla="*/ 0 w 170"/>
              <a:gd name="T81" fmla="*/ 0 h 159"/>
              <a:gd name="T82" fmla="*/ 0 w 170"/>
              <a:gd name="T83" fmla="*/ 0 h 159"/>
              <a:gd name="T84" fmla="*/ 0 w 170"/>
              <a:gd name="T85" fmla="*/ 0 h 159"/>
              <a:gd name="T86" fmla="*/ 0 w 170"/>
              <a:gd name="T87" fmla="*/ 0 h 159"/>
              <a:gd name="T88" fmla="*/ 0 w 170"/>
              <a:gd name="T89" fmla="*/ 0 h 159"/>
              <a:gd name="T90" fmla="*/ 0 w 170"/>
              <a:gd name="T91" fmla="*/ 0 h 159"/>
              <a:gd name="T92" fmla="*/ 0 w 170"/>
              <a:gd name="T93" fmla="*/ 0 h 159"/>
              <a:gd name="T94" fmla="*/ 0 w 170"/>
              <a:gd name="T95" fmla="*/ 0 h 159"/>
              <a:gd name="T96" fmla="*/ 0 w 170"/>
              <a:gd name="T97" fmla="*/ 0 h 159"/>
              <a:gd name="T98" fmla="*/ 0 w 170"/>
              <a:gd name="T99" fmla="*/ 0 h 159"/>
              <a:gd name="T100" fmla="*/ 0 60000 65536"/>
              <a:gd name="T101" fmla="*/ 0 60000 65536"/>
              <a:gd name="T102" fmla="*/ 0 60000 65536"/>
              <a:gd name="T103" fmla="*/ 0 60000 65536"/>
              <a:gd name="T104" fmla="*/ 0 60000 65536"/>
              <a:gd name="T105" fmla="*/ 0 60000 65536"/>
              <a:gd name="T106" fmla="*/ 0 60000 65536"/>
              <a:gd name="T107" fmla="*/ 0 60000 65536"/>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w 170"/>
              <a:gd name="T151" fmla="*/ 0 h 159"/>
              <a:gd name="T152" fmla="*/ 170 w 170"/>
              <a:gd name="T153" fmla="*/ 159 h 159"/>
            </a:gdLst>
            <a:ahLst/>
            <a:cxnLst>
              <a:cxn ang="T100">
                <a:pos x="T0" y="T1"/>
              </a:cxn>
              <a:cxn ang="T101">
                <a:pos x="T2" y="T3"/>
              </a:cxn>
              <a:cxn ang="T102">
                <a:pos x="T4" y="T5"/>
              </a:cxn>
              <a:cxn ang="T103">
                <a:pos x="T6" y="T7"/>
              </a:cxn>
              <a:cxn ang="T104">
                <a:pos x="T8" y="T9"/>
              </a:cxn>
              <a:cxn ang="T105">
                <a:pos x="T10" y="T11"/>
              </a:cxn>
              <a:cxn ang="T106">
                <a:pos x="T12" y="T13"/>
              </a:cxn>
              <a:cxn ang="T107">
                <a:pos x="T14" y="T15"/>
              </a:cxn>
              <a:cxn ang="T108">
                <a:pos x="T16" y="T17"/>
              </a:cxn>
              <a:cxn ang="T109">
                <a:pos x="T18" y="T19"/>
              </a:cxn>
              <a:cxn ang="T110">
                <a:pos x="T20" y="T21"/>
              </a:cxn>
              <a:cxn ang="T111">
                <a:pos x="T22" y="T23"/>
              </a:cxn>
              <a:cxn ang="T112">
                <a:pos x="T24" y="T25"/>
              </a:cxn>
              <a:cxn ang="T113">
                <a:pos x="T26" y="T27"/>
              </a:cxn>
              <a:cxn ang="T114">
                <a:pos x="T28" y="T29"/>
              </a:cxn>
              <a:cxn ang="T115">
                <a:pos x="T30" y="T31"/>
              </a:cxn>
              <a:cxn ang="T116">
                <a:pos x="T32" y="T33"/>
              </a:cxn>
              <a:cxn ang="T117">
                <a:pos x="T34" y="T35"/>
              </a:cxn>
              <a:cxn ang="T118">
                <a:pos x="T36" y="T37"/>
              </a:cxn>
              <a:cxn ang="T119">
                <a:pos x="T38" y="T39"/>
              </a:cxn>
              <a:cxn ang="T120">
                <a:pos x="T40" y="T41"/>
              </a:cxn>
              <a:cxn ang="T121">
                <a:pos x="T42" y="T43"/>
              </a:cxn>
              <a:cxn ang="T122">
                <a:pos x="T44" y="T45"/>
              </a:cxn>
              <a:cxn ang="T123">
                <a:pos x="T46" y="T47"/>
              </a:cxn>
              <a:cxn ang="T124">
                <a:pos x="T48" y="T49"/>
              </a:cxn>
              <a:cxn ang="T125">
                <a:pos x="T50" y="T51"/>
              </a:cxn>
              <a:cxn ang="T126">
                <a:pos x="T52" y="T53"/>
              </a:cxn>
              <a:cxn ang="T127">
                <a:pos x="T54" y="T55"/>
              </a:cxn>
              <a:cxn ang="T128">
                <a:pos x="T56" y="T57"/>
              </a:cxn>
              <a:cxn ang="T129">
                <a:pos x="T58" y="T59"/>
              </a:cxn>
              <a:cxn ang="T130">
                <a:pos x="T60" y="T61"/>
              </a:cxn>
              <a:cxn ang="T131">
                <a:pos x="T62" y="T63"/>
              </a:cxn>
              <a:cxn ang="T132">
                <a:pos x="T64" y="T65"/>
              </a:cxn>
              <a:cxn ang="T133">
                <a:pos x="T66" y="T67"/>
              </a:cxn>
              <a:cxn ang="T134">
                <a:pos x="T68" y="T69"/>
              </a:cxn>
              <a:cxn ang="T135">
                <a:pos x="T70" y="T71"/>
              </a:cxn>
              <a:cxn ang="T136">
                <a:pos x="T72" y="T73"/>
              </a:cxn>
              <a:cxn ang="T137">
                <a:pos x="T74" y="T75"/>
              </a:cxn>
              <a:cxn ang="T138">
                <a:pos x="T76" y="T77"/>
              </a:cxn>
              <a:cxn ang="T139">
                <a:pos x="T78" y="T79"/>
              </a:cxn>
              <a:cxn ang="T140">
                <a:pos x="T80" y="T81"/>
              </a:cxn>
              <a:cxn ang="T141">
                <a:pos x="T82" y="T83"/>
              </a:cxn>
              <a:cxn ang="T142">
                <a:pos x="T84" y="T85"/>
              </a:cxn>
              <a:cxn ang="T143">
                <a:pos x="T86" y="T87"/>
              </a:cxn>
              <a:cxn ang="T144">
                <a:pos x="T88" y="T89"/>
              </a:cxn>
              <a:cxn ang="T145">
                <a:pos x="T90" y="T91"/>
              </a:cxn>
              <a:cxn ang="T146">
                <a:pos x="T92" y="T93"/>
              </a:cxn>
              <a:cxn ang="T147">
                <a:pos x="T94" y="T95"/>
              </a:cxn>
              <a:cxn ang="T148">
                <a:pos x="T96" y="T97"/>
              </a:cxn>
              <a:cxn ang="T149">
                <a:pos x="T98" y="T99"/>
              </a:cxn>
            </a:cxnLst>
            <a:rect l="T150" t="T151" r="T152" b="T153"/>
            <a:pathLst>
              <a:path w="170" h="159">
                <a:moveTo>
                  <a:pt x="170" y="80"/>
                </a:moveTo>
                <a:lnTo>
                  <a:pt x="170" y="69"/>
                </a:lnTo>
                <a:lnTo>
                  <a:pt x="168" y="60"/>
                </a:lnTo>
                <a:lnTo>
                  <a:pt x="165" y="49"/>
                </a:lnTo>
                <a:lnTo>
                  <a:pt x="159" y="41"/>
                </a:lnTo>
                <a:lnTo>
                  <a:pt x="153" y="32"/>
                </a:lnTo>
                <a:lnTo>
                  <a:pt x="146" y="25"/>
                </a:lnTo>
                <a:lnTo>
                  <a:pt x="138" y="17"/>
                </a:lnTo>
                <a:lnTo>
                  <a:pt x="129" y="12"/>
                </a:lnTo>
                <a:lnTo>
                  <a:pt x="119" y="7"/>
                </a:lnTo>
                <a:lnTo>
                  <a:pt x="109" y="4"/>
                </a:lnTo>
                <a:lnTo>
                  <a:pt x="97" y="1"/>
                </a:lnTo>
                <a:lnTo>
                  <a:pt x="85" y="0"/>
                </a:lnTo>
                <a:lnTo>
                  <a:pt x="73" y="1"/>
                </a:lnTo>
                <a:lnTo>
                  <a:pt x="63" y="4"/>
                </a:lnTo>
                <a:lnTo>
                  <a:pt x="52" y="7"/>
                </a:lnTo>
                <a:lnTo>
                  <a:pt x="43" y="12"/>
                </a:lnTo>
                <a:lnTo>
                  <a:pt x="34" y="17"/>
                </a:lnTo>
                <a:lnTo>
                  <a:pt x="26" y="25"/>
                </a:lnTo>
                <a:lnTo>
                  <a:pt x="18" y="32"/>
                </a:lnTo>
                <a:lnTo>
                  <a:pt x="12" y="41"/>
                </a:lnTo>
                <a:lnTo>
                  <a:pt x="6" y="49"/>
                </a:lnTo>
                <a:lnTo>
                  <a:pt x="3" y="60"/>
                </a:lnTo>
                <a:lnTo>
                  <a:pt x="1" y="69"/>
                </a:lnTo>
                <a:lnTo>
                  <a:pt x="0" y="80"/>
                </a:lnTo>
                <a:lnTo>
                  <a:pt x="1" y="92"/>
                </a:lnTo>
                <a:lnTo>
                  <a:pt x="3" y="102"/>
                </a:lnTo>
                <a:lnTo>
                  <a:pt x="6" y="112"/>
                </a:lnTo>
                <a:lnTo>
                  <a:pt x="12" y="121"/>
                </a:lnTo>
                <a:lnTo>
                  <a:pt x="18" y="130"/>
                </a:lnTo>
                <a:lnTo>
                  <a:pt x="26" y="137"/>
                </a:lnTo>
                <a:lnTo>
                  <a:pt x="34" y="143"/>
                </a:lnTo>
                <a:lnTo>
                  <a:pt x="43" y="149"/>
                </a:lnTo>
                <a:lnTo>
                  <a:pt x="52" y="154"/>
                </a:lnTo>
                <a:lnTo>
                  <a:pt x="63" y="157"/>
                </a:lnTo>
                <a:lnTo>
                  <a:pt x="73" y="159"/>
                </a:lnTo>
                <a:lnTo>
                  <a:pt x="85" y="159"/>
                </a:lnTo>
                <a:lnTo>
                  <a:pt x="97" y="159"/>
                </a:lnTo>
                <a:lnTo>
                  <a:pt x="109" y="157"/>
                </a:lnTo>
                <a:lnTo>
                  <a:pt x="119" y="154"/>
                </a:lnTo>
                <a:lnTo>
                  <a:pt x="129" y="149"/>
                </a:lnTo>
                <a:lnTo>
                  <a:pt x="138" y="143"/>
                </a:lnTo>
                <a:lnTo>
                  <a:pt x="146" y="137"/>
                </a:lnTo>
                <a:lnTo>
                  <a:pt x="153" y="130"/>
                </a:lnTo>
                <a:lnTo>
                  <a:pt x="159" y="121"/>
                </a:lnTo>
                <a:lnTo>
                  <a:pt x="165" y="112"/>
                </a:lnTo>
                <a:lnTo>
                  <a:pt x="168" y="102"/>
                </a:lnTo>
                <a:lnTo>
                  <a:pt x="170" y="92"/>
                </a:lnTo>
                <a:lnTo>
                  <a:pt x="170" y="80"/>
                </a:lnTo>
                <a:close/>
              </a:path>
            </a:pathLst>
          </a:custGeom>
          <a:solidFill>
            <a:srgbClr val="000000"/>
          </a:solidFill>
          <a:ln w="9525">
            <a:noFill/>
            <a:round/>
            <a:headEnd/>
            <a:tailEnd/>
          </a:ln>
        </xdr:spPr>
      </xdr:sp>
      <xdr:sp macro="" textlink="">
        <xdr:nvSpPr>
          <xdr:cNvPr id="4529" name="Freeform 66"/>
          <xdr:cNvSpPr>
            <a:spLocks/>
          </xdr:cNvSpPr>
        </xdr:nvSpPr>
        <xdr:spPr bwMode="auto">
          <a:xfrm>
            <a:off x="2469" y="372"/>
            <a:ext cx="40" cy="38"/>
          </a:xfrm>
          <a:custGeom>
            <a:avLst/>
            <a:gdLst>
              <a:gd name="T0" fmla="*/ 0 w 170"/>
              <a:gd name="T1" fmla="*/ 0 h 159"/>
              <a:gd name="T2" fmla="*/ 0 w 170"/>
              <a:gd name="T3" fmla="*/ 0 h 159"/>
              <a:gd name="T4" fmla="*/ 0 w 170"/>
              <a:gd name="T5" fmla="*/ 0 h 159"/>
              <a:gd name="T6" fmla="*/ 0 w 170"/>
              <a:gd name="T7" fmla="*/ 0 h 159"/>
              <a:gd name="T8" fmla="*/ 0 w 170"/>
              <a:gd name="T9" fmla="*/ 0 h 159"/>
              <a:gd name="T10" fmla="*/ 0 w 170"/>
              <a:gd name="T11" fmla="*/ 0 h 159"/>
              <a:gd name="T12" fmla="*/ 0 w 170"/>
              <a:gd name="T13" fmla="*/ 0 h 159"/>
              <a:gd name="T14" fmla="*/ 0 w 170"/>
              <a:gd name="T15" fmla="*/ 0 h 159"/>
              <a:gd name="T16" fmla="*/ 0 w 170"/>
              <a:gd name="T17" fmla="*/ 0 h 159"/>
              <a:gd name="T18" fmla="*/ 0 w 170"/>
              <a:gd name="T19" fmla="*/ 0 h 159"/>
              <a:gd name="T20" fmla="*/ 0 w 170"/>
              <a:gd name="T21" fmla="*/ 0 h 159"/>
              <a:gd name="T22" fmla="*/ 0 w 170"/>
              <a:gd name="T23" fmla="*/ 0 h 159"/>
              <a:gd name="T24" fmla="*/ 0 w 170"/>
              <a:gd name="T25" fmla="*/ 0 h 159"/>
              <a:gd name="T26" fmla="*/ 0 w 170"/>
              <a:gd name="T27" fmla="*/ 0 h 159"/>
              <a:gd name="T28" fmla="*/ 0 w 170"/>
              <a:gd name="T29" fmla="*/ 0 h 159"/>
              <a:gd name="T30" fmla="*/ 0 w 170"/>
              <a:gd name="T31" fmla="*/ 0 h 159"/>
              <a:gd name="T32" fmla="*/ 0 w 170"/>
              <a:gd name="T33" fmla="*/ 0 h 159"/>
              <a:gd name="T34" fmla="*/ 0 w 170"/>
              <a:gd name="T35" fmla="*/ 0 h 159"/>
              <a:gd name="T36" fmla="*/ 0 w 170"/>
              <a:gd name="T37" fmla="*/ 0 h 159"/>
              <a:gd name="T38" fmla="*/ 0 w 170"/>
              <a:gd name="T39" fmla="*/ 0 h 159"/>
              <a:gd name="T40" fmla="*/ 0 w 170"/>
              <a:gd name="T41" fmla="*/ 0 h 159"/>
              <a:gd name="T42" fmla="*/ 0 w 170"/>
              <a:gd name="T43" fmla="*/ 0 h 159"/>
              <a:gd name="T44" fmla="*/ 0 w 170"/>
              <a:gd name="T45" fmla="*/ 0 h 159"/>
              <a:gd name="T46" fmla="*/ 0 w 170"/>
              <a:gd name="T47" fmla="*/ 0 h 159"/>
              <a:gd name="T48" fmla="*/ 0 w 170"/>
              <a:gd name="T49" fmla="*/ 0 h 159"/>
              <a:gd name="T50" fmla="*/ 0 w 170"/>
              <a:gd name="T51" fmla="*/ 0 h 159"/>
              <a:gd name="T52" fmla="*/ 0 w 170"/>
              <a:gd name="T53" fmla="*/ 0 h 159"/>
              <a:gd name="T54" fmla="*/ 0 w 170"/>
              <a:gd name="T55" fmla="*/ 0 h 159"/>
              <a:gd name="T56" fmla="*/ 0 w 170"/>
              <a:gd name="T57" fmla="*/ 0 h 159"/>
              <a:gd name="T58" fmla="*/ 0 w 170"/>
              <a:gd name="T59" fmla="*/ 0 h 159"/>
              <a:gd name="T60" fmla="*/ 0 w 170"/>
              <a:gd name="T61" fmla="*/ 0 h 159"/>
              <a:gd name="T62" fmla="*/ 0 w 170"/>
              <a:gd name="T63" fmla="*/ 0 h 159"/>
              <a:gd name="T64" fmla="*/ 0 w 170"/>
              <a:gd name="T65" fmla="*/ 0 h 159"/>
              <a:gd name="T66" fmla="*/ 0 w 170"/>
              <a:gd name="T67" fmla="*/ 0 h 159"/>
              <a:gd name="T68" fmla="*/ 0 w 170"/>
              <a:gd name="T69" fmla="*/ 0 h 159"/>
              <a:gd name="T70" fmla="*/ 0 w 170"/>
              <a:gd name="T71" fmla="*/ 0 h 159"/>
              <a:gd name="T72" fmla="*/ 0 w 170"/>
              <a:gd name="T73" fmla="*/ 0 h 159"/>
              <a:gd name="T74" fmla="*/ 0 w 170"/>
              <a:gd name="T75" fmla="*/ 0 h 159"/>
              <a:gd name="T76" fmla="*/ 0 w 170"/>
              <a:gd name="T77" fmla="*/ 0 h 159"/>
              <a:gd name="T78" fmla="*/ 0 w 170"/>
              <a:gd name="T79" fmla="*/ 0 h 159"/>
              <a:gd name="T80" fmla="*/ 0 w 170"/>
              <a:gd name="T81" fmla="*/ 0 h 159"/>
              <a:gd name="T82" fmla="*/ 0 w 170"/>
              <a:gd name="T83" fmla="*/ 0 h 159"/>
              <a:gd name="T84" fmla="*/ 0 w 170"/>
              <a:gd name="T85" fmla="*/ 0 h 159"/>
              <a:gd name="T86" fmla="*/ 0 w 170"/>
              <a:gd name="T87" fmla="*/ 0 h 159"/>
              <a:gd name="T88" fmla="*/ 0 w 170"/>
              <a:gd name="T89" fmla="*/ 0 h 159"/>
              <a:gd name="T90" fmla="*/ 0 w 170"/>
              <a:gd name="T91" fmla="*/ 0 h 159"/>
              <a:gd name="T92" fmla="*/ 0 w 170"/>
              <a:gd name="T93" fmla="*/ 0 h 159"/>
              <a:gd name="T94" fmla="*/ 0 w 170"/>
              <a:gd name="T95" fmla="*/ 0 h 159"/>
              <a:gd name="T96" fmla="*/ 0 w 170"/>
              <a:gd name="T97" fmla="*/ 0 h 159"/>
              <a:gd name="T98" fmla="*/ 0 w 170"/>
              <a:gd name="T99" fmla="*/ 0 h 159"/>
              <a:gd name="T100" fmla="*/ 0 60000 65536"/>
              <a:gd name="T101" fmla="*/ 0 60000 65536"/>
              <a:gd name="T102" fmla="*/ 0 60000 65536"/>
              <a:gd name="T103" fmla="*/ 0 60000 65536"/>
              <a:gd name="T104" fmla="*/ 0 60000 65536"/>
              <a:gd name="T105" fmla="*/ 0 60000 65536"/>
              <a:gd name="T106" fmla="*/ 0 60000 65536"/>
              <a:gd name="T107" fmla="*/ 0 60000 65536"/>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w 170"/>
              <a:gd name="T151" fmla="*/ 0 h 159"/>
              <a:gd name="T152" fmla="*/ 170 w 170"/>
              <a:gd name="T153" fmla="*/ 159 h 159"/>
            </a:gdLst>
            <a:ahLst/>
            <a:cxnLst>
              <a:cxn ang="T100">
                <a:pos x="T0" y="T1"/>
              </a:cxn>
              <a:cxn ang="T101">
                <a:pos x="T2" y="T3"/>
              </a:cxn>
              <a:cxn ang="T102">
                <a:pos x="T4" y="T5"/>
              </a:cxn>
              <a:cxn ang="T103">
                <a:pos x="T6" y="T7"/>
              </a:cxn>
              <a:cxn ang="T104">
                <a:pos x="T8" y="T9"/>
              </a:cxn>
              <a:cxn ang="T105">
                <a:pos x="T10" y="T11"/>
              </a:cxn>
              <a:cxn ang="T106">
                <a:pos x="T12" y="T13"/>
              </a:cxn>
              <a:cxn ang="T107">
                <a:pos x="T14" y="T15"/>
              </a:cxn>
              <a:cxn ang="T108">
                <a:pos x="T16" y="T17"/>
              </a:cxn>
              <a:cxn ang="T109">
                <a:pos x="T18" y="T19"/>
              </a:cxn>
              <a:cxn ang="T110">
                <a:pos x="T20" y="T21"/>
              </a:cxn>
              <a:cxn ang="T111">
                <a:pos x="T22" y="T23"/>
              </a:cxn>
              <a:cxn ang="T112">
                <a:pos x="T24" y="T25"/>
              </a:cxn>
              <a:cxn ang="T113">
                <a:pos x="T26" y="T27"/>
              </a:cxn>
              <a:cxn ang="T114">
                <a:pos x="T28" y="T29"/>
              </a:cxn>
              <a:cxn ang="T115">
                <a:pos x="T30" y="T31"/>
              </a:cxn>
              <a:cxn ang="T116">
                <a:pos x="T32" y="T33"/>
              </a:cxn>
              <a:cxn ang="T117">
                <a:pos x="T34" y="T35"/>
              </a:cxn>
              <a:cxn ang="T118">
                <a:pos x="T36" y="T37"/>
              </a:cxn>
              <a:cxn ang="T119">
                <a:pos x="T38" y="T39"/>
              </a:cxn>
              <a:cxn ang="T120">
                <a:pos x="T40" y="T41"/>
              </a:cxn>
              <a:cxn ang="T121">
                <a:pos x="T42" y="T43"/>
              </a:cxn>
              <a:cxn ang="T122">
                <a:pos x="T44" y="T45"/>
              </a:cxn>
              <a:cxn ang="T123">
                <a:pos x="T46" y="T47"/>
              </a:cxn>
              <a:cxn ang="T124">
                <a:pos x="T48" y="T49"/>
              </a:cxn>
              <a:cxn ang="T125">
                <a:pos x="T50" y="T51"/>
              </a:cxn>
              <a:cxn ang="T126">
                <a:pos x="T52" y="T53"/>
              </a:cxn>
              <a:cxn ang="T127">
                <a:pos x="T54" y="T55"/>
              </a:cxn>
              <a:cxn ang="T128">
                <a:pos x="T56" y="T57"/>
              </a:cxn>
              <a:cxn ang="T129">
                <a:pos x="T58" y="T59"/>
              </a:cxn>
              <a:cxn ang="T130">
                <a:pos x="T60" y="T61"/>
              </a:cxn>
              <a:cxn ang="T131">
                <a:pos x="T62" y="T63"/>
              </a:cxn>
              <a:cxn ang="T132">
                <a:pos x="T64" y="T65"/>
              </a:cxn>
              <a:cxn ang="T133">
                <a:pos x="T66" y="T67"/>
              </a:cxn>
              <a:cxn ang="T134">
                <a:pos x="T68" y="T69"/>
              </a:cxn>
              <a:cxn ang="T135">
                <a:pos x="T70" y="T71"/>
              </a:cxn>
              <a:cxn ang="T136">
                <a:pos x="T72" y="T73"/>
              </a:cxn>
              <a:cxn ang="T137">
                <a:pos x="T74" y="T75"/>
              </a:cxn>
              <a:cxn ang="T138">
                <a:pos x="T76" y="T77"/>
              </a:cxn>
              <a:cxn ang="T139">
                <a:pos x="T78" y="T79"/>
              </a:cxn>
              <a:cxn ang="T140">
                <a:pos x="T80" y="T81"/>
              </a:cxn>
              <a:cxn ang="T141">
                <a:pos x="T82" y="T83"/>
              </a:cxn>
              <a:cxn ang="T142">
                <a:pos x="T84" y="T85"/>
              </a:cxn>
              <a:cxn ang="T143">
                <a:pos x="T86" y="T87"/>
              </a:cxn>
              <a:cxn ang="T144">
                <a:pos x="T88" y="T89"/>
              </a:cxn>
              <a:cxn ang="T145">
                <a:pos x="T90" y="T91"/>
              </a:cxn>
              <a:cxn ang="T146">
                <a:pos x="T92" y="T93"/>
              </a:cxn>
              <a:cxn ang="T147">
                <a:pos x="T94" y="T95"/>
              </a:cxn>
              <a:cxn ang="T148">
                <a:pos x="T96" y="T97"/>
              </a:cxn>
              <a:cxn ang="T149">
                <a:pos x="T98" y="T99"/>
              </a:cxn>
            </a:cxnLst>
            <a:rect l="T150" t="T151" r="T152" b="T153"/>
            <a:pathLst>
              <a:path w="170" h="159">
                <a:moveTo>
                  <a:pt x="170" y="80"/>
                </a:moveTo>
                <a:lnTo>
                  <a:pt x="170" y="69"/>
                </a:lnTo>
                <a:lnTo>
                  <a:pt x="168" y="60"/>
                </a:lnTo>
                <a:lnTo>
                  <a:pt x="165" y="49"/>
                </a:lnTo>
                <a:lnTo>
                  <a:pt x="159" y="41"/>
                </a:lnTo>
                <a:lnTo>
                  <a:pt x="153" y="32"/>
                </a:lnTo>
                <a:lnTo>
                  <a:pt x="146" y="25"/>
                </a:lnTo>
                <a:lnTo>
                  <a:pt x="138" y="17"/>
                </a:lnTo>
                <a:lnTo>
                  <a:pt x="129" y="12"/>
                </a:lnTo>
                <a:lnTo>
                  <a:pt x="119" y="7"/>
                </a:lnTo>
                <a:lnTo>
                  <a:pt x="109" y="4"/>
                </a:lnTo>
                <a:lnTo>
                  <a:pt x="97" y="1"/>
                </a:lnTo>
                <a:lnTo>
                  <a:pt x="85" y="0"/>
                </a:lnTo>
                <a:lnTo>
                  <a:pt x="73" y="1"/>
                </a:lnTo>
                <a:lnTo>
                  <a:pt x="63" y="4"/>
                </a:lnTo>
                <a:lnTo>
                  <a:pt x="52" y="7"/>
                </a:lnTo>
                <a:lnTo>
                  <a:pt x="43" y="12"/>
                </a:lnTo>
                <a:lnTo>
                  <a:pt x="34" y="17"/>
                </a:lnTo>
                <a:lnTo>
                  <a:pt x="26" y="25"/>
                </a:lnTo>
                <a:lnTo>
                  <a:pt x="18" y="32"/>
                </a:lnTo>
                <a:lnTo>
                  <a:pt x="12" y="41"/>
                </a:lnTo>
                <a:lnTo>
                  <a:pt x="6" y="49"/>
                </a:lnTo>
                <a:lnTo>
                  <a:pt x="3" y="60"/>
                </a:lnTo>
                <a:lnTo>
                  <a:pt x="1" y="69"/>
                </a:lnTo>
                <a:lnTo>
                  <a:pt x="0" y="80"/>
                </a:lnTo>
                <a:lnTo>
                  <a:pt x="1" y="92"/>
                </a:lnTo>
                <a:lnTo>
                  <a:pt x="3" y="102"/>
                </a:lnTo>
                <a:lnTo>
                  <a:pt x="6" y="112"/>
                </a:lnTo>
                <a:lnTo>
                  <a:pt x="12" y="121"/>
                </a:lnTo>
                <a:lnTo>
                  <a:pt x="18" y="130"/>
                </a:lnTo>
                <a:lnTo>
                  <a:pt x="26" y="137"/>
                </a:lnTo>
                <a:lnTo>
                  <a:pt x="34" y="143"/>
                </a:lnTo>
                <a:lnTo>
                  <a:pt x="43" y="149"/>
                </a:lnTo>
                <a:lnTo>
                  <a:pt x="52" y="154"/>
                </a:lnTo>
                <a:lnTo>
                  <a:pt x="63" y="157"/>
                </a:lnTo>
                <a:lnTo>
                  <a:pt x="73" y="159"/>
                </a:lnTo>
                <a:lnTo>
                  <a:pt x="85" y="159"/>
                </a:lnTo>
                <a:lnTo>
                  <a:pt x="97" y="159"/>
                </a:lnTo>
                <a:lnTo>
                  <a:pt x="109" y="157"/>
                </a:lnTo>
                <a:lnTo>
                  <a:pt x="119" y="154"/>
                </a:lnTo>
                <a:lnTo>
                  <a:pt x="129" y="149"/>
                </a:lnTo>
                <a:lnTo>
                  <a:pt x="138" y="143"/>
                </a:lnTo>
                <a:lnTo>
                  <a:pt x="146" y="137"/>
                </a:lnTo>
                <a:lnTo>
                  <a:pt x="153" y="130"/>
                </a:lnTo>
                <a:lnTo>
                  <a:pt x="159" y="121"/>
                </a:lnTo>
                <a:lnTo>
                  <a:pt x="165" y="112"/>
                </a:lnTo>
                <a:lnTo>
                  <a:pt x="168" y="102"/>
                </a:lnTo>
                <a:lnTo>
                  <a:pt x="170" y="92"/>
                </a:lnTo>
                <a:lnTo>
                  <a:pt x="170" y="80"/>
                </a:lnTo>
              </a:path>
            </a:pathLst>
          </a:custGeom>
          <a:noFill/>
          <a:ln w="6985">
            <a:solidFill>
              <a:srgbClr val="000000"/>
            </a:solidFill>
            <a:prstDash val="solid"/>
            <a:round/>
            <a:headEnd/>
            <a:tailEnd/>
          </a:ln>
        </xdr:spPr>
      </xdr: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sheet1.xml><?xml version="1.0" encoding="utf-8"?>
<worksheet xmlns="http://schemas.openxmlformats.org/spreadsheetml/2006/main" xmlns:r="http://schemas.openxmlformats.org/officeDocument/2006/relationships">
  <sheetPr codeName="Sheet1">
    <tabColor rgb="FFFF0000"/>
  </sheetPr>
  <dimension ref="A1:H62"/>
  <sheetViews>
    <sheetView zoomScale="85" zoomScaleNormal="85" zoomScaleSheetLayoutView="100" workbookViewId="0">
      <selection activeCell="H1" sqref="H1"/>
    </sheetView>
  </sheetViews>
  <sheetFormatPr defaultRowHeight="15.75"/>
  <cols>
    <col min="1" max="1" width="6.375" customWidth="1"/>
    <col min="2" max="2" width="20.375" customWidth="1"/>
    <col min="3" max="3" width="6.625" customWidth="1"/>
    <col min="4" max="4" width="34.75" customWidth="1"/>
    <col min="5" max="5" width="7.25" customWidth="1"/>
    <col min="6" max="6" width="36.75" customWidth="1"/>
    <col min="7" max="7" width="7.375" customWidth="1"/>
    <col min="8" max="8" width="27.625" bestFit="1" customWidth="1"/>
  </cols>
  <sheetData>
    <row r="1" spans="1:8" ht="27.75" customHeight="1" thickTop="1" thickBot="1">
      <c r="A1" s="74"/>
      <c r="B1" s="75" t="s">
        <v>78</v>
      </c>
      <c r="C1" s="76"/>
      <c r="D1" s="77"/>
      <c r="E1" s="77"/>
      <c r="F1" s="77"/>
      <c r="G1" s="78"/>
      <c r="H1" s="97" t="s">
        <v>25</v>
      </c>
    </row>
    <row r="2" spans="1:8" ht="16.5" thickTop="1">
      <c r="A2" s="79"/>
      <c r="B2" s="64" t="s">
        <v>44</v>
      </c>
      <c r="C2" s="66" t="s">
        <v>68</v>
      </c>
      <c r="D2" s="217" t="s">
        <v>249</v>
      </c>
      <c r="E2" s="218"/>
      <c r="F2" s="219"/>
      <c r="G2" s="81"/>
    </row>
    <row r="3" spans="1:8">
      <c r="A3" s="79"/>
      <c r="B3" s="59" t="s">
        <v>74</v>
      </c>
      <c r="C3" s="67" t="s">
        <v>75</v>
      </c>
      <c r="D3" s="214" t="s">
        <v>250</v>
      </c>
      <c r="E3" s="215"/>
      <c r="F3" s="220"/>
      <c r="G3" s="81"/>
    </row>
    <row r="4" spans="1:8">
      <c r="A4" s="79"/>
      <c r="B4" s="59" t="s">
        <v>45</v>
      </c>
      <c r="C4" s="67" t="s">
        <v>69</v>
      </c>
      <c r="D4" s="214" t="s">
        <v>444</v>
      </c>
      <c r="E4" s="215"/>
      <c r="F4" s="220"/>
      <c r="G4" s="81"/>
    </row>
    <row r="5" spans="1:8">
      <c r="A5" s="79"/>
      <c r="B5" s="59" t="s">
        <v>46</v>
      </c>
      <c r="C5" s="67" t="s">
        <v>70</v>
      </c>
      <c r="D5" s="214" t="s">
        <v>445</v>
      </c>
      <c r="E5" s="215"/>
      <c r="F5" s="220"/>
      <c r="G5" s="81"/>
    </row>
    <row r="6" spans="1:8">
      <c r="A6" s="79"/>
      <c r="B6" s="59" t="s">
        <v>47</v>
      </c>
      <c r="C6" s="67" t="s">
        <v>51</v>
      </c>
      <c r="D6" s="214" t="s">
        <v>446</v>
      </c>
      <c r="E6" s="216"/>
      <c r="F6" s="220"/>
      <c r="G6" s="81"/>
    </row>
    <row r="7" spans="1:8">
      <c r="A7" s="79"/>
      <c r="B7" s="59" t="s">
        <v>48</v>
      </c>
      <c r="C7" s="67" t="s">
        <v>71</v>
      </c>
      <c r="D7" s="214" t="s">
        <v>447</v>
      </c>
      <c r="E7" s="215"/>
      <c r="F7" s="220"/>
      <c r="G7" s="81"/>
    </row>
    <row r="8" spans="1:8">
      <c r="A8" s="79"/>
      <c r="B8" s="59" t="s">
        <v>88</v>
      </c>
      <c r="C8" s="67" t="s">
        <v>89</v>
      </c>
      <c r="D8" s="214" t="s">
        <v>448</v>
      </c>
      <c r="E8" s="215"/>
      <c r="F8" s="220"/>
      <c r="G8" s="81"/>
    </row>
    <row r="9" spans="1:8">
      <c r="A9" s="79"/>
      <c r="B9" s="59" t="s">
        <v>106</v>
      </c>
      <c r="C9" s="67" t="s">
        <v>107</v>
      </c>
      <c r="D9" s="214" t="s">
        <v>90</v>
      </c>
      <c r="E9" s="215"/>
      <c r="F9" s="220"/>
      <c r="G9" s="81"/>
    </row>
    <row r="10" spans="1:8">
      <c r="A10" s="79"/>
      <c r="B10" s="59" t="s">
        <v>49</v>
      </c>
      <c r="C10" s="67" t="s">
        <v>72</v>
      </c>
      <c r="D10" s="417" t="s">
        <v>449</v>
      </c>
      <c r="E10" s="418"/>
      <c r="F10" s="419"/>
      <c r="G10" s="81"/>
    </row>
    <row r="11" spans="1:8">
      <c r="A11" s="79"/>
      <c r="B11" s="59"/>
      <c r="C11" s="67"/>
      <c r="D11" s="417"/>
      <c r="E11" s="418"/>
      <c r="F11" s="419"/>
      <c r="G11" s="81"/>
    </row>
    <row r="12" spans="1:8">
      <c r="A12" s="79"/>
      <c r="B12" s="59"/>
      <c r="C12" s="67"/>
      <c r="D12" s="417"/>
      <c r="E12" s="418"/>
      <c r="F12" s="419"/>
      <c r="G12" s="81"/>
    </row>
    <row r="13" spans="1:8">
      <c r="A13" s="79"/>
      <c r="B13" s="59" t="s">
        <v>77</v>
      </c>
      <c r="C13" s="67" t="s">
        <v>76</v>
      </c>
      <c r="D13" s="212" t="s">
        <v>251</v>
      </c>
      <c r="E13" s="213" t="s">
        <v>83</v>
      </c>
      <c r="F13" s="221" t="s">
        <v>252</v>
      </c>
      <c r="G13" s="81"/>
    </row>
    <row r="14" spans="1:8">
      <c r="A14" s="79"/>
      <c r="B14" s="60"/>
      <c r="C14" s="69"/>
      <c r="D14" s="68"/>
      <c r="E14" s="58"/>
      <c r="F14" s="84"/>
      <c r="G14" s="81"/>
    </row>
    <row r="15" spans="1:8">
      <c r="A15" s="79"/>
      <c r="B15" s="96" t="s">
        <v>50</v>
      </c>
      <c r="C15" s="70"/>
      <c r="D15" s="68"/>
      <c r="E15" s="58"/>
      <c r="F15" s="84"/>
      <c r="G15" s="81"/>
    </row>
    <row r="16" spans="1:8">
      <c r="A16" s="79"/>
      <c r="B16" s="61" t="str">
        <f>"  a) Đại diện đơn vị thi công: "&amp;dvtc</f>
        <v xml:space="preserve">  a) Đại diện đơn vị thi công: Công ty Cổ phần Xây dựng…</v>
      </c>
      <c r="C16" s="71"/>
      <c r="D16" s="68"/>
      <c r="E16" s="58"/>
      <c r="F16" s="84"/>
      <c r="G16" s="81"/>
    </row>
    <row r="17" spans="1:7">
      <c r="A17" s="79"/>
      <c r="B17" s="62"/>
      <c r="C17" s="67" t="s">
        <v>58</v>
      </c>
      <c r="D17" s="94" t="s">
        <v>4</v>
      </c>
      <c r="E17" s="67" t="s">
        <v>60</v>
      </c>
      <c r="F17" s="95" t="s">
        <v>32</v>
      </c>
      <c r="G17" s="81"/>
    </row>
    <row r="18" spans="1:7">
      <c r="A18" s="79"/>
      <c r="B18" s="62"/>
      <c r="C18" s="67" t="s">
        <v>59</v>
      </c>
      <c r="D18" s="94" t="s">
        <v>450</v>
      </c>
      <c r="E18" s="67" t="s">
        <v>61</v>
      </c>
      <c r="F18" s="95" t="s">
        <v>256</v>
      </c>
      <c r="G18" s="81"/>
    </row>
    <row r="19" spans="1:7">
      <c r="A19" s="79"/>
      <c r="B19" s="61" t="s">
        <v>255</v>
      </c>
      <c r="C19" s="71"/>
      <c r="D19" s="68"/>
      <c r="E19" s="71"/>
      <c r="F19" s="85"/>
      <c r="G19" s="81"/>
    </row>
    <row r="20" spans="1:7">
      <c r="A20" s="79"/>
      <c r="B20" s="62"/>
      <c r="C20" s="67" t="s">
        <v>56</v>
      </c>
      <c r="D20" s="94" t="s">
        <v>451</v>
      </c>
      <c r="E20" s="67" t="s">
        <v>62</v>
      </c>
      <c r="F20" s="95" t="s">
        <v>91</v>
      </c>
      <c r="G20" s="81"/>
    </row>
    <row r="21" spans="1:7">
      <c r="A21" s="79"/>
      <c r="B21" s="62"/>
      <c r="C21" s="67" t="s">
        <v>57</v>
      </c>
      <c r="D21" s="94" t="s">
        <v>452</v>
      </c>
      <c r="E21" s="67" t="s">
        <v>63</v>
      </c>
      <c r="F21" s="95" t="s">
        <v>73</v>
      </c>
      <c r="G21" s="81"/>
    </row>
    <row r="22" spans="1:7">
      <c r="A22" s="79"/>
      <c r="B22" s="62"/>
      <c r="C22" s="67"/>
      <c r="D22" s="68"/>
      <c r="E22" s="67"/>
      <c r="F22" s="85"/>
      <c r="G22" s="81"/>
    </row>
    <row r="23" spans="1:7">
      <c r="A23" s="79"/>
      <c r="B23" s="96" t="s">
        <v>79</v>
      </c>
      <c r="C23" s="67"/>
      <c r="D23" s="68"/>
      <c r="E23" s="67"/>
      <c r="F23" s="85"/>
      <c r="G23" s="81"/>
    </row>
    <row r="24" spans="1:7">
      <c r="A24" s="79"/>
      <c r="B24" s="61" t="s">
        <v>80</v>
      </c>
      <c r="C24" s="67" t="s">
        <v>81</v>
      </c>
      <c r="D24" s="94" t="s">
        <v>452</v>
      </c>
      <c r="E24" s="67" t="s">
        <v>82</v>
      </c>
      <c r="F24" s="95" t="s">
        <v>73</v>
      </c>
      <c r="G24" s="81"/>
    </row>
    <row r="25" spans="1:7">
      <c r="A25" s="79"/>
      <c r="B25" s="63"/>
      <c r="C25" s="72"/>
      <c r="D25" s="68"/>
      <c r="E25" s="72"/>
      <c r="F25" s="85"/>
      <c r="G25" s="81"/>
    </row>
    <row r="26" spans="1:7">
      <c r="A26" s="79"/>
      <c r="B26" s="96" t="s">
        <v>87</v>
      </c>
      <c r="C26" s="70"/>
      <c r="D26" s="68"/>
      <c r="E26" s="70"/>
      <c r="F26" s="85"/>
      <c r="G26" s="81"/>
    </row>
    <row r="27" spans="1:7">
      <c r="A27" s="79"/>
      <c r="B27" s="61" t="str">
        <f>"  2.1) Nhà thầu Tư vấn giám sát: "&amp;tvgs</f>
        <v xml:space="preserve">  2.1) Nhà thầu Tư vấn giám sát: Công ty Cổ phần Tư vấn…</v>
      </c>
      <c r="C27" s="71"/>
      <c r="D27" s="68"/>
      <c r="E27" s="71"/>
      <c r="F27" s="85"/>
      <c r="G27" s="81"/>
    </row>
    <row r="28" spans="1:7">
      <c r="A28" s="79"/>
      <c r="B28" s="62"/>
      <c r="C28" s="67" t="s">
        <v>52</v>
      </c>
      <c r="D28" s="94" t="s">
        <v>253</v>
      </c>
      <c r="E28" s="67" t="s">
        <v>64</v>
      </c>
      <c r="F28" s="95" t="s">
        <v>254</v>
      </c>
      <c r="G28" s="81"/>
    </row>
    <row r="29" spans="1:7">
      <c r="A29" s="79"/>
      <c r="B29" s="62"/>
      <c r="C29" s="67" t="s">
        <v>53</v>
      </c>
      <c r="D29" s="94" t="s">
        <v>4</v>
      </c>
      <c r="E29" s="67" t="s">
        <v>65</v>
      </c>
      <c r="F29" s="95" t="s">
        <v>32</v>
      </c>
      <c r="G29" s="81"/>
    </row>
    <row r="30" spans="1:7">
      <c r="A30" s="79"/>
      <c r="B30" s="61" t="str">
        <f>"  2.2) Nhà thầu thi công xây dựng: "&amp;dvtc</f>
        <v xml:space="preserve">  2.2) Nhà thầu thi công xây dựng: Công ty Cổ phần Xây dựng…</v>
      </c>
      <c r="C30" s="71"/>
      <c r="D30" s="68"/>
      <c r="E30" s="71"/>
      <c r="F30" s="85"/>
      <c r="G30" s="81"/>
    </row>
    <row r="31" spans="1:7">
      <c r="A31" s="79"/>
      <c r="B31" s="62"/>
      <c r="C31" s="67" t="s">
        <v>54</v>
      </c>
      <c r="D31" s="94" t="s">
        <v>451</v>
      </c>
      <c r="E31" s="67" t="s">
        <v>66</v>
      </c>
      <c r="F31" s="95" t="s">
        <v>91</v>
      </c>
      <c r="G31" s="81"/>
    </row>
    <row r="32" spans="1:7">
      <c r="A32" s="79"/>
      <c r="B32" s="62"/>
      <c r="C32" s="67" t="s">
        <v>55</v>
      </c>
      <c r="D32" s="94" t="s">
        <v>452</v>
      </c>
      <c r="E32" s="67" t="s">
        <v>67</v>
      </c>
      <c r="F32" s="95" t="s">
        <v>73</v>
      </c>
      <c r="G32" s="81"/>
    </row>
    <row r="33" spans="1:7">
      <c r="A33" s="79"/>
      <c r="B33" s="96" t="s">
        <v>101</v>
      </c>
      <c r="C33" s="70"/>
      <c r="D33" s="68"/>
      <c r="E33" s="70"/>
      <c r="F33" s="85"/>
      <c r="G33" s="81"/>
    </row>
    <row r="34" spans="1:7">
      <c r="A34" s="79"/>
      <c r="B34" s="61" t="str">
        <f>"  + Nhà thầu Tư vấn giám sát: "&amp;tvgs</f>
        <v xml:space="preserve">  + Nhà thầu Tư vấn giám sát: Công ty Cổ phần Tư vấn…</v>
      </c>
      <c r="C34" s="71"/>
      <c r="D34" s="68"/>
      <c r="E34" s="71"/>
      <c r="F34" s="85"/>
      <c r="G34" s="81"/>
    </row>
    <row r="35" spans="1:7">
      <c r="A35" s="79"/>
      <c r="B35" s="62"/>
      <c r="C35" s="67" t="s">
        <v>102</v>
      </c>
      <c r="D35" s="94" t="s">
        <v>4</v>
      </c>
      <c r="E35" s="67" t="s">
        <v>104</v>
      </c>
      <c r="F35" s="95" t="s">
        <v>32</v>
      </c>
      <c r="G35" s="81"/>
    </row>
    <row r="36" spans="1:7">
      <c r="A36" s="79"/>
      <c r="B36" s="62"/>
      <c r="C36" s="67" t="s">
        <v>103</v>
      </c>
      <c r="D36" s="94" t="s">
        <v>4</v>
      </c>
      <c r="E36" s="67" t="s">
        <v>105</v>
      </c>
      <c r="F36" s="95" t="s">
        <v>32</v>
      </c>
      <c r="G36" s="81"/>
    </row>
    <row r="37" spans="1:7">
      <c r="A37" s="79"/>
      <c r="B37" s="61" t="str">
        <f>"  + Nhà thầu thi công xây dựng: "&amp;dvtc</f>
        <v xml:space="preserve">  + Nhà thầu thi công xây dựng: Công ty Cổ phần Xây dựng…</v>
      </c>
      <c r="C37" s="71"/>
      <c r="D37" s="68"/>
      <c r="E37" s="71"/>
      <c r="F37" s="85"/>
      <c r="G37" s="81"/>
    </row>
    <row r="38" spans="1:7">
      <c r="A38" s="79"/>
      <c r="B38" s="62"/>
      <c r="C38" s="67" t="s">
        <v>358</v>
      </c>
      <c r="D38" s="94" t="s">
        <v>4</v>
      </c>
      <c r="E38" s="67" t="s">
        <v>359</v>
      </c>
      <c r="F38" s="95" t="s">
        <v>32</v>
      </c>
      <c r="G38" s="81"/>
    </row>
    <row r="39" spans="1:7">
      <c r="A39" s="79"/>
      <c r="B39" s="62"/>
      <c r="C39" s="67" t="s">
        <v>139</v>
      </c>
      <c r="D39" s="94" t="s">
        <v>4</v>
      </c>
      <c r="E39" s="67" t="s">
        <v>140</v>
      </c>
      <c r="F39" s="95" t="s">
        <v>32</v>
      </c>
      <c r="G39" s="81"/>
    </row>
    <row r="40" spans="1:7">
      <c r="A40" s="79"/>
      <c r="B40" s="96" t="s">
        <v>92</v>
      </c>
      <c r="C40" s="70"/>
      <c r="D40" s="68"/>
      <c r="E40" s="70"/>
      <c r="F40" s="85"/>
      <c r="G40" s="81"/>
    </row>
    <row r="41" spans="1:7">
      <c r="A41" s="79"/>
      <c r="B41" s="61" t="str">
        <f>"  a) Đại diện đơn vị thi công: "&amp;dvtc</f>
        <v xml:space="preserve">  a) Đại diện đơn vị thi công: Công ty Cổ phần Xây dựng…</v>
      </c>
      <c r="C41" s="71"/>
      <c r="D41" s="68"/>
      <c r="E41" s="71"/>
      <c r="F41" s="85"/>
      <c r="G41" s="81"/>
    </row>
    <row r="42" spans="1:7">
      <c r="A42" s="79"/>
      <c r="B42" s="93"/>
      <c r="C42" s="67"/>
      <c r="D42" s="94" t="s">
        <v>4</v>
      </c>
      <c r="E42" s="67"/>
      <c r="F42" s="95" t="s">
        <v>32</v>
      </c>
      <c r="G42" s="81"/>
    </row>
    <row r="43" spans="1:7">
      <c r="A43" s="79"/>
      <c r="B43" s="93"/>
      <c r="C43" s="67"/>
      <c r="D43" s="94" t="s">
        <v>4</v>
      </c>
      <c r="E43" s="67"/>
      <c r="F43" s="95" t="s">
        <v>32</v>
      </c>
      <c r="G43" s="81"/>
    </row>
    <row r="44" spans="1:7">
      <c r="A44" s="79"/>
      <c r="B44" s="61" t="s">
        <v>255</v>
      </c>
      <c r="C44" s="71"/>
      <c r="D44" s="68"/>
      <c r="E44" s="71"/>
      <c r="F44" s="85"/>
      <c r="G44" s="81"/>
    </row>
    <row r="45" spans="1:7">
      <c r="A45" s="79"/>
      <c r="B45" s="62"/>
      <c r="C45" s="67"/>
      <c r="D45" s="94" t="s">
        <v>4</v>
      </c>
      <c r="E45" s="67"/>
      <c r="F45" s="95" t="s">
        <v>32</v>
      </c>
      <c r="G45" s="81"/>
    </row>
    <row r="46" spans="1:7">
      <c r="A46" s="79"/>
      <c r="B46" s="62"/>
      <c r="C46" s="67"/>
      <c r="D46" s="94" t="s">
        <v>4</v>
      </c>
      <c r="E46" s="67"/>
      <c r="F46" s="95" t="s">
        <v>32</v>
      </c>
      <c r="G46" s="81"/>
    </row>
    <row r="47" spans="1:7">
      <c r="A47" s="79"/>
      <c r="B47" s="96" t="s">
        <v>86</v>
      </c>
      <c r="C47" s="70"/>
      <c r="D47" s="68"/>
      <c r="E47" s="70"/>
      <c r="F47" s="85"/>
      <c r="G47" s="81"/>
    </row>
    <row r="48" spans="1:7">
      <c r="A48" s="79"/>
      <c r="B48" s="92" t="str">
        <f>"   a.Đại diện Chủ đầu tư: "&amp;cdt</f>
        <v xml:space="preserve">   a.Đại diện Chủ đầu tư: Tỉnh QN</v>
      </c>
      <c r="C48" s="71"/>
      <c r="D48" s="68"/>
      <c r="E48" s="71"/>
      <c r="F48" s="85"/>
      <c r="G48" s="81"/>
    </row>
    <row r="49" spans="1:7">
      <c r="A49" s="79"/>
      <c r="B49" s="93"/>
      <c r="C49" s="67"/>
      <c r="D49" s="94" t="s">
        <v>4</v>
      </c>
      <c r="E49" s="67"/>
      <c r="F49" s="95" t="s">
        <v>32</v>
      </c>
      <c r="G49" s="81"/>
    </row>
    <row r="50" spans="1:7">
      <c r="A50" s="79"/>
      <c r="B50" s="93"/>
      <c r="C50" s="67"/>
      <c r="D50" s="94" t="s">
        <v>4</v>
      </c>
      <c r="E50" s="67"/>
      <c r="F50" s="95" t="s">
        <v>32</v>
      </c>
      <c r="G50" s="81"/>
    </row>
    <row r="51" spans="1:7">
      <c r="A51" s="79"/>
      <c r="B51" s="92" t="str">
        <f>"   b. Đại diện Tư vấn giám sát: "&amp;tvgs</f>
        <v xml:space="preserve">   b. Đại diện Tư vấn giám sát: Công ty Cổ phần Tư vấn…</v>
      </c>
      <c r="C51" s="71"/>
      <c r="D51" s="68"/>
      <c r="E51" s="71"/>
      <c r="F51" s="85"/>
      <c r="G51" s="81"/>
    </row>
    <row r="52" spans="1:7">
      <c r="A52" s="79"/>
      <c r="B52" s="93"/>
      <c r="C52" s="67"/>
      <c r="D52" s="94" t="s">
        <v>4</v>
      </c>
      <c r="E52" s="67"/>
      <c r="F52" s="95" t="s">
        <v>32</v>
      </c>
      <c r="G52" s="81"/>
    </row>
    <row r="53" spans="1:7">
      <c r="A53" s="79"/>
      <c r="B53" s="93"/>
      <c r="C53" s="67"/>
      <c r="D53" s="94" t="s">
        <v>4</v>
      </c>
      <c r="E53" s="67"/>
      <c r="F53" s="95" t="s">
        <v>32</v>
      </c>
      <c r="G53" s="81"/>
    </row>
    <row r="54" spans="1:7">
      <c r="A54" s="79"/>
      <c r="B54" s="92" t="str">
        <f>"   c. Đại diện đơn vị thi công: "&amp;dvtc</f>
        <v xml:space="preserve">   c. Đại diện đơn vị thi công: Công ty Cổ phần Xây dựng…</v>
      </c>
      <c r="C54" s="71"/>
      <c r="D54" s="68"/>
      <c r="E54" s="71"/>
      <c r="F54" s="85"/>
      <c r="G54" s="81"/>
    </row>
    <row r="55" spans="1:7">
      <c r="A55" s="79"/>
      <c r="B55" s="93"/>
      <c r="C55" s="67"/>
      <c r="D55" s="94" t="s">
        <v>4</v>
      </c>
      <c r="E55" s="67"/>
      <c r="F55" s="95" t="s">
        <v>32</v>
      </c>
      <c r="G55" s="81"/>
    </row>
    <row r="56" spans="1:7">
      <c r="A56" s="79"/>
      <c r="B56" s="93"/>
      <c r="C56" s="67"/>
      <c r="D56" s="94" t="s">
        <v>4</v>
      </c>
      <c r="E56" s="67"/>
      <c r="F56" s="95" t="s">
        <v>32</v>
      </c>
      <c r="G56" s="81"/>
    </row>
    <row r="57" spans="1:7">
      <c r="A57" s="79"/>
      <c r="B57" s="92" t="str">
        <f>"   d. Đại diện đơn vị tư vấn thiết kế:"&amp;tvtk</f>
        <v xml:space="preserve">   d. Đại diện đơn vị tư vấn thiết kế:Công ty Cổ phần Tư vấn Xây dựng…</v>
      </c>
      <c r="C57" s="71"/>
      <c r="D57" s="68"/>
      <c r="E57" s="71"/>
      <c r="F57" s="85"/>
      <c r="G57" s="81"/>
    </row>
    <row r="58" spans="1:7">
      <c r="A58" s="79"/>
      <c r="B58" s="62"/>
      <c r="C58" s="67"/>
      <c r="D58" s="94" t="s">
        <v>4</v>
      </c>
      <c r="E58" s="67"/>
      <c r="F58" s="95" t="s">
        <v>32</v>
      </c>
      <c r="G58" s="81"/>
    </row>
    <row r="59" spans="1:7">
      <c r="A59" s="79"/>
      <c r="B59" s="62"/>
      <c r="C59" s="67"/>
      <c r="D59" s="94" t="s">
        <v>4</v>
      </c>
      <c r="E59" s="67"/>
      <c r="F59" s="95" t="s">
        <v>32</v>
      </c>
      <c r="G59" s="81"/>
    </row>
    <row r="60" spans="1:7" ht="16.5" thickBot="1">
      <c r="A60" s="79"/>
      <c r="B60" s="65"/>
      <c r="C60" s="73"/>
      <c r="D60" s="73"/>
      <c r="E60" s="73"/>
      <c r="F60" s="86"/>
      <c r="G60" s="81"/>
    </row>
    <row r="61" spans="1:7" ht="27.75" customHeight="1" thickTop="1" thickBot="1">
      <c r="A61" s="80"/>
      <c r="B61" s="83"/>
      <c r="C61" s="83"/>
      <c r="D61" s="83"/>
      <c r="E61" s="83"/>
      <c r="F61" s="83"/>
      <c r="G61" s="82"/>
    </row>
    <row r="62" spans="1:7" ht="16.5" thickTop="1"/>
  </sheetData>
  <mergeCells count="1">
    <mergeCell ref="D10:F12"/>
  </mergeCells>
  <phoneticPr fontId="7" type="noConversion"/>
  <hyperlinks>
    <hyperlink ref="H1" location="DanhMuc!A1" display="Quay về DanhMuc"/>
  </hyperlinks>
  <pageMargins left="0.98425196850393704" right="0.39370078740157483" top="0.59055118110236227" bottom="0.59055118110236227" header="0" footer="0"/>
  <pageSetup paperSize="9" orientation="landscape" r:id="rId1"/>
</worksheet>
</file>

<file path=xl/worksheets/sheet2.xml><?xml version="1.0" encoding="utf-8"?>
<worksheet xmlns="http://schemas.openxmlformats.org/spreadsheetml/2006/main" xmlns:r="http://schemas.openxmlformats.org/officeDocument/2006/relationships">
  <sheetPr codeName="Sheet2" enableFormatConditionsCalculation="0">
    <tabColor indexed="21"/>
  </sheetPr>
  <dimension ref="A1:AA48"/>
  <sheetViews>
    <sheetView view="pageBreakPreview" zoomScaleSheetLayoutView="100" workbookViewId="0">
      <selection activeCell="Q11" sqref="Q11"/>
    </sheetView>
  </sheetViews>
  <sheetFormatPr defaultRowHeight="15.75"/>
  <cols>
    <col min="1" max="26" width="3" style="344" customWidth="1"/>
    <col min="27" max="27" width="20.75" style="361" bestFit="1" customWidth="1"/>
    <col min="28" max="16384" width="9" style="344"/>
  </cols>
  <sheetData>
    <row r="1" spans="1:27" ht="16.5" thickTop="1">
      <c r="A1" s="370"/>
      <c r="B1" s="346"/>
      <c r="C1" s="346"/>
      <c r="D1" s="346"/>
      <c r="E1" s="346"/>
      <c r="F1" s="346"/>
      <c r="G1" s="346"/>
      <c r="H1" s="346"/>
      <c r="I1" s="346"/>
      <c r="J1" s="346"/>
      <c r="K1" s="346"/>
      <c r="L1" s="346"/>
      <c r="M1" s="346"/>
      <c r="N1" s="346"/>
      <c r="O1" s="346"/>
      <c r="P1" s="346"/>
      <c r="Q1" s="346"/>
      <c r="R1" s="346"/>
      <c r="S1" s="346"/>
      <c r="T1" s="346"/>
      <c r="U1" s="346"/>
      <c r="V1" s="346"/>
      <c r="W1" s="346"/>
      <c r="X1" s="346"/>
      <c r="Y1" s="346"/>
      <c r="Z1" s="371"/>
    </row>
    <row r="2" spans="1:27">
      <c r="A2" s="372"/>
      <c r="B2" s="362"/>
      <c r="C2" s="362"/>
      <c r="D2" s="362"/>
      <c r="E2" s="362"/>
      <c r="F2" s="362"/>
      <c r="G2" s="362"/>
      <c r="H2" s="362"/>
      <c r="I2" s="362"/>
      <c r="J2" s="362"/>
      <c r="K2" s="362"/>
      <c r="L2" s="362"/>
      <c r="M2" s="362"/>
      <c r="N2" s="362"/>
      <c r="O2" s="362"/>
      <c r="P2" s="362"/>
      <c r="Q2" s="362"/>
      <c r="R2" s="362"/>
      <c r="S2" s="362"/>
      <c r="T2" s="362"/>
      <c r="U2" s="362"/>
      <c r="V2" s="362"/>
      <c r="W2" s="362"/>
      <c r="X2" s="362"/>
      <c r="Y2" s="362"/>
      <c r="Z2" s="373"/>
    </row>
    <row r="3" spans="1:27">
      <c r="A3" s="372"/>
      <c r="B3" s="362"/>
      <c r="C3" s="362"/>
      <c r="D3" s="362"/>
      <c r="E3" s="362"/>
      <c r="F3" s="362"/>
      <c r="G3" s="362"/>
      <c r="H3" s="362"/>
      <c r="I3" s="362"/>
      <c r="J3" s="362"/>
      <c r="K3" s="362"/>
      <c r="L3" s="362"/>
      <c r="M3" s="362"/>
      <c r="N3" s="362"/>
      <c r="O3" s="362"/>
      <c r="P3" s="362"/>
      <c r="Q3" s="362"/>
      <c r="R3" s="362"/>
      <c r="S3" s="362"/>
      <c r="T3" s="362"/>
      <c r="U3" s="362"/>
      <c r="V3" s="362"/>
      <c r="W3" s="362"/>
      <c r="X3" s="362"/>
      <c r="Y3" s="362"/>
      <c r="Z3" s="373"/>
    </row>
    <row r="4" spans="1:27">
      <c r="A4" s="374"/>
      <c r="B4" s="349"/>
      <c r="C4" s="349"/>
      <c r="D4" s="349"/>
      <c r="E4" s="349"/>
      <c r="F4" s="349"/>
      <c r="G4" s="362"/>
      <c r="H4" s="362"/>
      <c r="I4" s="362"/>
      <c r="J4" s="362"/>
      <c r="K4" s="362"/>
      <c r="L4" s="362"/>
      <c r="M4" s="362"/>
      <c r="N4" s="362"/>
      <c r="O4" s="362"/>
      <c r="P4" s="362"/>
      <c r="Q4" s="362"/>
      <c r="R4" s="362"/>
      <c r="S4" s="362"/>
      <c r="T4" s="362"/>
      <c r="U4" s="362"/>
      <c r="V4" s="362"/>
      <c r="W4" s="362"/>
      <c r="X4" s="362"/>
      <c r="Y4" s="362"/>
      <c r="Z4" s="373"/>
    </row>
    <row r="5" spans="1:27" ht="16.5" thickBot="1">
      <c r="A5" s="375"/>
      <c r="B5" s="345"/>
      <c r="C5" s="345"/>
      <c r="D5" s="345"/>
      <c r="E5" s="345"/>
      <c r="F5" s="345"/>
      <c r="G5" s="345"/>
      <c r="H5" s="345"/>
      <c r="I5" s="345"/>
      <c r="J5" s="345"/>
      <c r="K5" s="345"/>
      <c r="L5" s="345"/>
      <c r="M5" s="345"/>
      <c r="N5" s="345"/>
      <c r="O5" s="345"/>
      <c r="P5" s="345"/>
      <c r="Q5" s="345"/>
      <c r="R5" s="345"/>
      <c r="S5" s="345"/>
      <c r="T5" s="345"/>
      <c r="U5" s="345"/>
      <c r="V5" s="345"/>
      <c r="W5" s="345"/>
      <c r="X5" s="345"/>
      <c r="Y5" s="345"/>
      <c r="Z5" s="376"/>
    </row>
    <row r="6" spans="1:27" ht="16.5" thickTop="1">
      <c r="A6" s="377"/>
      <c r="B6" s="378"/>
      <c r="C6" s="378"/>
      <c r="D6" s="378"/>
      <c r="E6" s="378"/>
      <c r="F6" s="378"/>
      <c r="G6" s="378"/>
      <c r="H6" s="378"/>
      <c r="I6" s="378"/>
      <c r="J6" s="378"/>
      <c r="K6" s="378"/>
      <c r="L6" s="378"/>
      <c r="M6" s="378"/>
      <c r="N6" s="378"/>
      <c r="O6" s="378"/>
      <c r="P6" s="378"/>
      <c r="Q6" s="378"/>
      <c r="R6" s="378"/>
      <c r="S6" s="378"/>
      <c r="T6" s="378"/>
      <c r="U6" s="378"/>
      <c r="V6" s="378"/>
      <c r="W6" s="378"/>
      <c r="X6" s="378"/>
      <c r="Y6" s="378"/>
      <c r="Z6" s="379"/>
    </row>
    <row r="7" spans="1:27">
      <c r="A7" s="380"/>
      <c r="B7" s="365"/>
      <c r="C7" s="365"/>
      <c r="D7" s="365"/>
      <c r="E7" s="365"/>
      <c r="F7" s="365"/>
      <c r="G7" s="365"/>
      <c r="H7" s="365"/>
      <c r="I7" s="365"/>
      <c r="J7" s="365"/>
      <c r="K7" s="365"/>
      <c r="L7" s="365"/>
      <c r="M7" s="365"/>
      <c r="N7" s="365"/>
      <c r="O7" s="365"/>
      <c r="P7" s="365"/>
      <c r="Q7" s="365"/>
      <c r="R7" s="365"/>
      <c r="S7" s="365"/>
      <c r="T7" s="365"/>
      <c r="U7" s="365"/>
      <c r="V7" s="365"/>
      <c r="W7" s="365"/>
      <c r="X7" s="365"/>
      <c r="Y7" s="365"/>
      <c r="Z7" s="381"/>
    </row>
    <row r="8" spans="1:27">
      <c r="A8" s="380"/>
      <c r="B8" s="365"/>
      <c r="C8" s="365"/>
      <c r="D8" s="365"/>
      <c r="E8" s="365"/>
      <c r="F8" s="365"/>
      <c r="G8" s="365"/>
      <c r="H8" s="365"/>
      <c r="I8" s="365"/>
      <c r="J8" s="365"/>
      <c r="K8" s="365"/>
      <c r="L8" s="365"/>
      <c r="M8" s="365"/>
      <c r="N8" s="365"/>
      <c r="O8" s="365"/>
      <c r="P8" s="365"/>
      <c r="Q8" s="365"/>
      <c r="R8" s="365"/>
      <c r="S8" s="365"/>
      <c r="T8" s="365"/>
      <c r="U8" s="365"/>
      <c r="V8" s="365"/>
      <c r="W8" s="365"/>
      <c r="X8" s="365"/>
      <c r="Y8" s="365"/>
      <c r="Z8" s="381"/>
    </row>
    <row r="9" spans="1:27">
      <c r="A9" s="380"/>
      <c r="B9" s="365"/>
      <c r="C9" s="365"/>
      <c r="D9" s="365"/>
      <c r="E9" s="365"/>
      <c r="F9" s="365"/>
      <c r="G9" s="365"/>
      <c r="H9" s="365"/>
      <c r="I9" s="365"/>
      <c r="J9" s="365"/>
      <c r="K9" s="365"/>
      <c r="L9" s="365"/>
      <c r="M9" s="365"/>
      <c r="N9" s="365"/>
      <c r="O9" s="365"/>
      <c r="P9" s="365"/>
      <c r="Q9" s="365"/>
      <c r="R9" s="365"/>
      <c r="S9" s="365"/>
      <c r="T9" s="365"/>
      <c r="U9" s="365"/>
      <c r="V9" s="365"/>
      <c r="W9" s="365"/>
      <c r="X9" s="365"/>
      <c r="Y9" s="365"/>
      <c r="Z9" s="381"/>
    </row>
    <row r="10" spans="1:27">
      <c r="A10" s="380"/>
      <c r="B10" s="365"/>
      <c r="C10" s="365"/>
      <c r="D10" s="365"/>
      <c r="E10" s="365"/>
      <c r="F10" s="365"/>
      <c r="G10" s="365"/>
      <c r="H10" s="365"/>
      <c r="I10" s="365"/>
      <c r="J10" s="365"/>
      <c r="K10" s="365"/>
      <c r="L10" s="365"/>
      <c r="M10" s="365"/>
      <c r="N10" s="365"/>
      <c r="O10" s="365"/>
      <c r="P10" s="365"/>
      <c r="Q10" s="365"/>
      <c r="R10" s="365"/>
      <c r="S10" s="365"/>
      <c r="T10" s="365"/>
      <c r="U10" s="365"/>
      <c r="V10" s="365"/>
      <c r="W10" s="365"/>
      <c r="X10" s="365"/>
      <c r="Y10" s="365"/>
      <c r="Z10" s="381"/>
    </row>
    <row r="11" spans="1:27">
      <c r="A11" s="380"/>
      <c r="B11" s="365"/>
      <c r="C11" s="365"/>
      <c r="D11" s="365"/>
      <c r="E11" s="365"/>
      <c r="F11" s="365"/>
      <c r="G11" s="365"/>
      <c r="H11" s="365"/>
      <c r="I11" s="365"/>
      <c r="J11" s="365"/>
      <c r="K11" s="365"/>
      <c r="L11" s="365"/>
      <c r="M11" s="365"/>
      <c r="N11" s="365"/>
      <c r="O11" s="365"/>
      <c r="P11" s="365"/>
      <c r="Q11" s="365"/>
      <c r="R11" s="365"/>
      <c r="S11" s="365"/>
      <c r="T11" s="365"/>
      <c r="U11" s="365"/>
      <c r="V11" s="365"/>
      <c r="W11" s="365"/>
      <c r="X11" s="365"/>
      <c r="Y11" s="365"/>
      <c r="Z11" s="381"/>
    </row>
    <row r="12" spans="1:27">
      <c r="A12" s="380"/>
      <c r="B12" s="365"/>
      <c r="C12" s="365"/>
      <c r="D12" s="365"/>
      <c r="E12" s="365"/>
      <c r="F12" s="365"/>
      <c r="G12" s="365"/>
      <c r="H12" s="365"/>
      <c r="I12" s="365"/>
      <c r="J12" s="365"/>
      <c r="K12" s="365"/>
      <c r="L12" s="365"/>
      <c r="M12" s="365"/>
      <c r="N12" s="365"/>
      <c r="O12" s="365"/>
      <c r="P12" s="365"/>
      <c r="Q12" s="365"/>
      <c r="R12" s="365"/>
      <c r="S12" s="365"/>
      <c r="T12" s="365"/>
      <c r="U12" s="365"/>
      <c r="V12" s="365"/>
      <c r="W12" s="365"/>
      <c r="X12" s="365"/>
      <c r="Y12" s="365"/>
      <c r="Z12" s="381"/>
    </row>
    <row r="13" spans="1:27">
      <c r="A13" s="380"/>
      <c r="B13" s="365"/>
      <c r="C13" s="365"/>
      <c r="D13" s="365"/>
      <c r="E13" s="365"/>
      <c r="F13" s="365"/>
      <c r="G13" s="365"/>
      <c r="H13" s="365"/>
      <c r="I13" s="365"/>
      <c r="J13" s="365"/>
      <c r="K13" s="365"/>
      <c r="L13" s="365"/>
      <c r="M13" s="365"/>
      <c r="N13" s="365"/>
      <c r="O13" s="365"/>
      <c r="P13" s="365"/>
      <c r="Q13" s="365"/>
      <c r="R13" s="365"/>
      <c r="S13" s="365"/>
      <c r="T13" s="365"/>
      <c r="U13" s="365"/>
      <c r="V13" s="365"/>
      <c r="W13" s="365"/>
      <c r="X13" s="365"/>
      <c r="Y13" s="365"/>
      <c r="Z13" s="381"/>
    </row>
    <row r="14" spans="1:27">
      <c r="A14" s="380"/>
      <c r="B14" s="365"/>
      <c r="C14" s="365"/>
      <c r="D14" s="365"/>
      <c r="E14" s="365"/>
      <c r="F14" s="365"/>
      <c r="G14" s="365"/>
      <c r="H14" s="365"/>
      <c r="I14" s="365"/>
      <c r="J14" s="365"/>
      <c r="K14" s="365"/>
      <c r="L14" s="365"/>
      <c r="M14" s="365"/>
      <c r="N14" s="365"/>
      <c r="O14" s="365"/>
      <c r="P14" s="365"/>
      <c r="Q14" s="365"/>
      <c r="R14" s="365"/>
      <c r="S14" s="365"/>
      <c r="T14" s="365"/>
      <c r="U14" s="365"/>
      <c r="V14" s="365"/>
      <c r="W14" s="365"/>
      <c r="X14" s="365"/>
      <c r="Y14" s="365"/>
      <c r="Z14" s="381"/>
    </row>
    <row r="15" spans="1:27" ht="16.5" thickBot="1">
      <c r="A15" s="380"/>
      <c r="B15" s="365"/>
      <c r="C15" s="365"/>
      <c r="D15" s="365"/>
      <c r="E15" s="365"/>
      <c r="F15" s="365"/>
      <c r="G15" s="365"/>
      <c r="H15" s="365"/>
      <c r="I15" s="365"/>
      <c r="J15" s="365"/>
      <c r="K15" s="365"/>
      <c r="L15" s="365"/>
      <c r="M15" s="365"/>
      <c r="N15" s="365"/>
      <c r="O15" s="365"/>
      <c r="P15" s="365"/>
      <c r="Q15" s="365"/>
      <c r="R15" s="365"/>
      <c r="S15" s="365"/>
      <c r="T15" s="365"/>
      <c r="U15" s="365"/>
      <c r="V15" s="365"/>
      <c r="W15" s="365"/>
      <c r="X15" s="365"/>
      <c r="Y15" s="365"/>
      <c r="Z15" s="381"/>
    </row>
    <row r="16" spans="1:27" ht="33.75" thickBot="1">
      <c r="A16" s="382" t="s">
        <v>437</v>
      </c>
      <c r="B16" s="367"/>
      <c r="C16" s="367"/>
      <c r="D16" s="367"/>
      <c r="E16" s="367"/>
      <c r="F16" s="367"/>
      <c r="G16" s="367"/>
      <c r="H16" s="367"/>
      <c r="I16" s="367"/>
      <c r="J16" s="367"/>
      <c r="K16" s="367"/>
      <c r="L16" s="367"/>
      <c r="M16" s="367"/>
      <c r="N16" s="367"/>
      <c r="O16" s="367"/>
      <c r="P16" s="367"/>
      <c r="Q16" s="367"/>
      <c r="R16" s="367"/>
      <c r="S16" s="367"/>
      <c r="T16" s="367"/>
      <c r="U16" s="367"/>
      <c r="V16" s="367"/>
      <c r="W16" s="367"/>
      <c r="X16" s="367"/>
      <c r="Y16" s="367"/>
      <c r="Z16" s="383"/>
      <c r="AA16" s="159" t="s">
        <v>25</v>
      </c>
    </row>
    <row r="17" spans="1:27" ht="33.75" thickBot="1">
      <c r="A17" s="382" t="s">
        <v>434</v>
      </c>
      <c r="B17" s="367"/>
      <c r="C17" s="367"/>
      <c r="D17" s="367"/>
      <c r="E17" s="367"/>
      <c r="F17" s="367"/>
      <c r="G17" s="367"/>
      <c r="H17" s="367"/>
      <c r="I17" s="367"/>
      <c r="J17" s="367"/>
      <c r="K17" s="367"/>
      <c r="L17" s="367"/>
      <c r="M17" s="367"/>
      <c r="N17" s="367"/>
      <c r="O17" s="367"/>
      <c r="P17" s="367"/>
      <c r="Q17" s="367"/>
      <c r="R17" s="367"/>
      <c r="S17" s="367"/>
      <c r="T17" s="367"/>
      <c r="U17" s="367"/>
      <c r="V17" s="367"/>
      <c r="W17" s="367"/>
      <c r="X17" s="367"/>
      <c r="Y17" s="367"/>
      <c r="Z17" s="383"/>
      <c r="AA17" s="159" t="s">
        <v>443</v>
      </c>
    </row>
    <row r="18" spans="1:27" ht="21" thickBot="1">
      <c r="A18" s="380"/>
      <c r="B18" s="365"/>
      <c r="C18" s="365"/>
      <c r="D18" s="365"/>
      <c r="E18" s="365"/>
      <c r="F18" s="365"/>
      <c r="G18" s="365"/>
      <c r="H18" s="365"/>
      <c r="I18" s="365"/>
      <c r="J18" s="365"/>
      <c r="K18" s="365"/>
      <c r="L18" s="365"/>
      <c r="M18" s="365"/>
      <c r="N18" s="365"/>
      <c r="O18" s="365"/>
      <c r="P18" s="365"/>
      <c r="Q18" s="365"/>
      <c r="R18" s="365"/>
      <c r="S18" s="365"/>
      <c r="T18" s="365"/>
      <c r="U18" s="365"/>
      <c r="V18" s="365"/>
      <c r="W18" s="365"/>
      <c r="X18" s="365"/>
      <c r="Y18" s="365"/>
      <c r="Z18" s="381"/>
      <c r="AA18" s="159" t="s">
        <v>441</v>
      </c>
    </row>
    <row r="19" spans="1:27" ht="26.25">
      <c r="A19" s="372"/>
      <c r="B19" s="365" t="s">
        <v>438</v>
      </c>
      <c r="C19" s="365"/>
      <c r="D19" s="365"/>
      <c r="E19" s="365"/>
      <c r="F19" s="365"/>
      <c r="G19" s="365"/>
      <c r="H19" s="365"/>
      <c r="I19" s="365"/>
      <c r="J19" s="365"/>
      <c r="K19" s="365"/>
      <c r="L19" s="365"/>
      <c r="M19" s="365"/>
      <c r="N19" s="365"/>
      <c r="O19" s="365"/>
      <c r="P19" s="365"/>
      <c r="Q19" s="365"/>
      <c r="R19" s="365"/>
      <c r="S19" s="365"/>
      <c r="T19" s="365"/>
      <c r="U19" s="365"/>
      <c r="V19" s="365"/>
      <c r="W19" s="365"/>
      <c r="X19" s="365"/>
      <c r="Y19" s="365"/>
      <c r="Z19" s="381"/>
      <c r="AA19" s="351"/>
    </row>
    <row r="20" spans="1:27" ht="26.25">
      <c r="A20" s="372"/>
      <c r="B20" s="368" t="s">
        <v>439</v>
      </c>
      <c r="C20" s="365"/>
      <c r="D20" s="365"/>
      <c r="E20" s="365"/>
      <c r="F20" s="365"/>
      <c r="G20" s="365"/>
      <c r="H20" s="365"/>
      <c r="I20" s="365"/>
      <c r="J20" s="365"/>
      <c r="K20" s="365"/>
      <c r="L20" s="365"/>
      <c r="M20" s="365"/>
      <c r="N20" s="365"/>
      <c r="O20" s="365"/>
      <c r="P20" s="365"/>
      <c r="Q20" s="365"/>
      <c r="R20" s="365"/>
      <c r="S20" s="365"/>
      <c r="T20" s="365"/>
      <c r="U20" s="365"/>
      <c r="V20" s="365"/>
      <c r="W20" s="365"/>
      <c r="X20" s="365"/>
      <c r="Y20" s="365"/>
      <c r="Z20" s="381"/>
      <c r="AA20" s="351"/>
    </row>
    <row r="21" spans="1:27" ht="26.25">
      <c r="A21" s="372"/>
      <c r="B21" s="368" t="s">
        <v>453</v>
      </c>
      <c r="C21" s="365"/>
      <c r="D21" s="365"/>
      <c r="E21" s="365"/>
      <c r="F21" s="365"/>
      <c r="G21" s="365"/>
      <c r="H21" s="365"/>
      <c r="I21" s="365"/>
      <c r="J21" s="365"/>
      <c r="K21" s="365"/>
      <c r="L21" s="365"/>
      <c r="M21" s="365"/>
      <c r="N21" s="365"/>
      <c r="O21" s="365"/>
      <c r="P21" s="365"/>
      <c r="Q21" s="365"/>
      <c r="R21" s="365"/>
      <c r="S21" s="365"/>
      <c r="T21" s="365"/>
      <c r="U21" s="365"/>
      <c r="V21" s="365"/>
      <c r="W21" s="365"/>
      <c r="X21" s="365"/>
      <c r="Y21" s="365"/>
      <c r="Z21" s="381"/>
      <c r="AA21" s="351"/>
    </row>
    <row r="22" spans="1:27" ht="26.25">
      <c r="A22" s="372"/>
      <c r="B22" s="368" t="s">
        <v>454</v>
      </c>
      <c r="C22" s="365"/>
      <c r="D22" s="365"/>
      <c r="E22" s="365"/>
      <c r="F22" s="365"/>
      <c r="G22" s="365"/>
      <c r="H22" s="365"/>
      <c r="I22" s="365"/>
      <c r="J22" s="365"/>
      <c r="K22" s="365"/>
      <c r="L22" s="365"/>
      <c r="M22" s="365"/>
      <c r="N22" s="365"/>
      <c r="O22" s="365"/>
      <c r="P22" s="365"/>
      <c r="Q22" s="365"/>
      <c r="R22" s="365"/>
      <c r="S22" s="365"/>
      <c r="T22" s="365"/>
      <c r="U22" s="365"/>
      <c r="V22" s="365"/>
      <c r="W22" s="365"/>
      <c r="X22" s="365"/>
      <c r="Y22" s="365"/>
      <c r="Z22" s="381"/>
      <c r="AA22" s="351"/>
    </row>
    <row r="23" spans="1:27" ht="26.25">
      <c r="A23" s="372"/>
      <c r="B23" s="368" t="s">
        <v>455</v>
      </c>
      <c r="C23" s="365"/>
      <c r="D23" s="365"/>
      <c r="E23" s="365"/>
      <c r="F23" s="365"/>
      <c r="G23" s="365"/>
      <c r="H23" s="365"/>
      <c r="I23" s="365"/>
      <c r="J23" s="365"/>
      <c r="K23" s="365"/>
      <c r="L23" s="365"/>
      <c r="M23" s="365"/>
      <c r="N23" s="365"/>
      <c r="O23" s="365"/>
      <c r="P23" s="365"/>
      <c r="Q23" s="365"/>
      <c r="R23" s="365"/>
      <c r="S23" s="365"/>
      <c r="T23" s="365"/>
      <c r="U23" s="365"/>
      <c r="V23" s="365"/>
      <c r="W23" s="365"/>
      <c r="X23" s="365"/>
      <c r="Y23" s="365"/>
      <c r="Z23" s="381"/>
      <c r="AA23" s="351"/>
    </row>
    <row r="24" spans="1:27" ht="26.25">
      <c r="A24" s="372"/>
      <c r="B24" s="368" t="s">
        <v>456</v>
      </c>
      <c r="C24" s="365"/>
      <c r="D24" s="365"/>
      <c r="E24" s="365"/>
      <c r="F24" s="365"/>
      <c r="G24" s="365"/>
      <c r="H24" s="365"/>
      <c r="I24" s="365"/>
      <c r="J24" s="365"/>
      <c r="K24" s="365"/>
      <c r="L24" s="365"/>
      <c r="M24" s="365"/>
      <c r="N24" s="365"/>
      <c r="O24" s="365"/>
      <c r="P24" s="365"/>
      <c r="Q24" s="365"/>
      <c r="R24" s="365"/>
      <c r="S24" s="365"/>
      <c r="T24" s="365"/>
      <c r="U24" s="365"/>
      <c r="V24" s="365"/>
      <c r="W24" s="365"/>
      <c r="X24" s="365"/>
      <c r="Y24" s="365"/>
      <c r="Z24" s="381"/>
      <c r="AA24" s="351"/>
    </row>
    <row r="25" spans="1:27" ht="26.25">
      <c r="A25" s="380"/>
      <c r="B25" s="365"/>
      <c r="C25" s="365"/>
      <c r="D25" s="365"/>
      <c r="E25" s="365"/>
      <c r="F25" s="365"/>
      <c r="G25" s="365"/>
      <c r="H25" s="365"/>
      <c r="I25" s="365"/>
      <c r="J25" s="365"/>
      <c r="K25" s="365"/>
      <c r="L25" s="365"/>
      <c r="M25" s="365"/>
      <c r="N25" s="365"/>
      <c r="O25" s="365"/>
      <c r="P25" s="365"/>
      <c r="Q25" s="365"/>
      <c r="R25" s="365"/>
      <c r="S25" s="365"/>
      <c r="T25" s="365"/>
      <c r="U25" s="365"/>
      <c r="V25" s="365"/>
      <c r="W25" s="365"/>
      <c r="X25" s="365"/>
      <c r="Y25" s="365"/>
      <c r="Z25" s="381"/>
      <c r="AA25" s="351"/>
    </row>
    <row r="26" spans="1:27" ht="26.25">
      <c r="A26" s="384" t="s">
        <v>440</v>
      </c>
      <c r="B26" s="367"/>
      <c r="C26" s="367"/>
      <c r="D26" s="367"/>
      <c r="E26" s="367"/>
      <c r="F26" s="367"/>
      <c r="G26" s="367"/>
      <c r="H26" s="367"/>
      <c r="I26" s="367"/>
      <c r="J26" s="367"/>
      <c r="K26" s="367"/>
      <c r="L26" s="367"/>
      <c r="M26" s="367"/>
      <c r="N26" s="367"/>
      <c r="O26" s="367"/>
      <c r="P26" s="367"/>
      <c r="Q26" s="367"/>
      <c r="R26" s="367"/>
      <c r="S26" s="367"/>
      <c r="T26" s="367"/>
      <c r="U26" s="367"/>
      <c r="V26" s="367"/>
      <c r="W26" s="367"/>
      <c r="X26" s="367"/>
      <c r="Y26" s="367"/>
      <c r="Z26" s="383"/>
      <c r="AA26" s="351"/>
    </row>
    <row r="27" spans="1:27">
      <c r="A27" s="372"/>
      <c r="B27" s="365"/>
      <c r="C27" s="365"/>
      <c r="D27" s="365"/>
      <c r="E27" s="365"/>
      <c r="F27" s="365"/>
      <c r="G27" s="365"/>
      <c r="H27" s="365"/>
      <c r="I27" s="365"/>
      <c r="J27" s="365"/>
      <c r="K27" s="365"/>
      <c r="L27" s="365"/>
      <c r="M27" s="365"/>
      <c r="N27" s="365"/>
      <c r="O27" s="365"/>
      <c r="P27" s="365"/>
      <c r="Q27" s="365"/>
      <c r="R27" s="365"/>
      <c r="S27" s="365"/>
      <c r="T27" s="365"/>
      <c r="U27" s="365"/>
      <c r="V27" s="365"/>
      <c r="W27" s="365"/>
      <c r="X27" s="365"/>
      <c r="Y27" s="365"/>
      <c r="Z27" s="381"/>
    </row>
    <row r="28" spans="1:27">
      <c r="A28" s="380"/>
      <c r="B28" s="365"/>
      <c r="C28" s="365"/>
      <c r="D28" s="365"/>
      <c r="E28" s="365"/>
      <c r="F28" s="365"/>
      <c r="G28" s="365"/>
      <c r="H28" s="365"/>
      <c r="I28" s="365"/>
      <c r="J28" s="365"/>
      <c r="K28" s="365"/>
      <c r="L28" s="365"/>
      <c r="M28" s="365"/>
      <c r="N28" s="365"/>
      <c r="O28" s="365"/>
      <c r="P28" s="365"/>
      <c r="Q28" s="365"/>
      <c r="R28" s="365"/>
      <c r="S28" s="365"/>
      <c r="T28" s="365"/>
      <c r="U28" s="365"/>
      <c r="V28" s="365"/>
      <c r="W28" s="365"/>
      <c r="X28" s="365"/>
      <c r="Y28" s="365"/>
      <c r="Z28" s="381"/>
    </row>
    <row r="29" spans="1:27">
      <c r="A29" s="380"/>
      <c r="B29" s="365"/>
      <c r="C29" s="365"/>
      <c r="D29" s="365"/>
      <c r="E29" s="365"/>
      <c r="F29" s="365"/>
      <c r="G29" s="365"/>
      <c r="H29" s="365"/>
      <c r="I29" s="365"/>
      <c r="J29" s="365"/>
      <c r="K29" s="365"/>
      <c r="L29" s="365"/>
      <c r="M29" s="365"/>
      <c r="N29" s="365"/>
      <c r="O29" s="365"/>
      <c r="P29" s="365"/>
      <c r="Q29" s="365"/>
      <c r="R29" s="365"/>
      <c r="S29" s="365"/>
      <c r="T29" s="365"/>
      <c r="U29" s="365"/>
      <c r="V29" s="365"/>
      <c r="W29" s="365"/>
      <c r="X29" s="365"/>
      <c r="Y29" s="365"/>
      <c r="Z29" s="381"/>
    </row>
    <row r="30" spans="1:27">
      <c r="A30" s="380"/>
      <c r="B30" s="365"/>
      <c r="C30" s="365"/>
      <c r="D30" s="365"/>
      <c r="E30" s="365"/>
      <c r="F30" s="365"/>
      <c r="G30" s="365"/>
      <c r="H30" s="365"/>
      <c r="I30" s="365"/>
      <c r="J30" s="365"/>
      <c r="K30" s="365"/>
      <c r="L30" s="365"/>
      <c r="M30" s="365"/>
      <c r="N30" s="365"/>
      <c r="O30" s="365"/>
      <c r="P30" s="365"/>
      <c r="Q30" s="365"/>
      <c r="R30" s="365"/>
      <c r="S30" s="365"/>
      <c r="T30" s="365"/>
      <c r="U30" s="365"/>
      <c r="V30" s="365"/>
      <c r="W30" s="365"/>
      <c r="X30" s="365"/>
      <c r="Y30" s="365"/>
      <c r="Z30" s="381"/>
    </row>
    <row r="31" spans="1:27">
      <c r="A31" s="380"/>
      <c r="B31" s="365"/>
      <c r="C31" s="365"/>
      <c r="D31" s="365"/>
      <c r="E31" s="365"/>
      <c r="F31" s="365"/>
      <c r="G31" s="365"/>
      <c r="H31" s="365"/>
      <c r="I31" s="365"/>
      <c r="J31" s="365"/>
      <c r="K31" s="365"/>
      <c r="L31" s="365"/>
      <c r="M31" s="365"/>
      <c r="N31" s="365"/>
      <c r="O31" s="365"/>
      <c r="P31" s="365"/>
      <c r="Q31" s="365"/>
      <c r="R31" s="365"/>
      <c r="S31" s="365"/>
      <c r="T31" s="365"/>
      <c r="U31" s="365"/>
      <c r="V31" s="365"/>
      <c r="W31" s="365"/>
      <c r="X31" s="365"/>
      <c r="Y31" s="365"/>
      <c r="Z31" s="381"/>
    </row>
    <row r="32" spans="1:27">
      <c r="A32" s="380"/>
      <c r="B32" s="365"/>
      <c r="C32" s="365"/>
      <c r="D32" s="365"/>
      <c r="E32" s="365"/>
      <c r="F32" s="365"/>
      <c r="G32" s="365"/>
      <c r="H32" s="365"/>
      <c r="I32" s="365"/>
      <c r="J32" s="365"/>
      <c r="K32" s="365"/>
      <c r="L32" s="365"/>
      <c r="M32" s="365"/>
      <c r="N32" s="365"/>
      <c r="O32" s="365"/>
      <c r="P32" s="365"/>
      <c r="Q32" s="365"/>
      <c r="R32" s="365"/>
      <c r="S32" s="365"/>
      <c r="T32" s="365"/>
      <c r="U32" s="365"/>
      <c r="V32" s="365"/>
      <c r="W32" s="365"/>
      <c r="X32" s="365"/>
      <c r="Y32" s="365"/>
      <c r="Z32" s="381"/>
    </row>
    <row r="33" spans="1:26">
      <c r="A33" s="380"/>
      <c r="B33" s="365"/>
      <c r="C33" s="365"/>
      <c r="D33" s="365"/>
      <c r="E33" s="365"/>
      <c r="F33" s="365"/>
      <c r="G33" s="365"/>
      <c r="H33" s="365"/>
      <c r="I33" s="365"/>
      <c r="J33" s="365"/>
      <c r="K33" s="365"/>
      <c r="L33" s="365"/>
      <c r="M33" s="365"/>
      <c r="N33" s="365"/>
      <c r="O33" s="365"/>
      <c r="P33" s="365"/>
      <c r="Q33" s="365"/>
      <c r="R33" s="365"/>
      <c r="S33" s="365"/>
      <c r="T33" s="365"/>
      <c r="U33" s="365"/>
      <c r="V33" s="365"/>
      <c r="W33" s="365"/>
      <c r="X33" s="365"/>
      <c r="Y33" s="365"/>
      <c r="Z33" s="381"/>
    </row>
    <row r="34" spans="1:26">
      <c r="A34" s="380"/>
      <c r="B34" s="365"/>
      <c r="C34" s="365"/>
      <c r="D34" s="365"/>
      <c r="E34" s="365"/>
      <c r="F34" s="365"/>
      <c r="G34" s="365"/>
      <c r="H34" s="365"/>
      <c r="I34" s="365"/>
      <c r="J34" s="365"/>
      <c r="K34" s="365"/>
      <c r="L34" s="365"/>
      <c r="M34" s="365"/>
      <c r="N34" s="365"/>
      <c r="O34" s="365"/>
      <c r="P34" s="365"/>
      <c r="Q34" s="365"/>
      <c r="R34" s="365"/>
      <c r="S34" s="365"/>
      <c r="T34" s="365"/>
      <c r="U34" s="365"/>
      <c r="V34" s="365"/>
      <c r="W34" s="365"/>
      <c r="X34" s="365"/>
      <c r="Y34" s="365"/>
      <c r="Z34" s="381"/>
    </row>
    <row r="35" spans="1:26">
      <c r="A35" s="380"/>
      <c r="B35" s="365"/>
      <c r="C35" s="365"/>
      <c r="D35" s="365"/>
      <c r="E35" s="365"/>
      <c r="F35" s="365"/>
      <c r="G35" s="365"/>
      <c r="H35" s="365"/>
      <c r="I35" s="365"/>
      <c r="J35" s="365"/>
      <c r="K35" s="365"/>
      <c r="L35" s="365"/>
      <c r="M35" s="365"/>
      <c r="N35" s="365"/>
      <c r="O35" s="365"/>
      <c r="P35" s="365"/>
      <c r="Q35" s="365"/>
      <c r="R35" s="365"/>
      <c r="S35" s="365"/>
      <c r="T35" s="365"/>
      <c r="U35" s="365"/>
      <c r="V35" s="365"/>
      <c r="W35" s="365"/>
      <c r="X35" s="365"/>
      <c r="Y35" s="365"/>
      <c r="Z35" s="381"/>
    </row>
    <row r="36" spans="1:26">
      <c r="A36" s="380"/>
      <c r="B36" s="365"/>
      <c r="C36" s="365"/>
      <c r="D36" s="365"/>
      <c r="E36" s="365"/>
      <c r="F36" s="365"/>
      <c r="G36" s="365"/>
      <c r="H36" s="365"/>
      <c r="I36" s="365"/>
      <c r="J36" s="365"/>
      <c r="K36" s="365"/>
      <c r="L36" s="365"/>
      <c r="M36" s="365"/>
      <c r="N36" s="365"/>
      <c r="O36" s="365"/>
      <c r="P36" s="365"/>
      <c r="Q36" s="365"/>
      <c r="R36" s="365"/>
      <c r="S36" s="365"/>
      <c r="T36" s="365"/>
      <c r="U36" s="365"/>
      <c r="V36" s="365"/>
      <c r="W36" s="365"/>
      <c r="X36" s="365"/>
      <c r="Y36" s="365"/>
      <c r="Z36" s="381"/>
    </row>
    <row r="37" spans="1:26">
      <c r="A37" s="380"/>
      <c r="B37" s="365"/>
      <c r="C37" s="365"/>
      <c r="D37" s="365"/>
      <c r="E37" s="365"/>
      <c r="F37" s="365"/>
      <c r="G37" s="365"/>
      <c r="H37" s="365"/>
      <c r="I37" s="365"/>
      <c r="J37" s="365"/>
      <c r="K37" s="365"/>
      <c r="L37" s="365"/>
      <c r="M37" s="365"/>
      <c r="N37" s="365"/>
      <c r="O37" s="365"/>
      <c r="P37" s="365"/>
      <c r="Q37" s="365"/>
      <c r="R37" s="365"/>
      <c r="S37" s="365"/>
      <c r="T37" s="365"/>
      <c r="U37" s="365"/>
      <c r="V37" s="365"/>
      <c r="W37" s="365"/>
      <c r="X37" s="365"/>
      <c r="Y37" s="365"/>
      <c r="Z37" s="381"/>
    </row>
    <row r="38" spans="1:26">
      <c r="A38" s="380"/>
      <c r="B38" s="365"/>
      <c r="C38" s="365"/>
      <c r="D38" s="365"/>
      <c r="E38" s="365"/>
      <c r="F38" s="365"/>
      <c r="G38" s="365"/>
      <c r="H38" s="365"/>
      <c r="I38" s="365"/>
      <c r="J38" s="365"/>
      <c r="K38" s="365"/>
      <c r="L38" s="365"/>
      <c r="M38" s="365"/>
      <c r="N38" s="365"/>
      <c r="O38" s="365"/>
      <c r="P38" s="365"/>
      <c r="Q38" s="365"/>
      <c r="R38" s="365"/>
      <c r="S38" s="365"/>
      <c r="T38" s="365"/>
      <c r="U38" s="365"/>
      <c r="V38" s="365"/>
      <c r="W38" s="365"/>
      <c r="X38" s="365"/>
      <c r="Y38" s="365"/>
      <c r="Z38" s="381"/>
    </row>
    <row r="39" spans="1:26">
      <c r="A39" s="380"/>
      <c r="B39" s="365"/>
      <c r="C39" s="365"/>
      <c r="D39" s="365"/>
      <c r="E39" s="365"/>
      <c r="F39" s="365"/>
      <c r="G39" s="365"/>
      <c r="H39" s="365"/>
      <c r="I39" s="365"/>
      <c r="J39" s="365"/>
      <c r="K39" s="365"/>
      <c r="L39" s="365"/>
      <c r="M39" s="365"/>
      <c r="N39" s="365"/>
      <c r="O39" s="365"/>
      <c r="P39" s="365"/>
      <c r="Q39" s="365"/>
      <c r="R39" s="365"/>
      <c r="S39" s="365"/>
      <c r="T39" s="365"/>
      <c r="U39" s="365"/>
      <c r="V39" s="365"/>
      <c r="W39" s="365"/>
      <c r="X39" s="365"/>
      <c r="Y39" s="365"/>
      <c r="Z39" s="381"/>
    </row>
    <row r="40" spans="1:26">
      <c r="A40" s="380"/>
      <c r="B40" s="365"/>
      <c r="C40" s="365"/>
      <c r="D40" s="365"/>
      <c r="E40" s="365"/>
      <c r="F40" s="365"/>
      <c r="G40" s="365"/>
      <c r="H40" s="365"/>
      <c r="I40" s="365"/>
      <c r="J40" s="365"/>
      <c r="K40" s="365"/>
      <c r="L40" s="365"/>
      <c r="M40" s="365"/>
      <c r="N40" s="365"/>
      <c r="O40" s="365"/>
      <c r="P40" s="365"/>
      <c r="Q40" s="365"/>
      <c r="R40" s="365"/>
      <c r="S40" s="365"/>
      <c r="T40" s="365"/>
      <c r="U40" s="365"/>
      <c r="V40" s="365"/>
      <c r="W40" s="365"/>
      <c r="X40" s="365"/>
      <c r="Y40" s="365"/>
      <c r="Z40" s="381"/>
    </row>
    <row r="41" spans="1:26" ht="16.5" thickBot="1">
      <c r="A41" s="385"/>
      <c r="B41" s="386"/>
      <c r="C41" s="386"/>
      <c r="D41" s="386"/>
      <c r="E41" s="386"/>
      <c r="F41" s="386"/>
      <c r="G41" s="386"/>
      <c r="H41" s="386"/>
      <c r="I41" s="386"/>
      <c r="J41" s="386"/>
      <c r="K41" s="386"/>
      <c r="L41" s="386"/>
      <c r="M41" s="386"/>
      <c r="N41" s="386"/>
      <c r="O41" s="386"/>
      <c r="P41" s="386"/>
      <c r="Q41" s="386"/>
      <c r="R41" s="386"/>
      <c r="S41" s="386"/>
      <c r="T41" s="386"/>
      <c r="U41" s="386"/>
      <c r="V41" s="386"/>
      <c r="W41" s="386"/>
      <c r="X41" s="386"/>
      <c r="Y41" s="386"/>
      <c r="Z41" s="387"/>
    </row>
    <row r="42" spans="1:26" ht="16.5" thickTop="1">
      <c r="A42" s="362"/>
      <c r="B42" s="362"/>
      <c r="C42" s="362"/>
      <c r="D42" s="362"/>
      <c r="E42" s="362"/>
      <c r="F42" s="362"/>
      <c r="G42" s="362"/>
      <c r="H42" s="362"/>
      <c r="I42" s="362"/>
      <c r="J42" s="362"/>
      <c r="K42" s="362"/>
      <c r="L42" s="362"/>
      <c r="M42" s="362"/>
      <c r="N42" s="362"/>
      <c r="O42" s="362"/>
      <c r="P42" s="362"/>
      <c r="Q42" s="362"/>
      <c r="R42" s="362"/>
      <c r="S42" s="362"/>
      <c r="T42" s="362"/>
      <c r="U42" s="362"/>
      <c r="V42" s="362"/>
      <c r="W42" s="362"/>
      <c r="X42" s="362"/>
      <c r="Y42" s="362"/>
      <c r="Z42" s="362"/>
    </row>
    <row r="43" spans="1:26">
      <c r="A43" s="362"/>
      <c r="B43" s="362"/>
      <c r="C43" s="362"/>
      <c r="D43" s="362"/>
      <c r="E43" s="362"/>
      <c r="F43" s="362"/>
      <c r="G43" s="362"/>
      <c r="H43" s="362"/>
      <c r="I43" s="362"/>
      <c r="J43" s="362"/>
      <c r="K43" s="362"/>
      <c r="L43" s="362"/>
      <c r="M43" s="362"/>
      <c r="N43" s="362"/>
      <c r="O43" s="362"/>
      <c r="P43" s="362"/>
      <c r="Q43" s="362"/>
      <c r="R43" s="362"/>
      <c r="S43" s="362"/>
      <c r="T43" s="362"/>
      <c r="U43" s="362"/>
      <c r="V43" s="362"/>
      <c r="W43" s="362"/>
      <c r="X43" s="362"/>
      <c r="Y43" s="362"/>
      <c r="Z43" s="362"/>
    </row>
    <row r="44" spans="1:26">
      <c r="A44" s="362"/>
      <c r="B44" s="362"/>
      <c r="C44" s="362"/>
      <c r="D44" s="362"/>
      <c r="E44" s="362"/>
      <c r="F44" s="362"/>
      <c r="G44" s="362"/>
      <c r="H44" s="362"/>
      <c r="I44" s="362"/>
      <c r="J44" s="362"/>
      <c r="K44" s="362"/>
      <c r="L44" s="362"/>
      <c r="M44" s="362"/>
      <c r="N44" s="362"/>
      <c r="O44" s="362"/>
      <c r="P44" s="362"/>
      <c r="Q44" s="362"/>
      <c r="R44" s="362"/>
      <c r="S44" s="362"/>
      <c r="T44" s="362"/>
      <c r="U44" s="362"/>
      <c r="V44" s="362"/>
      <c r="W44" s="362"/>
      <c r="X44" s="362"/>
      <c r="Y44" s="362"/>
      <c r="Z44" s="362"/>
    </row>
    <row r="45" spans="1:26">
      <c r="A45" s="362"/>
      <c r="B45" s="362"/>
      <c r="C45" s="362"/>
      <c r="D45" s="362"/>
      <c r="E45" s="362"/>
      <c r="F45" s="362"/>
      <c r="G45" s="362"/>
      <c r="H45" s="362"/>
      <c r="I45" s="362"/>
      <c r="J45" s="362"/>
      <c r="K45" s="362"/>
      <c r="L45" s="362"/>
      <c r="M45" s="362"/>
      <c r="N45" s="362"/>
      <c r="O45" s="362"/>
      <c r="P45" s="362"/>
      <c r="Q45" s="362"/>
      <c r="R45" s="362"/>
      <c r="S45" s="362"/>
      <c r="T45" s="362"/>
      <c r="U45" s="362"/>
      <c r="V45" s="362"/>
      <c r="W45" s="362"/>
      <c r="X45" s="362"/>
      <c r="Y45" s="362"/>
      <c r="Z45" s="362"/>
    </row>
    <row r="46" spans="1:26">
      <c r="A46" s="362"/>
      <c r="B46" s="362"/>
      <c r="C46" s="362"/>
      <c r="D46" s="362"/>
      <c r="E46" s="362"/>
      <c r="F46" s="362"/>
      <c r="G46" s="362"/>
      <c r="H46" s="362"/>
      <c r="I46" s="362"/>
      <c r="J46" s="362"/>
      <c r="K46" s="362"/>
      <c r="L46" s="362"/>
      <c r="M46" s="362"/>
      <c r="N46" s="362"/>
      <c r="O46" s="362"/>
      <c r="P46" s="362"/>
      <c r="Q46" s="362"/>
      <c r="R46" s="362"/>
      <c r="S46" s="362"/>
      <c r="T46" s="362"/>
      <c r="U46" s="362"/>
      <c r="V46" s="362"/>
      <c r="W46" s="362"/>
      <c r="X46" s="362"/>
      <c r="Y46" s="362"/>
      <c r="Z46" s="362"/>
    </row>
    <row r="47" spans="1:26">
      <c r="A47" s="362"/>
      <c r="B47" s="362"/>
      <c r="C47" s="362"/>
      <c r="D47" s="362"/>
      <c r="E47" s="362"/>
      <c r="F47" s="362"/>
      <c r="G47" s="362"/>
      <c r="H47" s="362"/>
      <c r="I47" s="362"/>
      <c r="J47" s="362"/>
      <c r="K47" s="362"/>
      <c r="L47" s="362"/>
      <c r="M47" s="362"/>
      <c r="N47" s="362"/>
      <c r="O47" s="362"/>
      <c r="P47" s="362"/>
      <c r="Q47" s="362"/>
      <c r="R47" s="362"/>
      <c r="S47" s="362"/>
      <c r="T47" s="362"/>
      <c r="U47" s="362"/>
      <c r="V47" s="362"/>
      <c r="W47" s="362"/>
      <c r="X47" s="362"/>
      <c r="Y47" s="362"/>
      <c r="Z47" s="362"/>
    </row>
    <row r="48" spans="1:26">
      <c r="A48" s="362"/>
      <c r="B48" s="362"/>
      <c r="C48" s="362"/>
      <c r="D48" s="362"/>
      <c r="E48" s="362"/>
      <c r="F48" s="362"/>
      <c r="G48" s="362"/>
      <c r="H48" s="362"/>
      <c r="I48" s="362"/>
      <c r="J48" s="362"/>
      <c r="K48" s="362"/>
      <c r="L48" s="362"/>
      <c r="M48" s="362"/>
      <c r="N48" s="362"/>
      <c r="O48" s="362"/>
      <c r="P48" s="362"/>
      <c r="Q48" s="362"/>
      <c r="R48" s="362"/>
      <c r="S48" s="362"/>
      <c r="T48" s="362"/>
      <c r="U48" s="362"/>
      <c r="V48" s="362"/>
      <c r="W48" s="362"/>
      <c r="X48" s="362"/>
      <c r="Y48" s="362"/>
      <c r="Z48" s="362"/>
    </row>
  </sheetData>
  <phoneticPr fontId="7" type="noConversion"/>
  <hyperlinks>
    <hyperlink ref="AA16" location="DanhMuc!A1" display="Quay về DanhMuc"/>
    <hyperlink ref="AA17:AA18" location="DanhMuc!A1" display="Quay về DanhMuc"/>
    <hyperlink ref="AA17" location="BiaNK02!A1" display="Bìa NK 01"/>
    <hyperlink ref="AA18" location="NhatKy!A1" display="Nội dung NK"/>
  </hyperlinks>
  <printOptions horizontalCentered="1"/>
  <pageMargins left="1.1811023622047245" right="0.39370078740157483" top="0.59055118110236227" bottom="0.59055118110236227" header="0" footer="0"/>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sheetPr codeName="Sheet3" enableFormatConditionsCalculation="0">
    <tabColor indexed="14"/>
  </sheetPr>
  <dimension ref="A1:AA53"/>
  <sheetViews>
    <sheetView view="pageBreakPreview" zoomScaleSheetLayoutView="100" workbookViewId="0">
      <selection activeCell="Q11" sqref="Q11"/>
    </sheetView>
  </sheetViews>
  <sheetFormatPr defaultRowHeight="15.75"/>
  <cols>
    <col min="1" max="26" width="3" style="344" customWidth="1"/>
    <col min="27" max="27" width="20.75" style="361" bestFit="1" customWidth="1"/>
    <col min="28" max="16384" width="9" style="344"/>
  </cols>
  <sheetData>
    <row r="1" spans="1:26">
      <c r="A1" s="362"/>
      <c r="B1" s="362"/>
      <c r="C1" s="362"/>
      <c r="D1" s="362"/>
      <c r="E1" s="362"/>
      <c r="F1" s="362"/>
      <c r="G1" s="362"/>
      <c r="H1" s="362"/>
      <c r="I1" s="362"/>
      <c r="J1" s="362"/>
      <c r="K1" s="362"/>
      <c r="L1" s="362"/>
      <c r="M1" s="362"/>
      <c r="N1" s="362"/>
      <c r="O1" s="362"/>
      <c r="P1" s="362"/>
      <c r="Q1" s="362"/>
      <c r="R1" s="362"/>
      <c r="S1" s="362"/>
      <c r="T1" s="362"/>
      <c r="U1" s="362"/>
      <c r="V1" s="362"/>
      <c r="W1" s="362"/>
      <c r="X1" s="362"/>
      <c r="Y1" s="362"/>
      <c r="Z1" s="362"/>
    </row>
    <row r="2" spans="1:26">
      <c r="A2" s="362"/>
      <c r="B2" s="362"/>
      <c r="C2" s="362"/>
      <c r="D2" s="362"/>
      <c r="E2" s="362"/>
      <c r="F2" s="362"/>
      <c r="G2" s="362"/>
      <c r="H2" s="362"/>
      <c r="I2" s="362"/>
      <c r="J2" s="362"/>
      <c r="K2" s="362"/>
      <c r="L2" s="362"/>
      <c r="M2" s="362"/>
      <c r="N2" s="362"/>
      <c r="O2" s="362"/>
      <c r="P2" s="362"/>
      <c r="Q2" s="362"/>
      <c r="R2" s="362"/>
      <c r="S2" s="362"/>
      <c r="T2" s="362"/>
      <c r="U2" s="362"/>
      <c r="V2" s="362"/>
      <c r="W2" s="362"/>
      <c r="X2" s="362"/>
      <c r="Y2" s="362"/>
      <c r="Z2" s="362"/>
    </row>
    <row r="3" spans="1:26">
      <c r="A3" s="362"/>
      <c r="B3" s="362"/>
      <c r="C3" s="362"/>
      <c r="D3" s="362"/>
      <c r="E3" s="362"/>
      <c r="F3" s="362"/>
      <c r="G3" s="362"/>
      <c r="H3" s="362"/>
      <c r="I3" s="362"/>
      <c r="J3" s="362"/>
      <c r="K3" s="362"/>
      <c r="L3" s="362"/>
      <c r="M3" s="362"/>
      <c r="N3" s="362"/>
      <c r="O3" s="362"/>
      <c r="P3" s="362"/>
      <c r="Q3" s="362"/>
      <c r="R3" s="362"/>
      <c r="S3" s="362"/>
      <c r="T3" s="362"/>
      <c r="U3" s="362"/>
      <c r="V3" s="362"/>
      <c r="W3" s="362"/>
      <c r="X3" s="362"/>
      <c r="Y3" s="362"/>
      <c r="Z3" s="362"/>
    </row>
    <row r="4" spans="1:26">
      <c r="A4" s="359"/>
      <c r="B4" s="349"/>
      <c r="C4" s="349"/>
      <c r="D4" s="349"/>
      <c r="E4" s="349"/>
      <c r="F4" s="349"/>
      <c r="G4" s="362"/>
      <c r="H4" s="362"/>
      <c r="I4" s="362"/>
      <c r="J4" s="362"/>
      <c r="K4" s="362"/>
      <c r="L4" s="362"/>
      <c r="M4" s="362"/>
      <c r="N4" s="362"/>
      <c r="O4" s="362"/>
      <c r="P4" s="362"/>
      <c r="Q4" s="362"/>
      <c r="R4" s="362"/>
      <c r="S4" s="362"/>
      <c r="T4" s="362"/>
      <c r="U4" s="362"/>
      <c r="V4" s="362"/>
      <c r="W4" s="362"/>
      <c r="X4" s="362"/>
      <c r="Y4" s="362"/>
      <c r="Z4" s="362"/>
    </row>
    <row r="5" spans="1:26">
      <c r="A5" s="362"/>
      <c r="B5" s="362"/>
      <c r="C5" s="362"/>
      <c r="D5" s="362"/>
      <c r="E5" s="362"/>
      <c r="F5" s="362"/>
      <c r="G5" s="362"/>
      <c r="H5" s="362"/>
      <c r="I5" s="362"/>
      <c r="J5" s="362"/>
      <c r="K5" s="362"/>
      <c r="L5" s="362"/>
      <c r="M5" s="362"/>
      <c r="N5" s="362"/>
      <c r="O5" s="362"/>
      <c r="P5" s="362"/>
      <c r="Q5" s="362"/>
      <c r="R5" s="362"/>
      <c r="S5" s="362"/>
      <c r="T5" s="362"/>
      <c r="U5" s="362"/>
      <c r="V5" s="362"/>
      <c r="W5" s="362"/>
      <c r="X5" s="362"/>
      <c r="Y5" s="362"/>
      <c r="Z5" s="362"/>
    </row>
    <row r="6" spans="1:26">
      <c r="A6" s="365"/>
      <c r="B6" s="365"/>
      <c r="C6" s="365"/>
      <c r="D6" s="365"/>
      <c r="E6" s="365"/>
      <c r="F6" s="365"/>
      <c r="G6" s="365"/>
      <c r="H6" s="365"/>
      <c r="I6" s="365"/>
      <c r="J6" s="365"/>
      <c r="K6" s="365"/>
      <c r="L6" s="365"/>
      <c r="M6" s="365"/>
      <c r="N6" s="365"/>
      <c r="O6" s="365"/>
      <c r="P6" s="365"/>
      <c r="Q6" s="365"/>
      <c r="R6" s="365"/>
      <c r="S6" s="365"/>
      <c r="T6" s="365"/>
      <c r="U6" s="365"/>
      <c r="V6" s="365"/>
      <c r="W6" s="365"/>
      <c r="X6" s="365"/>
      <c r="Y6" s="365"/>
      <c r="Z6" s="365"/>
    </row>
    <row r="7" spans="1:26">
      <c r="A7" s="365"/>
      <c r="B7" s="365"/>
      <c r="C7" s="365"/>
      <c r="D7" s="365"/>
      <c r="E7" s="365"/>
      <c r="F7" s="365"/>
      <c r="G7" s="365"/>
      <c r="H7" s="365"/>
      <c r="I7" s="365"/>
      <c r="J7" s="365"/>
      <c r="K7" s="365"/>
      <c r="L7" s="365"/>
      <c r="M7" s="365"/>
      <c r="N7" s="365"/>
      <c r="O7" s="365"/>
      <c r="P7" s="365"/>
      <c r="Q7" s="365"/>
      <c r="R7" s="365"/>
      <c r="S7" s="365"/>
      <c r="T7" s="365"/>
      <c r="U7" s="365"/>
      <c r="V7" s="365"/>
      <c r="W7" s="365"/>
      <c r="X7" s="365"/>
      <c r="Y7" s="365"/>
      <c r="Z7" s="365"/>
    </row>
    <row r="8" spans="1:26">
      <c r="A8" s="365"/>
      <c r="B8" s="365"/>
      <c r="C8" s="365"/>
      <c r="D8" s="365"/>
      <c r="E8" s="365"/>
      <c r="F8" s="365"/>
      <c r="G8" s="365"/>
      <c r="H8" s="365"/>
      <c r="I8" s="365"/>
      <c r="J8" s="365"/>
      <c r="K8" s="365"/>
      <c r="L8" s="365"/>
      <c r="M8" s="365"/>
      <c r="N8" s="365"/>
      <c r="O8" s="365"/>
      <c r="P8" s="365"/>
      <c r="Q8" s="365"/>
      <c r="R8" s="365"/>
      <c r="S8" s="365"/>
      <c r="T8" s="365"/>
      <c r="U8" s="365"/>
      <c r="V8" s="365"/>
      <c r="W8" s="365"/>
      <c r="X8" s="365"/>
      <c r="Y8" s="365"/>
      <c r="Z8" s="365"/>
    </row>
    <row r="9" spans="1:26">
      <c r="A9" s="365"/>
      <c r="B9" s="365"/>
      <c r="C9" s="365"/>
      <c r="D9" s="365"/>
      <c r="E9" s="365"/>
      <c r="F9" s="365"/>
      <c r="G9" s="365"/>
      <c r="H9" s="365"/>
      <c r="I9" s="365"/>
      <c r="J9" s="365"/>
      <c r="K9" s="365"/>
      <c r="L9" s="365"/>
      <c r="M9" s="365"/>
      <c r="N9" s="365"/>
      <c r="O9" s="365"/>
      <c r="P9" s="365"/>
      <c r="Q9" s="365"/>
      <c r="R9" s="365"/>
      <c r="S9" s="365"/>
      <c r="T9" s="365"/>
      <c r="U9" s="365"/>
      <c r="V9" s="365"/>
      <c r="W9" s="365"/>
      <c r="X9" s="365"/>
      <c r="Y9" s="365"/>
      <c r="Z9" s="365"/>
    </row>
    <row r="10" spans="1:26">
      <c r="A10" s="365"/>
      <c r="B10" s="365"/>
      <c r="C10" s="365"/>
      <c r="D10" s="365"/>
      <c r="E10" s="365"/>
      <c r="F10" s="365"/>
      <c r="G10" s="365"/>
      <c r="H10" s="365"/>
      <c r="I10" s="365"/>
      <c r="J10" s="365"/>
      <c r="K10" s="365"/>
      <c r="L10" s="365"/>
      <c r="M10" s="365"/>
      <c r="N10" s="365"/>
      <c r="O10" s="365"/>
      <c r="P10" s="365"/>
      <c r="Q10" s="365"/>
      <c r="R10" s="365"/>
      <c r="S10" s="365"/>
      <c r="T10" s="365"/>
      <c r="U10" s="365"/>
      <c r="V10" s="365"/>
      <c r="W10" s="365"/>
      <c r="X10" s="365"/>
      <c r="Y10" s="365"/>
      <c r="Z10" s="365"/>
    </row>
    <row r="11" spans="1:26">
      <c r="A11" s="365"/>
      <c r="B11" s="365"/>
      <c r="C11" s="365"/>
      <c r="D11" s="365"/>
      <c r="E11" s="365"/>
      <c r="F11" s="365"/>
      <c r="G11" s="365"/>
      <c r="H11" s="365"/>
      <c r="I11" s="365"/>
      <c r="J11" s="365"/>
      <c r="K11" s="365"/>
      <c r="L11" s="365"/>
      <c r="M11" s="365"/>
      <c r="N11" s="365"/>
      <c r="O11" s="365"/>
      <c r="P11" s="365"/>
      <c r="Q11" s="365"/>
      <c r="R11" s="365"/>
      <c r="S11" s="365"/>
      <c r="T11" s="365"/>
      <c r="U11" s="365"/>
      <c r="V11" s="365"/>
      <c r="W11" s="365"/>
      <c r="X11" s="365"/>
      <c r="Y11" s="365"/>
      <c r="Z11" s="365"/>
    </row>
    <row r="12" spans="1:26">
      <c r="A12" s="365"/>
      <c r="B12" s="365"/>
      <c r="C12" s="365"/>
      <c r="D12" s="365"/>
      <c r="E12" s="365"/>
      <c r="F12" s="365"/>
      <c r="G12" s="365"/>
      <c r="H12" s="365"/>
      <c r="I12" s="365"/>
      <c r="J12" s="365"/>
      <c r="K12" s="365"/>
      <c r="L12" s="365"/>
      <c r="M12" s="365"/>
      <c r="N12" s="365"/>
      <c r="O12" s="365"/>
      <c r="P12" s="365"/>
      <c r="Q12" s="365"/>
      <c r="R12" s="365"/>
      <c r="S12" s="365"/>
      <c r="T12" s="365"/>
      <c r="U12" s="365"/>
      <c r="V12" s="365"/>
      <c r="W12" s="365"/>
      <c r="X12" s="365"/>
      <c r="Y12" s="365"/>
      <c r="Z12" s="365"/>
    </row>
    <row r="13" spans="1:26">
      <c r="A13" s="365"/>
      <c r="B13" s="365"/>
      <c r="C13" s="365"/>
      <c r="D13" s="365"/>
      <c r="E13" s="365"/>
      <c r="F13" s="365"/>
      <c r="G13" s="365"/>
      <c r="H13" s="365"/>
      <c r="I13" s="365"/>
      <c r="J13" s="365"/>
      <c r="K13" s="365"/>
      <c r="L13" s="365"/>
      <c r="M13" s="365"/>
      <c r="N13" s="365"/>
      <c r="O13" s="365"/>
      <c r="P13" s="365"/>
      <c r="Q13" s="365"/>
      <c r="R13" s="365"/>
      <c r="S13" s="365"/>
      <c r="T13" s="365"/>
      <c r="U13" s="365"/>
      <c r="V13" s="365"/>
      <c r="W13" s="365"/>
      <c r="X13" s="365"/>
      <c r="Y13" s="365"/>
      <c r="Z13" s="365"/>
    </row>
    <row r="14" spans="1:26">
      <c r="A14" s="365"/>
      <c r="B14" s="365"/>
      <c r="C14" s="365"/>
      <c r="D14" s="365"/>
      <c r="E14" s="365"/>
      <c r="F14" s="365"/>
      <c r="G14" s="365"/>
      <c r="H14" s="365"/>
      <c r="I14" s="365"/>
      <c r="J14" s="365"/>
      <c r="K14" s="365"/>
      <c r="L14" s="365"/>
      <c r="M14" s="365"/>
      <c r="N14" s="365"/>
      <c r="O14" s="365"/>
      <c r="P14" s="365"/>
      <c r="Q14" s="365"/>
      <c r="R14" s="365"/>
      <c r="S14" s="365"/>
      <c r="T14" s="365"/>
      <c r="U14" s="365"/>
      <c r="V14" s="365"/>
      <c r="W14" s="365"/>
      <c r="X14" s="365"/>
      <c r="Y14" s="365"/>
      <c r="Z14" s="365"/>
    </row>
    <row r="15" spans="1:26">
      <c r="A15" s="365"/>
      <c r="B15" s="365"/>
      <c r="C15" s="365"/>
      <c r="D15" s="365"/>
      <c r="E15" s="365"/>
      <c r="F15" s="365"/>
      <c r="G15" s="365"/>
      <c r="H15" s="365"/>
      <c r="I15" s="365"/>
      <c r="J15" s="365"/>
      <c r="K15" s="365"/>
      <c r="L15" s="365"/>
      <c r="M15" s="365"/>
      <c r="N15" s="365"/>
      <c r="O15" s="365"/>
      <c r="P15" s="365"/>
      <c r="Q15" s="365"/>
      <c r="R15" s="365"/>
      <c r="S15" s="365"/>
      <c r="T15" s="365"/>
      <c r="U15" s="365"/>
      <c r="V15" s="365"/>
      <c r="W15" s="365"/>
      <c r="X15" s="365"/>
      <c r="Y15" s="365"/>
      <c r="Z15" s="365"/>
    </row>
    <row r="16" spans="1:26">
      <c r="A16" s="365"/>
      <c r="B16" s="365"/>
      <c r="C16" s="365"/>
      <c r="D16" s="365"/>
      <c r="E16" s="365"/>
      <c r="F16" s="365"/>
      <c r="G16" s="365"/>
      <c r="H16" s="365"/>
      <c r="I16" s="365"/>
      <c r="J16" s="365"/>
      <c r="K16" s="365"/>
      <c r="L16" s="365"/>
      <c r="M16" s="365"/>
      <c r="N16" s="365"/>
      <c r="O16" s="365"/>
      <c r="P16" s="365"/>
      <c r="Q16" s="365"/>
      <c r="R16" s="365"/>
      <c r="S16" s="365"/>
      <c r="T16" s="365"/>
      <c r="U16" s="365"/>
      <c r="V16" s="365"/>
      <c r="W16" s="365"/>
      <c r="X16" s="365"/>
      <c r="Y16" s="365"/>
      <c r="Z16" s="365"/>
    </row>
    <row r="17" spans="1:27">
      <c r="A17" s="365"/>
      <c r="B17" s="365"/>
      <c r="C17" s="365"/>
      <c r="D17" s="365"/>
      <c r="E17" s="365"/>
      <c r="F17" s="365"/>
      <c r="G17" s="365"/>
      <c r="H17" s="365"/>
      <c r="I17" s="365"/>
      <c r="J17" s="365"/>
      <c r="K17" s="365"/>
      <c r="L17" s="365"/>
      <c r="M17" s="365"/>
      <c r="N17" s="365"/>
      <c r="O17" s="365"/>
      <c r="P17" s="365"/>
      <c r="Q17" s="365"/>
      <c r="R17" s="365"/>
      <c r="S17" s="365"/>
      <c r="T17" s="365"/>
      <c r="U17" s="365"/>
      <c r="V17" s="365"/>
      <c r="W17" s="365"/>
      <c r="X17" s="365"/>
      <c r="Y17" s="365"/>
      <c r="Z17" s="365"/>
    </row>
    <row r="18" spans="1:27">
      <c r="A18" s="365"/>
      <c r="B18" s="365"/>
      <c r="C18" s="365"/>
      <c r="D18" s="365"/>
      <c r="E18" s="365"/>
      <c r="F18" s="365"/>
      <c r="G18" s="365"/>
      <c r="H18" s="365"/>
      <c r="I18" s="365"/>
      <c r="J18" s="365"/>
      <c r="K18" s="365"/>
      <c r="L18" s="365"/>
      <c r="M18" s="365"/>
      <c r="N18" s="365"/>
      <c r="O18" s="365"/>
      <c r="P18" s="365"/>
      <c r="Q18" s="365"/>
      <c r="R18" s="365"/>
      <c r="S18" s="365"/>
      <c r="T18" s="365"/>
      <c r="U18" s="365"/>
      <c r="V18" s="365"/>
      <c r="W18" s="365"/>
      <c r="X18" s="365"/>
      <c r="Y18" s="365"/>
      <c r="Z18" s="365"/>
    </row>
    <row r="19" spans="1:27">
      <c r="A19" s="365"/>
      <c r="B19" s="365"/>
      <c r="C19" s="365"/>
      <c r="D19" s="365"/>
      <c r="E19" s="365"/>
      <c r="F19" s="365"/>
      <c r="G19" s="365"/>
      <c r="H19" s="365"/>
      <c r="I19" s="365"/>
      <c r="J19" s="365"/>
      <c r="K19" s="365"/>
      <c r="L19" s="365"/>
      <c r="M19" s="365"/>
      <c r="N19" s="365"/>
      <c r="O19" s="365"/>
      <c r="P19" s="365"/>
      <c r="Q19" s="365"/>
      <c r="R19" s="365"/>
      <c r="S19" s="365"/>
      <c r="T19" s="365"/>
      <c r="U19" s="365"/>
      <c r="V19" s="365"/>
      <c r="W19" s="365"/>
      <c r="X19" s="365"/>
      <c r="Y19" s="365"/>
      <c r="Z19" s="365"/>
    </row>
    <row r="20" spans="1:27" ht="16.5" thickBot="1">
      <c r="A20" s="365"/>
      <c r="B20" s="365"/>
      <c r="C20" s="365"/>
      <c r="D20" s="365"/>
      <c r="E20" s="365"/>
      <c r="F20" s="365"/>
      <c r="G20" s="365"/>
      <c r="H20" s="365"/>
      <c r="I20" s="365"/>
      <c r="J20" s="365"/>
      <c r="K20" s="365"/>
      <c r="L20" s="365"/>
      <c r="M20" s="365"/>
      <c r="N20" s="365"/>
      <c r="O20" s="365"/>
      <c r="P20" s="365"/>
      <c r="Q20" s="365"/>
      <c r="R20" s="365"/>
      <c r="S20" s="365"/>
      <c r="T20" s="365"/>
      <c r="U20" s="365"/>
      <c r="V20" s="365"/>
      <c r="W20" s="365"/>
      <c r="X20" s="365"/>
      <c r="Y20" s="365"/>
      <c r="Z20" s="365"/>
    </row>
    <row r="21" spans="1:27" ht="26.25" thickBot="1">
      <c r="A21" s="366" t="s">
        <v>433</v>
      </c>
      <c r="B21" s="367"/>
      <c r="C21" s="367"/>
      <c r="D21" s="367"/>
      <c r="E21" s="367"/>
      <c r="F21" s="367"/>
      <c r="G21" s="367"/>
      <c r="H21" s="367"/>
      <c r="I21" s="367"/>
      <c r="J21" s="367"/>
      <c r="K21" s="367"/>
      <c r="L21" s="367"/>
      <c r="M21" s="367"/>
      <c r="N21" s="367"/>
      <c r="O21" s="367"/>
      <c r="P21" s="367"/>
      <c r="Q21" s="367"/>
      <c r="R21" s="367"/>
      <c r="S21" s="367"/>
      <c r="T21" s="367"/>
      <c r="U21" s="367"/>
      <c r="V21" s="367"/>
      <c r="W21" s="367"/>
      <c r="X21" s="367"/>
      <c r="Y21" s="367"/>
      <c r="Z21" s="367"/>
      <c r="AA21" s="159" t="s">
        <v>25</v>
      </c>
    </row>
    <row r="22" spans="1:27" ht="26.25" thickBot="1">
      <c r="A22" s="366" t="s">
        <v>434</v>
      </c>
      <c r="B22" s="367"/>
      <c r="C22" s="367"/>
      <c r="D22" s="367"/>
      <c r="E22" s="367"/>
      <c r="F22" s="367"/>
      <c r="G22" s="367"/>
      <c r="H22" s="367"/>
      <c r="I22" s="367"/>
      <c r="J22" s="367"/>
      <c r="K22" s="367"/>
      <c r="L22" s="367"/>
      <c r="M22" s="367"/>
      <c r="N22" s="367"/>
      <c r="O22" s="367"/>
      <c r="P22" s="367"/>
      <c r="Q22" s="367"/>
      <c r="R22" s="367"/>
      <c r="S22" s="367"/>
      <c r="T22" s="367"/>
      <c r="U22" s="367"/>
      <c r="V22" s="367"/>
      <c r="W22" s="367"/>
      <c r="X22" s="367"/>
      <c r="Y22" s="367"/>
      <c r="Z22" s="367"/>
      <c r="AA22" s="159" t="s">
        <v>442</v>
      </c>
    </row>
    <row r="23" spans="1:27" ht="21" thickBot="1">
      <c r="A23" s="365"/>
      <c r="B23" s="365"/>
      <c r="C23" s="365"/>
      <c r="D23" s="365"/>
      <c r="E23" s="365"/>
      <c r="F23" s="365"/>
      <c r="G23" s="365"/>
      <c r="H23" s="365"/>
      <c r="I23" s="365"/>
      <c r="J23" s="365"/>
      <c r="K23" s="365"/>
      <c r="L23" s="365"/>
      <c r="M23" s="365"/>
      <c r="N23" s="365"/>
      <c r="O23" s="365"/>
      <c r="P23" s="365"/>
      <c r="Q23" s="365"/>
      <c r="R23" s="365"/>
      <c r="S23" s="365"/>
      <c r="T23" s="365"/>
      <c r="U23" s="365"/>
      <c r="V23" s="365"/>
      <c r="W23" s="365"/>
      <c r="X23" s="365"/>
      <c r="Y23" s="365"/>
      <c r="Z23" s="365"/>
      <c r="AA23" s="159" t="s">
        <v>441</v>
      </c>
    </row>
    <row r="24" spans="1:27" ht="26.25">
      <c r="A24" s="362"/>
      <c r="B24" s="365"/>
      <c r="C24" s="362"/>
      <c r="D24" s="362" t="s">
        <v>435</v>
      </c>
      <c r="E24" s="365"/>
      <c r="F24" s="365"/>
      <c r="G24" s="365"/>
      <c r="H24" s="365"/>
      <c r="I24" s="365"/>
      <c r="J24" s="365"/>
      <c r="K24" s="365"/>
      <c r="L24" s="365"/>
      <c r="M24" s="365"/>
      <c r="N24" s="365"/>
      <c r="O24" s="365"/>
      <c r="P24" s="365"/>
      <c r="Q24" s="365"/>
      <c r="R24" s="365"/>
      <c r="S24" s="365"/>
      <c r="T24" s="365"/>
      <c r="U24" s="365"/>
      <c r="V24" s="365"/>
      <c r="W24" s="365"/>
      <c r="X24" s="365"/>
      <c r="Y24" s="365"/>
      <c r="Z24" s="365"/>
      <c r="AA24" s="351"/>
    </row>
    <row r="25" spans="1:27" ht="26.25">
      <c r="A25" s="362"/>
      <c r="B25" s="368"/>
      <c r="C25" s="362"/>
      <c r="D25" s="362" t="s">
        <v>436</v>
      </c>
      <c r="E25" s="365"/>
      <c r="F25" s="365"/>
      <c r="G25" s="365"/>
      <c r="H25" s="365"/>
      <c r="I25" s="365"/>
      <c r="J25" s="365"/>
      <c r="K25" s="365"/>
      <c r="L25" s="365"/>
      <c r="M25" s="365"/>
      <c r="N25" s="365"/>
      <c r="O25" s="365"/>
      <c r="P25" s="365"/>
      <c r="Q25" s="365"/>
      <c r="R25" s="365"/>
      <c r="S25" s="365"/>
      <c r="T25" s="365"/>
      <c r="U25" s="365"/>
      <c r="V25" s="365"/>
      <c r="W25" s="365"/>
      <c r="X25" s="365"/>
      <c r="Y25" s="365"/>
      <c r="Z25" s="365"/>
      <c r="AA25" s="351"/>
    </row>
    <row r="26" spans="1:27">
      <c r="A26" s="362"/>
      <c r="B26" s="368"/>
      <c r="C26" s="365"/>
      <c r="D26" s="365"/>
      <c r="E26" s="365"/>
      <c r="F26" s="365"/>
      <c r="G26" s="365"/>
      <c r="H26" s="365"/>
      <c r="I26" s="365"/>
      <c r="J26" s="365"/>
      <c r="K26" s="365"/>
      <c r="L26" s="365"/>
      <c r="M26" s="365"/>
      <c r="N26" s="365"/>
      <c r="O26" s="365"/>
      <c r="P26" s="365"/>
      <c r="Q26" s="365"/>
      <c r="R26" s="365"/>
      <c r="S26" s="365"/>
      <c r="T26" s="365"/>
      <c r="U26" s="365"/>
      <c r="V26" s="365"/>
      <c r="W26" s="365"/>
      <c r="X26" s="365"/>
      <c r="Y26" s="365"/>
      <c r="Z26" s="365"/>
    </row>
    <row r="27" spans="1:27">
      <c r="A27" s="362"/>
      <c r="B27" s="368"/>
      <c r="C27" s="365"/>
      <c r="D27" s="365"/>
      <c r="E27" s="365"/>
      <c r="F27" s="365"/>
      <c r="G27" s="365"/>
      <c r="H27" s="365"/>
      <c r="I27" s="365"/>
      <c r="J27" s="365"/>
      <c r="K27" s="365"/>
      <c r="L27" s="365"/>
      <c r="M27" s="365"/>
      <c r="N27" s="365"/>
      <c r="O27" s="365"/>
      <c r="P27" s="365"/>
      <c r="Q27" s="365"/>
      <c r="R27" s="365"/>
      <c r="S27" s="365"/>
      <c r="T27" s="365"/>
      <c r="U27" s="365"/>
      <c r="V27" s="365"/>
      <c r="W27" s="365"/>
      <c r="X27" s="365"/>
      <c r="Y27" s="365"/>
      <c r="Z27" s="365"/>
    </row>
    <row r="28" spans="1:27">
      <c r="A28" s="362"/>
      <c r="B28" s="368"/>
      <c r="C28" s="365"/>
      <c r="D28" s="365"/>
      <c r="E28" s="365"/>
      <c r="F28" s="365"/>
      <c r="G28" s="365"/>
      <c r="H28" s="365"/>
      <c r="I28" s="365"/>
      <c r="J28" s="365"/>
      <c r="K28" s="365"/>
      <c r="L28" s="365"/>
      <c r="M28" s="365"/>
      <c r="N28" s="365"/>
      <c r="O28" s="365"/>
      <c r="P28" s="365"/>
      <c r="Q28" s="365"/>
      <c r="R28" s="365"/>
      <c r="S28" s="365"/>
      <c r="T28" s="365"/>
      <c r="U28" s="365"/>
      <c r="V28" s="365"/>
      <c r="W28" s="365"/>
      <c r="X28" s="365"/>
      <c r="Y28" s="365"/>
      <c r="Z28" s="365"/>
    </row>
    <row r="29" spans="1:27">
      <c r="A29" s="362"/>
      <c r="B29" s="368"/>
      <c r="C29" s="365"/>
      <c r="D29" s="365"/>
      <c r="E29" s="365"/>
      <c r="F29" s="365"/>
      <c r="G29" s="365"/>
      <c r="H29" s="365"/>
      <c r="I29" s="365"/>
      <c r="J29" s="365"/>
      <c r="K29" s="365"/>
      <c r="L29" s="365"/>
      <c r="M29" s="365"/>
      <c r="N29" s="365"/>
      <c r="O29" s="365"/>
      <c r="P29" s="365"/>
      <c r="Q29" s="365"/>
      <c r="R29" s="365"/>
      <c r="S29" s="365"/>
      <c r="T29" s="365"/>
      <c r="U29" s="365"/>
      <c r="V29" s="365"/>
      <c r="W29" s="365"/>
      <c r="X29" s="365"/>
      <c r="Y29" s="365"/>
      <c r="Z29" s="365"/>
    </row>
    <row r="30" spans="1:27">
      <c r="A30" s="362"/>
      <c r="B30" s="368"/>
      <c r="C30" s="365"/>
      <c r="D30" s="365"/>
      <c r="E30" s="365"/>
      <c r="F30" s="365"/>
      <c r="G30" s="365"/>
      <c r="H30" s="365"/>
      <c r="I30" s="365"/>
      <c r="J30" s="365"/>
      <c r="K30" s="365"/>
      <c r="L30" s="365"/>
      <c r="M30" s="365"/>
      <c r="N30" s="365"/>
      <c r="O30" s="365"/>
      <c r="P30" s="365"/>
      <c r="Q30" s="365"/>
      <c r="R30" s="365"/>
      <c r="S30" s="365"/>
      <c r="T30" s="365"/>
      <c r="U30" s="365"/>
      <c r="V30" s="365"/>
      <c r="W30" s="365"/>
      <c r="X30" s="365"/>
      <c r="Y30" s="365"/>
      <c r="Z30" s="365"/>
    </row>
    <row r="31" spans="1:27">
      <c r="A31" s="362"/>
      <c r="B31" s="368"/>
      <c r="C31" s="365"/>
      <c r="D31" s="365"/>
      <c r="E31" s="365"/>
      <c r="F31" s="365"/>
      <c r="G31" s="365"/>
      <c r="H31" s="365"/>
      <c r="I31" s="365"/>
      <c r="J31" s="365"/>
      <c r="K31" s="365"/>
      <c r="L31" s="365"/>
      <c r="M31" s="365"/>
      <c r="N31" s="365"/>
      <c r="O31" s="365"/>
      <c r="P31" s="365"/>
      <c r="Q31" s="365"/>
      <c r="R31" s="365"/>
      <c r="S31" s="365"/>
      <c r="T31" s="365"/>
      <c r="U31" s="365"/>
      <c r="V31" s="365"/>
      <c r="W31" s="365"/>
      <c r="X31" s="365"/>
      <c r="Y31" s="365"/>
      <c r="Z31" s="365"/>
    </row>
    <row r="32" spans="1:27">
      <c r="A32" s="362"/>
      <c r="B32" s="368"/>
      <c r="C32" s="365"/>
      <c r="D32" s="365"/>
      <c r="E32" s="365"/>
      <c r="F32" s="365"/>
      <c r="G32" s="365"/>
      <c r="H32" s="365"/>
      <c r="I32" s="365"/>
      <c r="J32" s="365"/>
      <c r="K32" s="365"/>
      <c r="L32" s="365"/>
      <c r="M32" s="365"/>
      <c r="N32" s="365"/>
      <c r="O32" s="365"/>
      <c r="P32" s="365"/>
      <c r="Q32" s="365"/>
      <c r="R32" s="365"/>
      <c r="S32" s="365"/>
      <c r="T32" s="365"/>
      <c r="U32" s="365"/>
      <c r="V32" s="365"/>
      <c r="W32" s="365"/>
      <c r="X32" s="365"/>
      <c r="Y32" s="365"/>
      <c r="Z32" s="365"/>
    </row>
    <row r="33" spans="1:26">
      <c r="A33" s="365"/>
      <c r="B33" s="365"/>
      <c r="C33" s="365"/>
      <c r="D33" s="365"/>
      <c r="E33" s="365"/>
      <c r="F33" s="365"/>
      <c r="G33" s="365"/>
      <c r="H33" s="365"/>
      <c r="I33" s="365"/>
      <c r="J33" s="365"/>
      <c r="K33" s="365"/>
      <c r="L33" s="365"/>
      <c r="M33" s="365"/>
      <c r="N33" s="365"/>
      <c r="O33" s="365"/>
      <c r="P33" s="365"/>
      <c r="Q33" s="365"/>
      <c r="R33" s="365"/>
      <c r="S33" s="365"/>
      <c r="T33" s="365"/>
      <c r="U33" s="365"/>
      <c r="V33" s="365"/>
      <c r="W33" s="365"/>
      <c r="X33" s="365"/>
      <c r="Y33" s="365"/>
      <c r="Z33" s="365"/>
    </row>
    <row r="34" spans="1:26">
      <c r="A34" s="369"/>
      <c r="B34" s="367"/>
      <c r="C34" s="367"/>
      <c r="D34" s="367"/>
      <c r="E34" s="367"/>
      <c r="F34" s="367"/>
      <c r="G34" s="367"/>
      <c r="H34" s="367"/>
      <c r="I34" s="367"/>
      <c r="J34" s="367"/>
      <c r="K34" s="367"/>
      <c r="L34" s="367"/>
      <c r="M34" s="367"/>
      <c r="N34" s="367"/>
      <c r="O34" s="367"/>
      <c r="P34" s="367"/>
      <c r="Q34" s="367"/>
      <c r="R34" s="367"/>
      <c r="S34" s="367"/>
      <c r="T34" s="367"/>
      <c r="U34" s="367"/>
      <c r="V34" s="367"/>
      <c r="W34" s="367"/>
      <c r="X34" s="367"/>
      <c r="Y34" s="367"/>
      <c r="Z34" s="367"/>
    </row>
    <row r="35" spans="1:26">
      <c r="A35" s="362"/>
      <c r="B35" s="365"/>
      <c r="C35" s="365"/>
      <c r="D35" s="365"/>
      <c r="E35" s="365"/>
      <c r="F35" s="365"/>
      <c r="G35" s="365"/>
      <c r="H35" s="365"/>
      <c r="I35" s="365"/>
      <c r="J35" s="365"/>
      <c r="K35" s="365"/>
      <c r="L35" s="365"/>
      <c r="M35" s="365"/>
      <c r="N35" s="365"/>
      <c r="O35" s="365"/>
      <c r="P35" s="365"/>
      <c r="Q35" s="365"/>
      <c r="R35" s="365"/>
      <c r="S35" s="365"/>
      <c r="T35" s="365"/>
      <c r="U35" s="365"/>
      <c r="V35" s="365"/>
      <c r="W35" s="365"/>
      <c r="X35" s="365"/>
      <c r="Y35" s="365"/>
      <c r="Z35" s="365"/>
    </row>
    <row r="36" spans="1:26">
      <c r="A36" s="365"/>
      <c r="B36" s="365"/>
      <c r="C36" s="365"/>
      <c r="D36" s="365"/>
      <c r="E36" s="365"/>
      <c r="F36" s="365"/>
      <c r="G36" s="365"/>
      <c r="H36" s="365"/>
      <c r="I36" s="365"/>
      <c r="J36" s="365"/>
      <c r="K36" s="365"/>
      <c r="L36" s="365"/>
      <c r="M36" s="365"/>
      <c r="N36" s="365"/>
      <c r="O36" s="365"/>
      <c r="P36" s="365"/>
      <c r="Q36" s="365"/>
      <c r="R36" s="365"/>
      <c r="S36" s="365"/>
      <c r="T36" s="365"/>
      <c r="U36" s="365"/>
      <c r="V36" s="365"/>
      <c r="W36" s="365"/>
      <c r="X36" s="365"/>
      <c r="Y36" s="365"/>
      <c r="Z36" s="365"/>
    </row>
    <row r="37" spans="1:26">
      <c r="A37" s="365"/>
      <c r="B37" s="365"/>
      <c r="C37" s="365"/>
      <c r="D37" s="365"/>
      <c r="E37" s="365"/>
      <c r="F37" s="365"/>
      <c r="G37" s="365"/>
      <c r="H37" s="365"/>
      <c r="I37" s="365"/>
      <c r="J37" s="365"/>
      <c r="K37" s="365"/>
      <c r="L37" s="365"/>
      <c r="M37" s="365"/>
      <c r="N37" s="365"/>
      <c r="O37" s="365"/>
      <c r="P37" s="365"/>
      <c r="Q37" s="365"/>
      <c r="R37" s="365"/>
      <c r="S37" s="365"/>
      <c r="T37" s="365"/>
      <c r="U37" s="365"/>
      <c r="V37" s="365"/>
      <c r="W37" s="365"/>
      <c r="X37" s="365"/>
      <c r="Y37" s="365"/>
      <c r="Z37" s="365"/>
    </row>
    <row r="38" spans="1:26">
      <c r="A38" s="365"/>
      <c r="B38" s="365"/>
      <c r="C38" s="365"/>
      <c r="D38" s="365"/>
      <c r="E38" s="365"/>
      <c r="F38" s="365"/>
      <c r="G38" s="365"/>
      <c r="H38" s="365"/>
      <c r="I38" s="365"/>
      <c r="J38" s="365"/>
      <c r="K38" s="365"/>
      <c r="L38" s="365"/>
      <c r="M38" s="365"/>
      <c r="N38" s="365"/>
      <c r="O38" s="365"/>
      <c r="P38" s="365"/>
      <c r="Q38" s="365"/>
      <c r="R38" s="365"/>
      <c r="S38" s="365"/>
      <c r="T38" s="365"/>
      <c r="U38" s="365"/>
      <c r="V38" s="365"/>
      <c r="W38" s="365"/>
      <c r="X38" s="365"/>
      <c r="Y38" s="365"/>
      <c r="Z38" s="365"/>
    </row>
    <row r="39" spans="1:26">
      <c r="A39" s="365"/>
      <c r="B39" s="365"/>
      <c r="C39" s="365"/>
      <c r="D39" s="365"/>
      <c r="E39" s="365"/>
      <c r="F39" s="365"/>
      <c r="G39" s="365"/>
      <c r="H39" s="365"/>
      <c r="I39" s="365"/>
      <c r="J39" s="365"/>
      <c r="K39" s="365"/>
      <c r="L39" s="365"/>
      <c r="M39" s="365"/>
      <c r="N39" s="365"/>
      <c r="O39" s="365"/>
      <c r="P39" s="365"/>
      <c r="Q39" s="365"/>
      <c r="R39" s="365"/>
      <c r="S39" s="365"/>
      <c r="T39" s="365"/>
      <c r="U39" s="365"/>
      <c r="V39" s="365"/>
      <c r="W39" s="365"/>
      <c r="X39" s="365"/>
      <c r="Y39" s="365"/>
      <c r="Z39" s="365"/>
    </row>
    <row r="40" spans="1:26">
      <c r="A40" s="365"/>
      <c r="B40" s="365"/>
      <c r="C40" s="365"/>
      <c r="D40" s="365"/>
      <c r="E40" s="365"/>
      <c r="F40" s="365"/>
      <c r="G40" s="365"/>
      <c r="H40" s="365"/>
      <c r="I40" s="365"/>
      <c r="J40" s="365"/>
      <c r="K40" s="365"/>
      <c r="L40" s="365"/>
      <c r="M40" s="365"/>
      <c r="N40" s="365"/>
      <c r="O40" s="365"/>
      <c r="P40" s="365"/>
      <c r="Q40" s="365"/>
      <c r="R40" s="365"/>
      <c r="S40" s="365"/>
      <c r="T40" s="365"/>
      <c r="U40" s="365"/>
      <c r="V40" s="365"/>
      <c r="W40" s="365"/>
      <c r="X40" s="365"/>
      <c r="Y40" s="365"/>
      <c r="Z40" s="365"/>
    </row>
    <row r="41" spans="1:26">
      <c r="A41" s="365"/>
      <c r="B41" s="365"/>
      <c r="C41" s="365"/>
      <c r="D41" s="365"/>
      <c r="E41" s="365"/>
      <c r="F41" s="365"/>
      <c r="G41" s="365"/>
      <c r="H41" s="365"/>
      <c r="I41" s="365"/>
      <c r="J41" s="365"/>
      <c r="K41" s="365"/>
      <c r="L41" s="365"/>
      <c r="M41" s="365"/>
      <c r="N41" s="365"/>
      <c r="O41" s="365"/>
      <c r="P41" s="365"/>
      <c r="Q41" s="365"/>
      <c r="R41" s="365"/>
      <c r="S41" s="365"/>
      <c r="T41" s="365"/>
      <c r="U41" s="365"/>
      <c r="V41" s="365"/>
      <c r="W41" s="365"/>
      <c r="X41" s="365"/>
      <c r="Y41" s="365"/>
      <c r="Z41" s="365"/>
    </row>
    <row r="42" spans="1:26">
      <c r="A42" s="365"/>
      <c r="B42" s="365"/>
      <c r="C42" s="365"/>
      <c r="D42" s="365"/>
      <c r="E42" s="365"/>
      <c r="F42" s="365"/>
      <c r="G42" s="365"/>
      <c r="H42" s="365"/>
      <c r="I42" s="365"/>
      <c r="J42" s="365"/>
      <c r="K42" s="365"/>
      <c r="L42" s="365"/>
      <c r="M42" s="365"/>
      <c r="N42" s="365"/>
      <c r="O42" s="365"/>
      <c r="P42" s="365"/>
      <c r="Q42" s="365"/>
      <c r="R42" s="365"/>
      <c r="S42" s="365"/>
      <c r="T42" s="365"/>
      <c r="U42" s="365"/>
      <c r="V42" s="365"/>
      <c r="W42" s="365"/>
      <c r="X42" s="365"/>
      <c r="Y42" s="365"/>
      <c r="Z42" s="365"/>
    </row>
    <row r="43" spans="1:26">
      <c r="A43" s="365"/>
      <c r="B43" s="365"/>
      <c r="C43" s="365"/>
      <c r="D43" s="365"/>
      <c r="E43" s="365"/>
      <c r="F43" s="365"/>
      <c r="G43" s="365"/>
      <c r="H43" s="365"/>
      <c r="I43" s="365"/>
      <c r="J43" s="365"/>
      <c r="K43" s="365"/>
      <c r="L43" s="365"/>
      <c r="M43" s="365"/>
      <c r="N43" s="365"/>
      <c r="O43" s="365"/>
      <c r="P43" s="365"/>
      <c r="Q43" s="365"/>
      <c r="R43" s="365"/>
      <c r="S43" s="365"/>
      <c r="T43" s="365"/>
      <c r="U43" s="365"/>
      <c r="V43" s="365"/>
      <c r="W43" s="365"/>
      <c r="X43" s="365"/>
      <c r="Y43" s="365"/>
      <c r="Z43" s="365"/>
    </row>
    <row r="44" spans="1:26">
      <c r="A44" s="365"/>
      <c r="B44" s="365"/>
      <c r="C44" s="365"/>
      <c r="D44" s="365"/>
      <c r="E44" s="365"/>
      <c r="F44" s="365"/>
      <c r="G44" s="365"/>
      <c r="H44" s="365"/>
      <c r="I44" s="365"/>
      <c r="J44" s="365"/>
      <c r="K44" s="365"/>
      <c r="L44" s="365"/>
      <c r="M44" s="365"/>
      <c r="N44" s="365"/>
      <c r="O44" s="365"/>
      <c r="P44" s="365"/>
      <c r="Q44" s="365"/>
      <c r="R44" s="365"/>
      <c r="S44" s="365"/>
      <c r="T44" s="365"/>
      <c r="U44" s="365"/>
      <c r="V44" s="365"/>
      <c r="W44" s="365"/>
      <c r="X44" s="365"/>
      <c r="Y44" s="365"/>
      <c r="Z44" s="365"/>
    </row>
    <row r="45" spans="1:26">
      <c r="A45" s="365"/>
      <c r="B45" s="365"/>
      <c r="C45" s="365"/>
      <c r="D45" s="365"/>
      <c r="E45" s="365"/>
      <c r="F45" s="365"/>
      <c r="G45" s="365"/>
      <c r="H45" s="365"/>
      <c r="I45" s="365"/>
      <c r="J45" s="365"/>
      <c r="K45" s="365"/>
      <c r="L45" s="365"/>
      <c r="M45" s="365"/>
      <c r="N45" s="365"/>
      <c r="O45" s="365"/>
      <c r="P45" s="365"/>
      <c r="Q45" s="365"/>
      <c r="R45" s="365"/>
      <c r="S45" s="365"/>
      <c r="T45" s="365"/>
      <c r="U45" s="365"/>
      <c r="V45" s="365"/>
      <c r="W45" s="365"/>
      <c r="X45" s="365"/>
      <c r="Y45" s="365"/>
      <c r="Z45" s="365"/>
    </row>
    <row r="46" spans="1:26">
      <c r="A46" s="365"/>
      <c r="B46" s="365"/>
      <c r="C46" s="365"/>
      <c r="D46" s="365"/>
      <c r="E46" s="365"/>
      <c r="F46" s="365"/>
      <c r="G46" s="365"/>
      <c r="H46" s="365"/>
      <c r="I46" s="365"/>
      <c r="J46" s="365"/>
      <c r="K46" s="365"/>
      <c r="L46" s="365"/>
      <c r="M46" s="365"/>
      <c r="N46" s="365"/>
      <c r="O46" s="365"/>
      <c r="P46" s="365"/>
      <c r="Q46" s="365"/>
      <c r="R46" s="365"/>
      <c r="S46" s="365"/>
      <c r="T46" s="365"/>
      <c r="U46" s="365"/>
      <c r="V46" s="365"/>
      <c r="W46" s="365"/>
      <c r="X46" s="365"/>
      <c r="Y46" s="365"/>
      <c r="Z46" s="365"/>
    </row>
    <row r="47" spans="1:26">
      <c r="A47" s="362"/>
      <c r="B47" s="362"/>
      <c r="C47" s="362"/>
      <c r="D47" s="362"/>
      <c r="E47" s="362"/>
      <c r="F47" s="362"/>
      <c r="G47" s="362"/>
      <c r="H47" s="362"/>
      <c r="I47" s="362"/>
      <c r="J47" s="362"/>
      <c r="K47" s="362"/>
      <c r="L47" s="362"/>
      <c r="M47" s="362"/>
      <c r="N47" s="362"/>
      <c r="O47" s="362"/>
      <c r="P47" s="362"/>
      <c r="Q47" s="362"/>
      <c r="R47" s="362"/>
      <c r="S47" s="362"/>
      <c r="T47" s="362"/>
      <c r="U47" s="362"/>
      <c r="V47" s="362"/>
      <c r="W47" s="362"/>
      <c r="X47" s="362"/>
      <c r="Y47" s="362"/>
      <c r="Z47" s="362"/>
    </row>
    <row r="48" spans="1:26">
      <c r="A48" s="362"/>
      <c r="B48" s="362"/>
      <c r="C48" s="362"/>
      <c r="D48" s="362"/>
      <c r="E48" s="362"/>
      <c r="F48" s="362"/>
      <c r="G48" s="362"/>
      <c r="H48" s="362"/>
      <c r="I48" s="362"/>
      <c r="J48" s="362"/>
      <c r="K48" s="362"/>
      <c r="L48" s="362"/>
      <c r="M48" s="362"/>
      <c r="N48" s="362"/>
      <c r="O48" s="362"/>
      <c r="P48" s="362"/>
      <c r="Q48" s="362"/>
      <c r="R48" s="362"/>
      <c r="S48" s="362"/>
      <c r="T48" s="362"/>
      <c r="U48" s="362"/>
      <c r="V48" s="362"/>
      <c r="W48" s="362"/>
      <c r="X48" s="362"/>
      <c r="Y48" s="362"/>
      <c r="Z48" s="362"/>
    </row>
    <row r="49" spans="1:26">
      <c r="A49" s="362"/>
      <c r="B49" s="362"/>
      <c r="C49" s="362"/>
      <c r="D49" s="362"/>
      <c r="E49" s="362"/>
      <c r="F49" s="362"/>
      <c r="G49" s="362"/>
      <c r="H49" s="362"/>
      <c r="I49" s="362"/>
      <c r="J49" s="362"/>
      <c r="K49" s="362"/>
      <c r="L49" s="362"/>
      <c r="M49" s="362"/>
      <c r="N49" s="362"/>
      <c r="O49" s="362"/>
      <c r="P49" s="362"/>
      <c r="Q49" s="362"/>
      <c r="R49" s="362"/>
      <c r="S49" s="362"/>
      <c r="T49" s="362"/>
      <c r="U49" s="362"/>
      <c r="V49" s="362"/>
      <c r="W49" s="362"/>
      <c r="X49" s="362"/>
      <c r="Y49" s="362"/>
      <c r="Z49" s="362"/>
    </row>
    <row r="50" spans="1:26">
      <c r="A50" s="362"/>
      <c r="B50" s="362"/>
      <c r="C50" s="362"/>
      <c r="D50" s="362"/>
      <c r="E50" s="362"/>
      <c r="F50" s="362"/>
      <c r="G50" s="362"/>
      <c r="H50" s="362"/>
      <c r="I50" s="362"/>
      <c r="J50" s="362"/>
      <c r="K50" s="362"/>
      <c r="L50" s="362"/>
      <c r="M50" s="362"/>
      <c r="N50" s="362"/>
      <c r="O50" s="362"/>
      <c r="P50" s="362"/>
      <c r="Q50" s="362"/>
      <c r="R50" s="362"/>
      <c r="S50" s="362"/>
      <c r="T50" s="362"/>
      <c r="U50" s="362"/>
      <c r="V50" s="362"/>
      <c r="W50" s="362"/>
      <c r="X50" s="362"/>
      <c r="Y50" s="362"/>
      <c r="Z50" s="362"/>
    </row>
    <row r="51" spans="1:26">
      <c r="A51" s="362"/>
      <c r="B51" s="362"/>
      <c r="C51" s="362"/>
      <c r="D51" s="362"/>
      <c r="E51" s="362"/>
      <c r="F51" s="362"/>
      <c r="G51" s="362"/>
      <c r="H51" s="362"/>
      <c r="I51" s="362"/>
      <c r="J51" s="362"/>
      <c r="K51" s="362"/>
      <c r="L51" s="362"/>
      <c r="M51" s="362"/>
      <c r="N51" s="362"/>
      <c r="O51" s="362"/>
      <c r="P51" s="362"/>
      <c r="Q51" s="362"/>
      <c r="R51" s="362"/>
      <c r="S51" s="362"/>
      <c r="T51" s="362"/>
      <c r="U51" s="362"/>
      <c r="V51" s="362"/>
      <c r="W51" s="362"/>
      <c r="X51" s="362"/>
      <c r="Y51" s="362"/>
      <c r="Z51" s="362"/>
    </row>
    <row r="52" spans="1:26">
      <c r="A52" s="362"/>
      <c r="B52" s="362"/>
      <c r="C52" s="362"/>
      <c r="D52" s="362"/>
      <c r="E52" s="362"/>
      <c r="F52" s="362"/>
      <c r="G52" s="362"/>
      <c r="H52" s="362"/>
      <c r="I52" s="362"/>
      <c r="J52" s="362"/>
      <c r="K52" s="362"/>
      <c r="L52" s="362"/>
      <c r="M52" s="362"/>
      <c r="N52" s="362"/>
      <c r="O52" s="362"/>
      <c r="P52" s="362"/>
      <c r="Q52" s="362"/>
      <c r="R52" s="362"/>
      <c r="S52" s="362"/>
      <c r="T52" s="362"/>
      <c r="U52" s="362"/>
      <c r="V52" s="362"/>
      <c r="W52" s="362"/>
      <c r="X52" s="362"/>
      <c r="Y52" s="362"/>
      <c r="Z52" s="362"/>
    </row>
    <row r="53" spans="1:26">
      <c r="A53" s="362"/>
      <c r="B53" s="362"/>
      <c r="C53" s="362"/>
      <c r="D53" s="362"/>
      <c r="E53" s="362"/>
      <c r="F53" s="362"/>
      <c r="G53" s="362"/>
      <c r="H53" s="362"/>
      <c r="I53" s="362"/>
      <c r="J53" s="362"/>
      <c r="K53" s="362"/>
      <c r="L53" s="362"/>
      <c r="M53" s="362"/>
      <c r="N53" s="362"/>
      <c r="O53" s="362"/>
      <c r="P53" s="362"/>
      <c r="Q53" s="362"/>
      <c r="R53" s="362"/>
      <c r="S53" s="362"/>
      <c r="T53" s="362"/>
      <c r="U53" s="362"/>
      <c r="V53" s="362"/>
      <c r="W53" s="362"/>
      <c r="X53" s="362"/>
      <c r="Y53" s="362"/>
      <c r="Z53" s="362"/>
    </row>
  </sheetData>
  <phoneticPr fontId="7" type="noConversion"/>
  <hyperlinks>
    <hyperlink ref="AA21" location="DanhMuc!A1" display="Quay về DanhMuc"/>
    <hyperlink ref="AA22:AA23" location="DanhMuc!A1" display="Quay về DanhMuc"/>
    <hyperlink ref="AA22" location="BiaNK01!A1" display="Bìa NK 01"/>
    <hyperlink ref="AA23" location="NhatKy!A1" display="Nội dung NK"/>
  </hyperlinks>
  <printOptions horizontalCentered="1"/>
  <pageMargins left="0.98425196850393704" right="0.59055118110236227" top="0.59055118110236227" bottom="0.59055118110236227" header="0" footer="0"/>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sheetPr codeName="Sheet4" enableFormatConditionsCalculation="0">
    <tabColor indexed="13"/>
  </sheetPr>
  <dimension ref="A4:AA97"/>
  <sheetViews>
    <sheetView view="pageBreakPreview" workbookViewId="0">
      <selection activeCell="Q11" sqref="Q11"/>
    </sheetView>
  </sheetViews>
  <sheetFormatPr defaultRowHeight="15.75"/>
  <cols>
    <col min="1" max="26" width="3" style="344" customWidth="1"/>
    <col min="27" max="27" width="20.75" style="344" bestFit="1" customWidth="1"/>
    <col min="28" max="16384" width="9" style="344"/>
  </cols>
  <sheetData>
    <row r="4" spans="1:27">
      <c r="A4" s="342"/>
      <c r="B4" s="343"/>
      <c r="C4" s="343"/>
      <c r="D4" s="343"/>
      <c r="E4" s="343"/>
      <c r="F4" s="343"/>
    </row>
    <row r="5" spans="1:27" ht="16.5" thickBot="1">
      <c r="A5" s="345"/>
      <c r="B5" s="345"/>
      <c r="C5" s="345"/>
      <c r="D5" s="345"/>
      <c r="E5" s="345"/>
      <c r="F5" s="345"/>
      <c r="G5" s="345"/>
      <c r="H5" s="345"/>
      <c r="I5" s="345"/>
      <c r="J5" s="345"/>
      <c r="K5" s="345"/>
      <c r="L5" s="345"/>
      <c r="M5" s="345"/>
      <c r="N5" s="345"/>
      <c r="O5" s="345"/>
      <c r="P5" s="345"/>
      <c r="Q5" s="345"/>
      <c r="R5" s="345"/>
      <c r="S5" s="345"/>
      <c r="T5" s="345"/>
      <c r="U5" s="345"/>
      <c r="V5" s="345"/>
      <c r="W5" s="345"/>
      <c r="X5" s="345"/>
      <c r="Y5" s="345"/>
      <c r="Z5" s="345"/>
    </row>
    <row r="6" spans="1:27" ht="21.75" thickTop="1" thickBot="1">
      <c r="A6" s="346"/>
      <c r="B6" s="346"/>
      <c r="C6" s="346"/>
      <c r="D6" s="346"/>
      <c r="E6" s="346"/>
      <c r="F6" s="346"/>
      <c r="G6" s="346"/>
      <c r="H6" s="346"/>
      <c r="I6" s="346"/>
      <c r="J6" s="346"/>
      <c r="K6" s="346"/>
      <c r="L6" s="346"/>
      <c r="M6" s="346"/>
      <c r="N6" s="346"/>
      <c r="O6" s="346"/>
      <c r="P6" s="346"/>
      <c r="Q6" s="346"/>
      <c r="R6" s="346"/>
      <c r="S6" s="346"/>
      <c r="T6" s="346"/>
      <c r="U6" s="346"/>
      <c r="V6" s="346"/>
      <c r="W6" s="346"/>
      <c r="X6" s="346"/>
      <c r="Y6" s="346"/>
      <c r="Z6" s="346"/>
      <c r="AA6" s="347"/>
    </row>
    <row r="7" spans="1:27" ht="21" thickBot="1">
      <c r="A7" s="348" t="s">
        <v>416</v>
      </c>
      <c r="B7" s="349"/>
      <c r="C7" s="349"/>
      <c r="D7" s="349"/>
      <c r="E7" s="349"/>
      <c r="F7" s="349"/>
      <c r="G7" s="349"/>
      <c r="H7" s="349"/>
      <c r="I7" s="349"/>
      <c r="J7" s="349"/>
      <c r="K7" s="349"/>
      <c r="L7" s="349"/>
      <c r="M7" s="349"/>
      <c r="N7" s="349"/>
      <c r="O7" s="349"/>
      <c r="P7" s="349"/>
      <c r="Q7" s="349"/>
      <c r="R7" s="349"/>
      <c r="S7" s="349"/>
      <c r="T7" s="349"/>
      <c r="U7" s="349"/>
      <c r="V7" s="349"/>
      <c r="W7" s="349"/>
      <c r="X7" s="349"/>
      <c r="Y7" s="349"/>
      <c r="Z7" s="349"/>
      <c r="AA7" s="363" t="s">
        <v>25</v>
      </c>
    </row>
    <row r="8" spans="1:27" ht="21" thickBot="1">
      <c r="A8" s="350" t="s">
        <v>417</v>
      </c>
      <c r="B8" s="350"/>
      <c r="C8" s="350"/>
      <c r="D8" s="350"/>
      <c r="E8" s="350"/>
      <c r="F8" s="350"/>
      <c r="G8" s="350"/>
      <c r="H8" s="350"/>
      <c r="I8" s="350"/>
      <c r="J8" s="350"/>
      <c r="K8" s="350"/>
      <c r="L8" s="350"/>
      <c r="M8" s="350"/>
      <c r="N8" s="350"/>
      <c r="O8" s="350"/>
      <c r="P8" s="350"/>
      <c r="Q8" s="350"/>
      <c r="R8" s="350"/>
      <c r="S8" s="350"/>
      <c r="T8" s="350"/>
      <c r="U8" s="350"/>
      <c r="V8" s="350"/>
      <c r="W8" s="350"/>
      <c r="X8" s="350"/>
      <c r="Y8" s="350"/>
      <c r="Z8" s="350"/>
      <c r="AA8" s="159" t="s">
        <v>442</v>
      </c>
    </row>
    <row r="9" spans="1:27" ht="21" thickBot="1">
      <c r="A9" s="350" t="s">
        <v>418</v>
      </c>
      <c r="B9" s="350"/>
      <c r="C9" s="350"/>
      <c r="D9" s="350"/>
      <c r="E9" s="352"/>
      <c r="F9" s="353"/>
      <c r="G9" s="350"/>
      <c r="H9" s="350"/>
      <c r="I9" s="350"/>
      <c r="J9" s="350"/>
      <c r="K9" s="352"/>
      <c r="L9" s="352"/>
      <c r="M9" s="352"/>
      <c r="N9" s="354" t="s">
        <v>419</v>
      </c>
      <c r="O9" s="353"/>
      <c r="P9" s="350"/>
      <c r="Q9" s="350"/>
      <c r="R9" s="350"/>
      <c r="S9" s="350"/>
      <c r="T9" s="350"/>
      <c r="U9" s="350"/>
      <c r="V9" s="352"/>
      <c r="W9" s="354" t="s">
        <v>420</v>
      </c>
      <c r="X9" s="353"/>
      <c r="Y9" s="350"/>
      <c r="Z9" s="350"/>
      <c r="AA9" s="159" t="s">
        <v>443</v>
      </c>
    </row>
    <row r="10" spans="1:27" ht="20.25">
      <c r="A10" s="350" t="s">
        <v>421</v>
      </c>
      <c r="B10" s="350"/>
      <c r="C10" s="350"/>
      <c r="D10" s="350"/>
      <c r="E10" s="350"/>
      <c r="F10" s="350"/>
      <c r="G10" s="350"/>
      <c r="H10" s="350"/>
      <c r="I10" s="350"/>
      <c r="J10" s="350"/>
      <c r="K10" s="350"/>
      <c r="L10" s="350"/>
      <c r="M10" s="350"/>
      <c r="N10" s="350"/>
      <c r="O10" s="350"/>
      <c r="P10" s="350"/>
      <c r="Q10" s="350"/>
      <c r="R10" s="350"/>
      <c r="S10" s="350"/>
      <c r="T10" s="350"/>
      <c r="U10" s="350"/>
      <c r="V10" s="350"/>
      <c r="W10" s="350"/>
      <c r="X10" s="350"/>
      <c r="Y10" s="350"/>
      <c r="Z10" s="350"/>
      <c r="AA10" s="347"/>
    </row>
    <row r="11" spans="1:27" ht="20.25">
      <c r="A11" s="355"/>
      <c r="B11" s="355"/>
      <c r="C11" s="355"/>
      <c r="D11" s="355"/>
      <c r="E11" s="355"/>
      <c r="F11" s="355"/>
      <c r="G11" s="355"/>
      <c r="H11" s="355"/>
      <c r="I11" s="355"/>
      <c r="J11" s="355"/>
      <c r="K11" s="355"/>
      <c r="L11" s="355"/>
      <c r="M11" s="355"/>
      <c r="N11" s="355"/>
      <c r="O11" s="355"/>
      <c r="P11" s="355"/>
      <c r="Q11" s="355"/>
      <c r="R11" s="355"/>
      <c r="S11" s="355"/>
      <c r="T11" s="355"/>
      <c r="U11" s="355"/>
      <c r="V11" s="355"/>
      <c r="W11" s="355"/>
      <c r="X11" s="355"/>
      <c r="Y11" s="355"/>
      <c r="Z11" s="355"/>
      <c r="AA11" s="347"/>
    </row>
    <row r="12" spans="1:27" ht="20.25">
      <c r="A12" s="356"/>
      <c r="B12" s="356"/>
      <c r="C12" s="356"/>
      <c r="D12" s="356"/>
      <c r="E12" s="356"/>
      <c r="F12" s="356"/>
      <c r="G12" s="356"/>
      <c r="H12" s="356"/>
      <c r="I12" s="356"/>
      <c r="J12" s="356"/>
      <c r="K12" s="356"/>
      <c r="L12" s="356"/>
      <c r="M12" s="356"/>
      <c r="N12" s="356"/>
      <c r="O12" s="356"/>
      <c r="P12" s="356"/>
      <c r="Q12" s="356"/>
      <c r="R12" s="356"/>
      <c r="S12" s="356"/>
      <c r="T12" s="356"/>
      <c r="U12" s="356"/>
      <c r="V12" s="356"/>
      <c r="W12" s="356"/>
      <c r="X12" s="356"/>
      <c r="Y12" s="356"/>
      <c r="Z12" s="356"/>
      <c r="AA12" s="347"/>
    </row>
    <row r="13" spans="1:27" ht="20.25">
      <c r="A13" s="356"/>
      <c r="B13" s="356"/>
      <c r="C13" s="356"/>
      <c r="D13" s="356"/>
      <c r="E13" s="356"/>
      <c r="F13" s="356"/>
      <c r="G13" s="356"/>
      <c r="H13" s="356"/>
      <c r="I13" s="356"/>
      <c r="J13" s="356"/>
      <c r="K13" s="356"/>
      <c r="L13" s="356"/>
      <c r="M13" s="356"/>
      <c r="N13" s="356"/>
      <c r="O13" s="356"/>
      <c r="P13" s="356"/>
      <c r="Q13" s="356"/>
      <c r="R13" s="356"/>
      <c r="S13" s="356"/>
      <c r="T13" s="356"/>
      <c r="U13" s="356"/>
      <c r="V13" s="356"/>
      <c r="W13" s="356"/>
      <c r="X13" s="356"/>
      <c r="Y13" s="356"/>
      <c r="Z13" s="356"/>
      <c r="AA13" s="347"/>
    </row>
    <row r="14" spans="1:27" ht="20.25">
      <c r="A14" s="356"/>
      <c r="B14" s="356"/>
      <c r="C14" s="356"/>
      <c r="D14" s="356"/>
      <c r="E14" s="356"/>
      <c r="F14" s="356"/>
      <c r="G14" s="356"/>
      <c r="H14" s="356"/>
      <c r="I14" s="356"/>
      <c r="J14" s="356"/>
      <c r="K14" s="356"/>
      <c r="L14" s="356"/>
      <c r="M14" s="356"/>
      <c r="N14" s="356"/>
      <c r="O14" s="356"/>
      <c r="P14" s="356"/>
      <c r="Q14" s="356"/>
      <c r="R14" s="356"/>
      <c r="S14" s="356"/>
      <c r="T14" s="356"/>
      <c r="U14" s="356"/>
      <c r="V14" s="356"/>
      <c r="W14" s="356"/>
      <c r="X14" s="356"/>
      <c r="Y14" s="356"/>
      <c r="Z14" s="356"/>
      <c r="AA14" s="347"/>
    </row>
    <row r="15" spans="1:27" ht="20.25">
      <c r="A15" s="356"/>
      <c r="B15" s="356"/>
      <c r="C15" s="356"/>
      <c r="D15" s="356"/>
      <c r="E15" s="356"/>
      <c r="F15" s="356"/>
      <c r="G15" s="356"/>
      <c r="H15" s="356"/>
      <c r="I15" s="356"/>
      <c r="J15" s="356"/>
      <c r="K15" s="356"/>
      <c r="L15" s="356"/>
      <c r="M15" s="356"/>
      <c r="N15" s="356"/>
      <c r="O15" s="356"/>
      <c r="P15" s="356"/>
      <c r="Q15" s="356"/>
      <c r="R15" s="356"/>
      <c r="S15" s="356"/>
      <c r="T15" s="356"/>
      <c r="U15" s="356"/>
      <c r="V15" s="356"/>
      <c r="W15" s="356"/>
      <c r="X15" s="356"/>
      <c r="Y15" s="356"/>
      <c r="Z15" s="356"/>
      <c r="AA15" s="347"/>
    </row>
    <row r="16" spans="1:27" ht="20.25">
      <c r="A16" s="356"/>
      <c r="B16" s="356"/>
      <c r="C16" s="356"/>
      <c r="D16" s="356"/>
      <c r="E16" s="356"/>
      <c r="F16" s="356"/>
      <c r="G16" s="356"/>
      <c r="H16" s="356"/>
      <c r="I16" s="356"/>
      <c r="J16" s="356"/>
      <c r="K16" s="356"/>
      <c r="L16" s="356"/>
      <c r="M16" s="356"/>
      <c r="N16" s="356"/>
      <c r="O16" s="356"/>
      <c r="P16" s="356"/>
      <c r="Q16" s="356"/>
      <c r="R16" s="356"/>
      <c r="S16" s="356"/>
      <c r="T16" s="356"/>
      <c r="U16" s="356"/>
      <c r="V16" s="356"/>
      <c r="W16" s="356"/>
      <c r="X16" s="356"/>
      <c r="Y16" s="356"/>
      <c r="Z16" s="356"/>
      <c r="AA16" s="347"/>
    </row>
    <row r="17" spans="1:27" ht="20.25">
      <c r="A17" s="356"/>
      <c r="B17" s="356"/>
      <c r="C17" s="356"/>
      <c r="D17" s="356"/>
      <c r="E17" s="356"/>
      <c r="F17" s="356"/>
      <c r="G17" s="356"/>
      <c r="H17" s="356"/>
      <c r="I17" s="356"/>
      <c r="J17" s="356"/>
      <c r="K17" s="356"/>
      <c r="L17" s="356"/>
      <c r="M17" s="356"/>
      <c r="N17" s="356"/>
      <c r="O17" s="356"/>
      <c r="P17" s="356"/>
      <c r="Q17" s="356"/>
      <c r="R17" s="356"/>
      <c r="S17" s="356"/>
      <c r="T17" s="356"/>
      <c r="U17" s="356"/>
      <c r="V17" s="356"/>
      <c r="W17" s="356"/>
      <c r="X17" s="356"/>
      <c r="Y17" s="356"/>
      <c r="Z17" s="356"/>
      <c r="AA17" s="347"/>
    </row>
    <row r="18" spans="1:27" ht="20.25">
      <c r="A18" s="356"/>
      <c r="B18" s="356"/>
      <c r="C18" s="356"/>
      <c r="D18" s="356"/>
      <c r="E18" s="356"/>
      <c r="F18" s="356"/>
      <c r="G18" s="356"/>
      <c r="H18" s="356"/>
      <c r="I18" s="356"/>
      <c r="J18" s="356"/>
      <c r="K18" s="356"/>
      <c r="L18" s="356"/>
      <c r="M18" s="356"/>
      <c r="N18" s="356"/>
      <c r="O18" s="356"/>
      <c r="P18" s="356"/>
      <c r="Q18" s="356"/>
      <c r="R18" s="356"/>
      <c r="S18" s="356"/>
      <c r="T18" s="356"/>
      <c r="U18" s="356"/>
      <c r="V18" s="356"/>
      <c r="W18" s="356"/>
      <c r="X18" s="356"/>
      <c r="Y18" s="356"/>
      <c r="Z18" s="356"/>
      <c r="AA18" s="347"/>
    </row>
    <row r="19" spans="1:27" ht="20.25">
      <c r="A19" s="356"/>
      <c r="B19" s="356"/>
      <c r="C19" s="356"/>
      <c r="D19" s="356"/>
      <c r="E19" s="356"/>
      <c r="F19" s="356"/>
      <c r="G19" s="356"/>
      <c r="H19" s="356"/>
      <c r="I19" s="356"/>
      <c r="J19" s="356"/>
      <c r="K19" s="356"/>
      <c r="L19" s="356"/>
      <c r="M19" s="356"/>
      <c r="N19" s="356"/>
      <c r="O19" s="356"/>
      <c r="P19" s="356"/>
      <c r="Q19" s="356"/>
      <c r="R19" s="356"/>
      <c r="S19" s="356"/>
      <c r="T19" s="356"/>
      <c r="U19" s="356"/>
      <c r="V19" s="356"/>
      <c r="W19" s="356"/>
      <c r="X19" s="356"/>
      <c r="Y19" s="356"/>
      <c r="Z19" s="356"/>
      <c r="AA19" s="347"/>
    </row>
    <row r="20" spans="1:27" ht="20.25">
      <c r="A20" s="356"/>
      <c r="B20" s="356"/>
      <c r="C20" s="356"/>
      <c r="D20" s="356"/>
      <c r="E20" s="356"/>
      <c r="F20" s="356"/>
      <c r="G20" s="356"/>
      <c r="H20" s="356"/>
      <c r="I20" s="356"/>
      <c r="J20" s="356"/>
      <c r="K20" s="356"/>
      <c r="L20" s="356"/>
      <c r="M20" s="356"/>
      <c r="N20" s="356"/>
      <c r="O20" s="356"/>
      <c r="P20" s="356"/>
      <c r="Q20" s="356"/>
      <c r="R20" s="356"/>
      <c r="S20" s="356"/>
      <c r="T20" s="356"/>
      <c r="U20" s="356"/>
      <c r="V20" s="356"/>
      <c r="W20" s="356"/>
      <c r="X20" s="356"/>
      <c r="Y20" s="356"/>
      <c r="Z20" s="356"/>
      <c r="AA20" s="347"/>
    </row>
    <row r="21" spans="1:27" ht="20.25">
      <c r="A21" s="356"/>
      <c r="B21" s="356"/>
      <c r="C21" s="356"/>
      <c r="D21" s="356"/>
      <c r="E21" s="356"/>
      <c r="F21" s="356"/>
      <c r="G21" s="356"/>
      <c r="H21" s="356"/>
      <c r="I21" s="356"/>
      <c r="J21" s="356"/>
      <c r="K21" s="356"/>
      <c r="L21" s="356"/>
      <c r="M21" s="356"/>
      <c r="N21" s="356"/>
      <c r="O21" s="356"/>
      <c r="P21" s="356"/>
      <c r="Q21" s="356"/>
      <c r="R21" s="356"/>
      <c r="S21" s="356"/>
      <c r="T21" s="356"/>
      <c r="U21" s="356"/>
      <c r="V21" s="356"/>
      <c r="W21" s="356"/>
      <c r="X21" s="356"/>
      <c r="Y21" s="356"/>
      <c r="Z21" s="356"/>
      <c r="AA21" s="347"/>
    </row>
    <row r="22" spans="1:27" ht="20.25">
      <c r="A22" s="356"/>
      <c r="B22" s="356"/>
      <c r="C22" s="356"/>
      <c r="D22" s="356"/>
      <c r="E22" s="356"/>
      <c r="F22" s="356"/>
      <c r="G22" s="356"/>
      <c r="H22" s="356"/>
      <c r="I22" s="356"/>
      <c r="J22" s="356"/>
      <c r="K22" s="356"/>
      <c r="L22" s="356"/>
      <c r="M22" s="356"/>
      <c r="N22" s="356"/>
      <c r="O22" s="356"/>
      <c r="P22" s="356"/>
      <c r="Q22" s="356"/>
      <c r="R22" s="356"/>
      <c r="S22" s="356"/>
      <c r="T22" s="356"/>
      <c r="U22" s="356"/>
      <c r="V22" s="356"/>
      <c r="W22" s="356"/>
      <c r="X22" s="356"/>
      <c r="Y22" s="356"/>
      <c r="Z22" s="356"/>
      <c r="AA22" s="347"/>
    </row>
    <row r="23" spans="1:27" ht="20.25">
      <c r="A23" s="356"/>
      <c r="B23" s="356"/>
      <c r="C23" s="356"/>
      <c r="D23" s="356"/>
      <c r="E23" s="356"/>
      <c r="F23" s="356"/>
      <c r="G23" s="356"/>
      <c r="H23" s="356"/>
      <c r="I23" s="356"/>
      <c r="J23" s="356"/>
      <c r="K23" s="356"/>
      <c r="L23" s="356"/>
      <c r="M23" s="356"/>
      <c r="N23" s="356"/>
      <c r="O23" s="356"/>
      <c r="P23" s="356"/>
      <c r="Q23" s="356"/>
      <c r="R23" s="356"/>
      <c r="S23" s="356"/>
      <c r="T23" s="356"/>
      <c r="U23" s="356"/>
      <c r="V23" s="356"/>
      <c r="W23" s="356"/>
      <c r="X23" s="356"/>
      <c r="Y23" s="356"/>
      <c r="Z23" s="356"/>
      <c r="AA23" s="347"/>
    </row>
    <row r="24" spans="1:27" ht="20.25">
      <c r="A24" s="356"/>
      <c r="B24" s="356"/>
      <c r="C24" s="356"/>
      <c r="D24" s="356"/>
      <c r="E24" s="356"/>
      <c r="F24" s="356"/>
      <c r="G24" s="356"/>
      <c r="H24" s="356"/>
      <c r="I24" s="356"/>
      <c r="J24" s="356"/>
      <c r="K24" s="356"/>
      <c r="L24" s="356"/>
      <c r="M24" s="356"/>
      <c r="N24" s="356"/>
      <c r="O24" s="356"/>
      <c r="P24" s="356"/>
      <c r="Q24" s="356"/>
      <c r="R24" s="356"/>
      <c r="S24" s="356"/>
      <c r="T24" s="356"/>
      <c r="U24" s="356"/>
      <c r="V24" s="356"/>
      <c r="W24" s="356"/>
      <c r="X24" s="356"/>
      <c r="Y24" s="356"/>
      <c r="Z24" s="356"/>
      <c r="AA24" s="347"/>
    </row>
    <row r="25" spans="1:27" ht="20.25">
      <c r="A25" s="356"/>
      <c r="B25" s="356"/>
      <c r="C25" s="356"/>
      <c r="D25" s="356"/>
      <c r="E25" s="356"/>
      <c r="F25" s="356"/>
      <c r="G25" s="356"/>
      <c r="H25" s="356"/>
      <c r="I25" s="356"/>
      <c r="J25" s="356"/>
      <c r="K25" s="356"/>
      <c r="L25" s="356"/>
      <c r="M25" s="356"/>
      <c r="N25" s="356"/>
      <c r="O25" s="356"/>
      <c r="P25" s="356"/>
      <c r="Q25" s="356"/>
      <c r="R25" s="356"/>
      <c r="S25" s="356"/>
      <c r="T25" s="356"/>
      <c r="U25" s="356"/>
      <c r="V25" s="356"/>
      <c r="W25" s="356"/>
      <c r="X25" s="356"/>
      <c r="Y25" s="356"/>
      <c r="Z25" s="356"/>
      <c r="AA25" s="347"/>
    </row>
    <row r="26" spans="1:27" ht="20.25">
      <c r="A26" s="356"/>
      <c r="B26" s="356"/>
      <c r="C26" s="356"/>
      <c r="D26" s="356"/>
      <c r="E26" s="356"/>
      <c r="F26" s="356"/>
      <c r="G26" s="356"/>
      <c r="H26" s="356"/>
      <c r="I26" s="356"/>
      <c r="J26" s="356"/>
      <c r="K26" s="356"/>
      <c r="L26" s="356"/>
      <c r="M26" s="356"/>
      <c r="N26" s="356"/>
      <c r="O26" s="356"/>
      <c r="P26" s="356"/>
      <c r="Q26" s="356"/>
      <c r="R26" s="356"/>
      <c r="S26" s="356"/>
      <c r="T26" s="356"/>
      <c r="U26" s="356"/>
      <c r="V26" s="356"/>
      <c r="W26" s="356"/>
      <c r="X26" s="356"/>
      <c r="Y26" s="356"/>
      <c r="Z26" s="356"/>
      <c r="AA26" s="347"/>
    </row>
    <row r="27" spans="1:27" ht="20.25">
      <c r="A27" s="356"/>
      <c r="B27" s="356"/>
      <c r="C27" s="356"/>
      <c r="D27" s="356"/>
      <c r="E27" s="356"/>
      <c r="F27" s="356"/>
      <c r="G27" s="356"/>
      <c r="H27" s="356"/>
      <c r="I27" s="356"/>
      <c r="J27" s="356"/>
      <c r="K27" s="356"/>
      <c r="L27" s="356"/>
      <c r="M27" s="356"/>
      <c r="N27" s="356"/>
      <c r="O27" s="356"/>
      <c r="P27" s="356"/>
      <c r="Q27" s="356"/>
      <c r="R27" s="356"/>
      <c r="S27" s="356"/>
      <c r="T27" s="356"/>
      <c r="U27" s="356"/>
      <c r="V27" s="356"/>
      <c r="W27" s="356"/>
      <c r="X27" s="356"/>
      <c r="Y27" s="356"/>
      <c r="Z27" s="356"/>
      <c r="AA27" s="347"/>
    </row>
    <row r="28" spans="1:27" ht="20.25">
      <c r="A28" s="356"/>
      <c r="B28" s="356"/>
      <c r="C28" s="356"/>
      <c r="D28" s="356"/>
      <c r="E28" s="356"/>
      <c r="F28" s="356"/>
      <c r="G28" s="356"/>
      <c r="H28" s="356"/>
      <c r="I28" s="356"/>
      <c r="J28" s="356"/>
      <c r="K28" s="356"/>
      <c r="L28" s="356"/>
      <c r="M28" s="356"/>
      <c r="N28" s="356"/>
      <c r="O28" s="356"/>
      <c r="P28" s="356"/>
      <c r="Q28" s="356"/>
      <c r="R28" s="356"/>
      <c r="S28" s="356"/>
      <c r="T28" s="356"/>
      <c r="U28" s="356"/>
      <c r="V28" s="356"/>
      <c r="W28" s="356"/>
      <c r="X28" s="356"/>
      <c r="Y28" s="356"/>
      <c r="Z28" s="356"/>
      <c r="AA28" s="347"/>
    </row>
    <row r="29" spans="1:27" ht="20.25">
      <c r="A29" s="356"/>
      <c r="B29" s="356"/>
      <c r="C29" s="356"/>
      <c r="D29" s="356"/>
      <c r="E29" s="356"/>
      <c r="F29" s="356"/>
      <c r="G29" s="356"/>
      <c r="H29" s="356"/>
      <c r="I29" s="356"/>
      <c r="J29" s="356"/>
      <c r="K29" s="356"/>
      <c r="L29" s="356"/>
      <c r="M29" s="356"/>
      <c r="N29" s="356"/>
      <c r="O29" s="356"/>
      <c r="P29" s="356"/>
      <c r="Q29" s="356"/>
      <c r="R29" s="356"/>
      <c r="S29" s="356"/>
      <c r="T29" s="356"/>
      <c r="U29" s="356"/>
      <c r="V29" s="356"/>
      <c r="W29" s="356"/>
      <c r="X29" s="356"/>
      <c r="Y29" s="356"/>
      <c r="Z29" s="356"/>
      <c r="AA29" s="347"/>
    </row>
    <row r="30" spans="1:27" ht="20.25">
      <c r="A30" s="356"/>
      <c r="B30" s="356"/>
      <c r="C30" s="356"/>
      <c r="D30" s="356"/>
      <c r="E30" s="356"/>
      <c r="F30" s="356"/>
      <c r="G30" s="356"/>
      <c r="H30" s="356"/>
      <c r="I30" s="356"/>
      <c r="J30" s="356"/>
      <c r="K30" s="356"/>
      <c r="L30" s="356"/>
      <c r="M30" s="356"/>
      <c r="N30" s="356"/>
      <c r="O30" s="356"/>
      <c r="P30" s="356"/>
      <c r="Q30" s="356"/>
      <c r="R30" s="356"/>
      <c r="S30" s="356"/>
      <c r="T30" s="356"/>
      <c r="U30" s="356"/>
      <c r="V30" s="356"/>
      <c r="W30" s="356"/>
      <c r="X30" s="356"/>
      <c r="Y30" s="356"/>
      <c r="Z30" s="356"/>
      <c r="AA30" s="347"/>
    </row>
    <row r="31" spans="1:27" ht="20.25">
      <c r="A31" s="356"/>
      <c r="B31" s="356"/>
      <c r="C31" s="356"/>
      <c r="D31" s="356"/>
      <c r="E31" s="356"/>
      <c r="F31" s="356"/>
      <c r="G31" s="356"/>
      <c r="H31" s="356"/>
      <c r="I31" s="356"/>
      <c r="J31" s="356"/>
      <c r="K31" s="356"/>
      <c r="L31" s="356"/>
      <c r="M31" s="356"/>
      <c r="N31" s="356"/>
      <c r="O31" s="356"/>
      <c r="P31" s="356"/>
      <c r="Q31" s="356"/>
      <c r="R31" s="356"/>
      <c r="S31" s="356"/>
      <c r="T31" s="356"/>
      <c r="U31" s="356"/>
      <c r="V31" s="356"/>
      <c r="W31" s="356"/>
      <c r="X31" s="356"/>
      <c r="Y31" s="356"/>
      <c r="Z31" s="356"/>
      <c r="AA31" s="347"/>
    </row>
    <row r="32" spans="1:27" ht="20.25">
      <c r="A32" s="356"/>
      <c r="B32" s="356"/>
      <c r="C32" s="356"/>
      <c r="D32" s="356"/>
      <c r="E32" s="356"/>
      <c r="F32" s="356"/>
      <c r="G32" s="356"/>
      <c r="H32" s="356"/>
      <c r="I32" s="356"/>
      <c r="J32" s="356"/>
      <c r="K32" s="356"/>
      <c r="L32" s="356"/>
      <c r="M32" s="356"/>
      <c r="N32" s="356"/>
      <c r="O32" s="356"/>
      <c r="P32" s="356"/>
      <c r="Q32" s="356"/>
      <c r="R32" s="356"/>
      <c r="S32" s="356"/>
      <c r="T32" s="356"/>
      <c r="U32" s="356"/>
      <c r="V32" s="356"/>
      <c r="W32" s="356"/>
      <c r="X32" s="356"/>
      <c r="Y32" s="356"/>
      <c r="Z32" s="356"/>
      <c r="AA32" s="347"/>
    </row>
    <row r="33" spans="1:27" ht="20.25">
      <c r="A33" s="356"/>
      <c r="B33" s="356"/>
      <c r="C33" s="356"/>
      <c r="D33" s="356"/>
      <c r="E33" s="356"/>
      <c r="F33" s="356"/>
      <c r="G33" s="356"/>
      <c r="H33" s="356"/>
      <c r="I33" s="356"/>
      <c r="J33" s="356"/>
      <c r="K33" s="356"/>
      <c r="L33" s="356"/>
      <c r="M33" s="356"/>
      <c r="N33" s="356"/>
      <c r="O33" s="356"/>
      <c r="P33" s="356"/>
      <c r="Q33" s="356"/>
      <c r="R33" s="356"/>
      <c r="S33" s="356"/>
      <c r="T33" s="356"/>
      <c r="U33" s="356"/>
      <c r="V33" s="356"/>
      <c r="W33" s="356"/>
      <c r="X33" s="356"/>
      <c r="Y33" s="356"/>
      <c r="Z33" s="356"/>
      <c r="AA33" s="347"/>
    </row>
    <row r="34" spans="1:27" ht="20.25">
      <c r="A34" s="356"/>
      <c r="B34" s="356"/>
      <c r="C34" s="356"/>
      <c r="D34" s="356"/>
      <c r="E34" s="356"/>
      <c r="F34" s="356"/>
      <c r="G34" s="356"/>
      <c r="H34" s="356"/>
      <c r="I34" s="356"/>
      <c r="J34" s="356"/>
      <c r="K34" s="356"/>
      <c r="L34" s="356"/>
      <c r="M34" s="356"/>
      <c r="N34" s="356"/>
      <c r="O34" s="356"/>
      <c r="P34" s="356"/>
      <c r="Q34" s="356"/>
      <c r="R34" s="356"/>
      <c r="S34" s="356"/>
      <c r="T34" s="356"/>
      <c r="U34" s="356"/>
      <c r="V34" s="356"/>
      <c r="W34" s="356"/>
      <c r="X34" s="356"/>
      <c r="Y34" s="356"/>
      <c r="Z34" s="356"/>
      <c r="AA34" s="347"/>
    </row>
    <row r="35" spans="1:27" ht="20.25">
      <c r="A35" s="356"/>
      <c r="B35" s="356"/>
      <c r="C35" s="356"/>
      <c r="D35" s="356"/>
      <c r="E35" s="356"/>
      <c r="F35" s="356"/>
      <c r="G35" s="356"/>
      <c r="H35" s="356"/>
      <c r="I35" s="356"/>
      <c r="J35" s="356"/>
      <c r="K35" s="356"/>
      <c r="L35" s="356"/>
      <c r="M35" s="356"/>
      <c r="N35" s="356"/>
      <c r="O35" s="356"/>
      <c r="P35" s="356"/>
      <c r="Q35" s="356"/>
      <c r="R35" s="356"/>
      <c r="S35" s="356"/>
      <c r="T35" s="356"/>
      <c r="U35" s="356"/>
      <c r="V35" s="356"/>
      <c r="W35" s="356"/>
      <c r="X35" s="356"/>
      <c r="Y35" s="356"/>
      <c r="Z35" s="356"/>
      <c r="AA35" s="347"/>
    </row>
    <row r="36" spans="1:27" ht="20.25">
      <c r="A36" s="356"/>
      <c r="B36" s="356"/>
      <c r="C36" s="356"/>
      <c r="D36" s="356"/>
      <c r="E36" s="356"/>
      <c r="F36" s="356"/>
      <c r="G36" s="356"/>
      <c r="H36" s="356"/>
      <c r="I36" s="356"/>
      <c r="J36" s="356"/>
      <c r="K36" s="356"/>
      <c r="L36" s="356"/>
      <c r="M36" s="356"/>
      <c r="N36" s="356"/>
      <c r="O36" s="356"/>
      <c r="P36" s="356"/>
      <c r="Q36" s="356"/>
      <c r="R36" s="356"/>
      <c r="S36" s="356"/>
      <c r="T36" s="356"/>
      <c r="U36" s="356"/>
      <c r="V36" s="356"/>
      <c r="W36" s="356"/>
      <c r="X36" s="356"/>
      <c r="Y36" s="356"/>
      <c r="Z36" s="356"/>
      <c r="AA36" s="347"/>
    </row>
    <row r="37" spans="1:27" ht="20.25">
      <c r="A37" s="356"/>
      <c r="B37" s="356"/>
      <c r="C37" s="356"/>
      <c r="D37" s="356"/>
      <c r="E37" s="356"/>
      <c r="F37" s="356"/>
      <c r="G37" s="356"/>
      <c r="H37" s="356"/>
      <c r="I37" s="356"/>
      <c r="J37" s="356"/>
      <c r="K37" s="356"/>
      <c r="L37" s="356"/>
      <c r="M37" s="356"/>
      <c r="N37" s="356"/>
      <c r="O37" s="356"/>
      <c r="P37" s="356"/>
      <c r="Q37" s="356"/>
      <c r="R37" s="356"/>
      <c r="S37" s="356"/>
      <c r="T37" s="356"/>
      <c r="U37" s="356"/>
      <c r="V37" s="356"/>
      <c r="W37" s="356"/>
      <c r="X37" s="356"/>
      <c r="Y37" s="356"/>
      <c r="Z37" s="356"/>
      <c r="AA37" s="347"/>
    </row>
    <row r="38" spans="1:27" ht="20.25">
      <c r="A38" s="356"/>
      <c r="B38" s="356"/>
      <c r="C38" s="356"/>
      <c r="D38" s="356"/>
      <c r="E38" s="356"/>
      <c r="F38" s="356"/>
      <c r="G38" s="356"/>
      <c r="H38" s="356"/>
      <c r="I38" s="356"/>
      <c r="J38" s="356"/>
      <c r="K38" s="356"/>
      <c r="L38" s="356"/>
      <c r="M38" s="356"/>
      <c r="N38" s="356"/>
      <c r="O38" s="356"/>
      <c r="P38" s="356"/>
      <c r="Q38" s="356"/>
      <c r="R38" s="356"/>
      <c r="S38" s="356"/>
      <c r="T38" s="356"/>
      <c r="U38" s="356"/>
      <c r="V38" s="356"/>
      <c r="W38" s="356"/>
      <c r="X38" s="356"/>
      <c r="Y38" s="356"/>
      <c r="Z38" s="356"/>
      <c r="AA38" s="347"/>
    </row>
    <row r="39" spans="1:27" ht="20.25">
      <c r="A39" s="356"/>
      <c r="B39" s="356"/>
      <c r="C39" s="356"/>
      <c r="D39" s="356"/>
      <c r="E39" s="356"/>
      <c r="F39" s="356"/>
      <c r="G39" s="356"/>
      <c r="H39" s="356"/>
      <c r="I39" s="356"/>
      <c r="J39" s="356"/>
      <c r="K39" s="356"/>
      <c r="L39" s="356"/>
      <c r="M39" s="356"/>
      <c r="N39" s="356"/>
      <c r="O39" s="356"/>
      <c r="P39" s="356"/>
      <c r="Q39" s="356"/>
      <c r="R39" s="356"/>
      <c r="S39" s="356"/>
      <c r="T39" s="356"/>
      <c r="U39" s="356"/>
      <c r="V39" s="356"/>
      <c r="W39" s="356"/>
      <c r="X39" s="356"/>
      <c r="Y39" s="356"/>
      <c r="Z39" s="356"/>
      <c r="AA39" s="347"/>
    </row>
    <row r="43" spans="1:27">
      <c r="A43" s="342"/>
      <c r="B43" s="343"/>
      <c r="C43" s="343"/>
      <c r="D43" s="343"/>
      <c r="E43" s="343"/>
      <c r="F43" s="343"/>
    </row>
    <row r="44" spans="1:27" ht="16.5" thickBot="1">
      <c r="A44" s="345"/>
      <c r="B44" s="345"/>
      <c r="C44" s="345"/>
      <c r="D44" s="345"/>
      <c r="E44" s="345"/>
      <c r="F44" s="345"/>
      <c r="G44" s="345"/>
      <c r="H44" s="345"/>
      <c r="I44" s="345"/>
      <c r="J44" s="345"/>
      <c r="K44" s="345"/>
      <c r="L44" s="345"/>
      <c r="M44" s="345"/>
      <c r="N44" s="345"/>
      <c r="O44" s="345"/>
      <c r="P44" s="345"/>
      <c r="Q44" s="345"/>
      <c r="R44" s="345"/>
      <c r="S44" s="345"/>
      <c r="T44" s="345"/>
      <c r="U44" s="345"/>
      <c r="V44" s="345"/>
      <c r="W44" s="345"/>
      <c r="X44" s="345"/>
      <c r="Y44" s="345"/>
      <c r="Z44" s="345"/>
    </row>
    <row r="45" spans="1:27" ht="21" thickTop="1">
      <c r="A45" s="357" t="s">
        <v>422</v>
      </c>
      <c r="B45" s="357"/>
      <c r="C45" s="357"/>
      <c r="D45" s="357"/>
      <c r="E45" s="357"/>
      <c r="F45" s="357"/>
      <c r="G45" s="357"/>
      <c r="H45" s="357"/>
      <c r="I45" s="357"/>
      <c r="J45" s="357"/>
      <c r="K45" s="357"/>
      <c r="L45" s="357"/>
      <c r="M45" s="357"/>
      <c r="N45" s="357"/>
      <c r="O45" s="357"/>
      <c r="P45" s="357"/>
      <c r="Q45" s="357"/>
      <c r="R45" s="357"/>
      <c r="S45" s="357"/>
      <c r="T45" s="357"/>
      <c r="U45" s="357"/>
      <c r="V45" s="357"/>
      <c r="W45" s="357"/>
      <c r="X45" s="357"/>
      <c r="Y45" s="357"/>
      <c r="Z45" s="357"/>
      <c r="AA45" s="347"/>
    </row>
    <row r="46" spans="1:27" ht="20.25">
      <c r="A46" s="355"/>
      <c r="B46" s="355"/>
      <c r="C46" s="355"/>
      <c r="D46" s="355"/>
      <c r="E46" s="355"/>
      <c r="F46" s="355"/>
      <c r="G46" s="355"/>
      <c r="H46" s="355"/>
      <c r="I46" s="355"/>
      <c r="J46" s="355"/>
      <c r="K46" s="355"/>
      <c r="L46" s="355"/>
      <c r="M46" s="355"/>
      <c r="N46" s="355"/>
      <c r="O46" s="355"/>
      <c r="P46" s="355"/>
      <c r="Q46" s="355"/>
      <c r="R46" s="355"/>
      <c r="S46" s="355"/>
      <c r="T46" s="355"/>
      <c r="U46" s="355"/>
      <c r="V46" s="355"/>
      <c r="W46" s="355"/>
      <c r="X46" s="355"/>
      <c r="Y46" s="355"/>
      <c r="Z46" s="355"/>
      <c r="AA46" s="347"/>
    </row>
    <row r="47" spans="1:27" ht="20.25">
      <c r="A47" s="357" t="s">
        <v>423</v>
      </c>
      <c r="B47" s="357"/>
      <c r="C47" s="357"/>
      <c r="D47" s="357"/>
      <c r="E47" s="357"/>
      <c r="F47" s="357"/>
      <c r="G47" s="357"/>
      <c r="H47" s="357"/>
      <c r="I47" s="357"/>
      <c r="J47" s="357"/>
      <c r="K47" s="357"/>
      <c r="L47" s="357"/>
      <c r="M47" s="357"/>
      <c r="N47" s="357"/>
      <c r="O47" s="357"/>
      <c r="P47" s="357"/>
      <c r="Q47" s="357"/>
      <c r="R47" s="357"/>
      <c r="S47" s="357"/>
      <c r="T47" s="357"/>
      <c r="U47" s="357"/>
      <c r="V47" s="357"/>
      <c r="W47" s="357"/>
      <c r="X47" s="357"/>
      <c r="Y47" s="357"/>
      <c r="Z47" s="357"/>
      <c r="AA47" s="347"/>
    </row>
    <row r="48" spans="1:27" ht="20.25">
      <c r="A48" s="355"/>
      <c r="B48" s="355"/>
      <c r="C48" s="355"/>
      <c r="D48" s="355"/>
      <c r="E48" s="355"/>
      <c r="F48" s="355"/>
      <c r="G48" s="355"/>
      <c r="H48" s="355"/>
      <c r="I48" s="355"/>
      <c r="J48" s="355"/>
      <c r="K48" s="355"/>
      <c r="L48" s="355"/>
      <c r="M48" s="355"/>
      <c r="N48" s="355"/>
      <c r="O48" s="355"/>
      <c r="P48" s="355"/>
      <c r="Q48" s="355"/>
      <c r="R48" s="355"/>
      <c r="S48" s="355"/>
      <c r="T48" s="355"/>
      <c r="U48" s="355"/>
      <c r="V48" s="355"/>
      <c r="W48" s="355"/>
      <c r="X48" s="355"/>
      <c r="Y48" s="355"/>
      <c r="Z48" s="355"/>
      <c r="AA48" s="347"/>
    </row>
    <row r="49" spans="1:27" ht="20.25">
      <c r="A49" s="356"/>
      <c r="B49" s="356"/>
      <c r="C49" s="356"/>
      <c r="D49" s="356"/>
      <c r="E49" s="356"/>
      <c r="F49" s="356"/>
      <c r="G49" s="356"/>
      <c r="H49" s="356"/>
      <c r="I49" s="356"/>
      <c r="J49" s="356"/>
      <c r="K49" s="356"/>
      <c r="L49" s="356"/>
      <c r="M49" s="356"/>
      <c r="N49" s="356"/>
      <c r="O49" s="356"/>
      <c r="P49" s="356"/>
      <c r="Q49" s="356"/>
      <c r="R49" s="356"/>
      <c r="S49" s="356"/>
      <c r="T49" s="356"/>
      <c r="U49" s="356"/>
      <c r="V49" s="356"/>
      <c r="W49" s="356"/>
      <c r="X49" s="356"/>
      <c r="Y49" s="356"/>
      <c r="Z49" s="356"/>
      <c r="AA49" s="347"/>
    </row>
    <row r="50" spans="1:27" ht="20.25">
      <c r="A50" s="357" t="s">
        <v>424</v>
      </c>
      <c r="B50" s="357"/>
      <c r="C50" s="357"/>
      <c r="D50" s="357"/>
      <c r="E50" s="357"/>
      <c r="F50" s="357"/>
      <c r="G50" s="357"/>
      <c r="H50" s="357"/>
      <c r="I50" s="357"/>
      <c r="J50" s="357"/>
      <c r="K50" s="357"/>
      <c r="L50" s="357"/>
      <c r="M50" s="357"/>
      <c r="N50" s="357"/>
      <c r="O50" s="357"/>
      <c r="P50" s="357"/>
      <c r="Q50" s="357"/>
      <c r="R50" s="357"/>
      <c r="S50" s="357"/>
      <c r="T50" s="357"/>
      <c r="U50" s="357"/>
      <c r="V50" s="357"/>
      <c r="W50" s="357"/>
      <c r="X50" s="357"/>
      <c r="Y50" s="357"/>
      <c r="Z50" s="357"/>
      <c r="AA50" s="347"/>
    </row>
    <row r="51" spans="1:27" ht="20.25">
      <c r="A51" s="350" t="s">
        <v>425</v>
      </c>
      <c r="B51" s="350"/>
      <c r="C51" s="350"/>
      <c r="D51" s="350"/>
      <c r="E51" s="350"/>
      <c r="F51" s="350"/>
      <c r="G51" s="350"/>
      <c r="H51" s="350"/>
      <c r="I51" s="350"/>
      <c r="J51" s="350"/>
      <c r="K51" s="350"/>
      <c r="L51" s="350"/>
      <c r="M51" s="350"/>
      <c r="N51" s="350"/>
      <c r="O51" s="350"/>
      <c r="P51" s="350"/>
      <c r="Q51" s="350"/>
      <c r="R51" s="350"/>
      <c r="S51" s="350"/>
      <c r="T51" s="350"/>
      <c r="U51" s="350"/>
      <c r="V51" s="350"/>
      <c r="W51" s="350"/>
      <c r="X51" s="350"/>
      <c r="Y51" s="350"/>
      <c r="Z51" s="350"/>
      <c r="AA51" s="347"/>
    </row>
    <row r="52" spans="1:27" ht="20.25">
      <c r="A52" s="357"/>
      <c r="B52" s="357" t="s">
        <v>426</v>
      </c>
      <c r="C52" s="357"/>
      <c r="D52" s="357"/>
      <c r="E52" s="357"/>
      <c r="F52" s="357"/>
      <c r="G52" s="357"/>
      <c r="H52" s="357"/>
      <c r="I52" s="357"/>
      <c r="J52" s="357"/>
      <c r="K52" s="357"/>
      <c r="L52" s="357"/>
      <c r="M52" s="357"/>
      <c r="N52" s="357"/>
      <c r="O52" s="357"/>
      <c r="P52" s="357"/>
      <c r="Q52" s="357"/>
      <c r="R52" s="357"/>
      <c r="S52" s="357"/>
      <c r="T52" s="357"/>
      <c r="U52" s="357"/>
      <c r="V52" s="357"/>
      <c r="W52" s="357"/>
      <c r="X52" s="357"/>
      <c r="Y52" s="357"/>
      <c r="Z52" s="357"/>
      <c r="AA52" s="347"/>
    </row>
    <row r="53" spans="1:27" ht="20.25">
      <c r="A53" s="355"/>
      <c r="B53" s="355"/>
      <c r="C53" s="355"/>
      <c r="D53" s="355"/>
      <c r="E53" s="355"/>
      <c r="F53" s="355"/>
      <c r="G53" s="355"/>
      <c r="H53" s="355"/>
      <c r="I53" s="355"/>
      <c r="J53" s="355"/>
      <c r="K53" s="355"/>
      <c r="L53" s="355"/>
      <c r="M53" s="355"/>
      <c r="N53" s="355"/>
      <c r="O53" s="355"/>
      <c r="P53" s="355"/>
      <c r="Q53" s="355"/>
      <c r="R53" s="355"/>
      <c r="S53" s="355"/>
      <c r="T53" s="355"/>
      <c r="U53" s="355"/>
      <c r="V53" s="355"/>
      <c r="W53" s="355"/>
      <c r="X53" s="355"/>
      <c r="Y53" s="355"/>
      <c r="Z53" s="355"/>
      <c r="AA53" s="347"/>
    </row>
    <row r="54" spans="1:27" ht="20.25">
      <c r="A54" s="356"/>
      <c r="B54" s="356"/>
      <c r="C54" s="356"/>
      <c r="D54" s="356"/>
      <c r="E54" s="356"/>
      <c r="F54" s="356"/>
      <c r="G54" s="356"/>
      <c r="H54" s="356"/>
      <c r="I54" s="356"/>
      <c r="J54" s="356"/>
      <c r="K54" s="356"/>
      <c r="L54" s="356"/>
      <c r="M54" s="356"/>
      <c r="N54" s="356"/>
      <c r="O54" s="356"/>
      <c r="P54" s="356"/>
      <c r="Q54" s="356"/>
      <c r="R54" s="356"/>
      <c r="S54" s="356"/>
      <c r="T54" s="356"/>
      <c r="U54" s="356"/>
      <c r="V54" s="356"/>
      <c r="W54" s="356"/>
      <c r="X54" s="356"/>
      <c r="Y54" s="356"/>
      <c r="Z54" s="356"/>
      <c r="AA54" s="347"/>
    </row>
    <row r="55" spans="1:27" ht="20.25">
      <c r="A55" s="356"/>
      <c r="B55" s="356"/>
      <c r="C55" s="356"/>
      <c r="D55" s="356"/>
      <c r="E55" s="356"/>
      <c r="F55" s="356"/>
      <c r="G55" s="356"/>
      <c r="H55" s="356"/>
      <c r="I55" s="356"/>
      <c r="J55" s="356"/>
      <c r="K55" s="356"/>
      <c r="L55" s="356"/>
      <c r="M55" s="356"/>
      <c r="N55" s="356"/>
      <c r="O55" s="356"/>
      <c r="P55" s="356"/>
      <c r="Q55" s="356"/>
      <c r="R55" s="356"/>
      <c r="S55" s="356"/>
      <c r="T55" s="356"/>
      <c r="U55" s="356"/>
      <c r="V55" s="356"/>
      <c r="W55" s="356"/>
      <c r="X55" s="356"/>
      <c r="Y55" s="356"/>
      <c r="Z55" s="356"/>
      <c r="AA55" s="347"/>
    </row>
    <row r="56" spans="1:27" ht="20.25">
      <c r="A56" s="356"/>
      <c r="B56" s="356"/>
      <c r="C56" s="356"/>
      <c r="D56" s="356"/>
      <c r="E56" s="356"/>
      <c r="F56" s="356"/>
      <c r="G56" s="356"/>
      <c r="H56" s="356"/>
      <c r="I56" s="356"/>
      <c r="J56" s="356"/>
      <c r="K56" s="356"/>
      <c r="L56" s="356"/>
      <c r="M56" s="356"/>
      <c r="N56" s="356"/>
      <c r="O56" s="356"/>
      <c r="P56" s="356"/>
      <c r="Q56" s="356"/>
      <c r="R56" s="356"/>
      <c r="S56" s="356"/>
      <c r="T56" s="356"/>
      <c r="U56" s="356"/>
      <c r="V56" s="356"/>
      <c r="W56" s="356"/>
      <c r="X56" s="356"/>
      <c r="Y56" s="356"/>
      <c r="Z56" s="356"/>
      <c r="AA56" s="347"/>
    </row>
    <row r="57" spans="1:27" ht="21" thickBot="1">
      <c r="A57" s="356"/>
      <c r="B57" s="356"/>
      <c r="C57" s="356"/>
      <c r="D57" s="356"/>
      <c r="E57" s="356"/>
      <c r="F57" s="356"/>
      <c r="G57" s="356"/>
      <c r="H57" s="356"/>
      <c r="I57" s="356"/>
      <c r="J57" s="356"/>
      <c r="K57" s="356"/>
      <c r="L57" s="356"/>
      <c r="M57" s="356"/>
      <c r="N57" s="356"/>
      <c r="O57" s="356"/>
      <c r="P57" s="356"/>
      <c r="Q57" s="356"/>
      <c r="R57" s="356"/>
      <c r="S57" s="356"/>
      <c r="T57" s="356"/>
      <c r="U57" s="356"/>
      <c r="V57" s="356"/>
      <c r="W57" s="356"/>
      <c r="X57" s="356"/>
      <c r="Y57" s="356"/>
      <c r="Z57" s="356"/>
      <c r="AA57" s="347"/>
    </row>
    <row r="58" spans="1:27" ht="21" thickBot="1">
      <c r="A58" s="357"/>
      <c r="B58" s="357" t="s">
        <v>427</v>
      </c>
      <c r="C58" s="357"/>
      <c r="D58" s="357"/>
      <c r="E58" s="357"/>
      <c r="F58" s="357"/>
      <c r="G58" s="357"/>
      <c r="H58" s="357"/>
      <c r="I58" s="357"/>
      <c r="J58" s="357"/>
      <c r="K58" s="357"/>
      <c r="L58" s="357"/>
      <c r="M58" s="357"/>
      <c r="N58" s="357"/>
      <c r="O58" s="357"/>
      <c r="P58" s="357"/>
      <c r="Q58" s="357"/>
      <c r="R58" s="357"/>
      <c r="S58" s="357"/>
      <c r="T58" s="357"/>
      <c r="U58" s="357"/>
      <c r="V58" s="357"/>
      <c r="W58" s="357"/>
      <c r="X58" s="357"/>
      <c r="Y58" s="357"/>
      <c r="Z58" s="357"/>
      <c r="AA58" s="363" t="s">
        <v>25</v>
      </c>
    </row>
    <row r="59" spans="1:27" ht="21" thickBot="1">
      <c r="A59" s="355"/>
      <c r="B59" s="355"/>
      <c r="C59" s="355"/>
      <c r="D59" s="355"/>
      <c r="E59" s="355"/>
      <c r="F59" s="355"/>
      <c r="G59" s="355"/>
      <c r="H59" s="355"/>
      <c r="I59" s="355"/>
      <c r="J59" s="355"/>
      <c r="K59" s="355"/>
      <c r="L59" s="355"/>
      <c r="M59" s="355"/>
      <c r="N59" s="355"/>
      <c r="O59" s="355"/>
      <c r="P59" s="355"/>
      <c r="Q59" s="355"/>
      <c r="R59" s="355"/>
      <c r="S59" s="355"/>
      <c r="T59" s="355"/>
      <c r="U59" s="355"/>
      <c r="V59" s="355"/>
      <c r="W59" s="355"/>
      <c r="X59" s="355"/>
      <c r="Y59" s="355"/>
      <c r="Z59" s="355"/>
      <c r="AA59" s="159" t="s">
        <v>442</v>
      </c>
    </row>
    <row r="60" spans="1:27" ht="21" thickBot="1">
      <c r="A60" s="356"/>
      <c r="B60" s="356"/>
      <c r="C60" s="356"/>
      <c r="D60" s="356"/>
      <c r="E60" s="356"/>
      <c r="F60" s="356"/>
      <c r="G60" s="356"/>
      <c r="H60" s="356"/>
      <c r="I60" s="356"/>
      <c r="J60" s="356"/>
      <c r="K60" s="356"/>
      <c r="L60" s="356"/>
      <c r="M60" s="356"/>
      <c r="N60" s="356"/>
      <c r="O60" s="356"/>
      <c r="P60" s="356"/>
      <c r="Q60" s="356"/>
      <c r="R60" s="356"/>
      <c r="S60" s="356"/>
      <c r="T60" s="356"/>
      <c r="U60" s="356"/>
      <c r="V60" s="356"/>
      <c r="W60" s="356"/>
      <c r="X60" s="356"/>
      <c r="Y60" s="356"/>
      <c r="Z60" s="356"/>
      <c r="AA60" s="159" t="s">
        <v>443</v>
      </c>
    </row>
    <row r="61" spans="1:27" ht="20.25">
      <c r="A61" s="356"/>
      <c r="B61" s="356"/>
      <c r="C61" s="356"/>
      <c r="D61" s="356"/>
      <c r="E61" s="356"/>
      <c r="F61" s="356"/>
      <c r="G61" s="356"/>
      <c r="H61" s="356"/>
      <c r="I61" s="356"/>
      <c r="J61" s="356"/>
      <c r="K61" s="356"/>
      <c r="L61" s="356"/>
      <c r="M61" s="356"/>
      <c r="N61" s="356"/>
      <c r="O61" s="356"/>
      <c r="P61" s="356"/>
      <c r="Q61" s="356"/>
      <c r="R61" s="356"/>
      <c r="S61" s="356"/>
      <c r="T61" s="356"/>
      <c r="U61" s="356"/>
      <c r="V61" s="356"/>
      <c r="W61" s="356"/>
      <c r="X61" s="356"/>
      <c r="Y61" s="356"/>
      <c r="Z61" s="356"/>
      <c r="AA61" s="347"/>
    </row>
    <row r="62" spans="1:27" ht="20.25">
      <c r="A62" s="356"/>
      <c r="B62" s="356"/>
      <c r="C62" s="356"/>
      <c r="D62" s="356"/>
      <c r="E62" s="356"/>
      <c r="F62" s="356"/>
      <c r="G62" s="356"/>
      <c r="H62" s="356"/>
      <c r="I62" s="356"/>
      <c r="J62" s="356"/>
      <c r="K62" s="356"/>
      <c r="L62" s="356"/>
      <c r="M62" s="356"/>
      <c r="N62" s="356"/>
      <c r="O62" s="356"/>
      <c r="P62" s="356"/>
      <c r="Q62" s="356"/>
      <c r="R62" s="356"/>
      <c r="S62" s="356"/>
      <c r="T62" s="356"/>
      <c r="U62" s="356"/>
      <c r="V62" s="356"/>
      <c r="W62" s="356"/>
      <c r="X62" s="356"/>
      <c r="Y62" s="356"/>
      <c r="Z62" s="356"/>
      <c r="AA62" s="347"/>
    </row>
    <row r="63" spans="1:27" ht="20.25">
      <c r="A63" s="356"/>
      <c r="B63" s="356"/>
      <c r="C63" s="356"/>
      <c r="D63" s="356"/>
      <c r="E63" s="356"/>
      <c r="F63" s="356"/>
      <c r="G63" s="356"/>
      <c r="H63" s="356"/>
      <c r="I63" s="356"/>
      <c r="J63" s="356"/>
      <c r="K63" s="356"/>
      <c r="L63" s="356"/>
      <c r="M63" s="356"/>
      <c r="N63" s="356"/>
      <c r="O63" s="356"/>
      <c r="P63" s="356"/>
      <c r="Q63" s="356"/>
      <c r="R63" s="356"/>
      <c r="S63" s="356"/>
      <c r="T63" s="356"/>
      <c r="U63" s="356"/>
      <c r="V63" s="356"/>
      <c r="W63" s="356"/>
      <c r="X63" s="356"/>
      <c r="Y63" s="356"/>
      <c r="Z63" s="356"/>
      <c r="AA63" s="347"/>
    </row>
    <row r="64" spans="1:27" ht="20.25">
      <c r="A64" s="357" t="s">
        <v>428</v>
      </c>
      <c r="B64" s="357"/>
      <c r="C64" s="357"/>
      <c r="D64" s="357"/>
      <c r="E64" s="357"/>
      <c r="F64" s="357"/>
      <c r="G64" s="357"/>
      <c r="H64" s="357"/>
      <c r="I64" s="357"/>
      <c r="J64" s="357"/>
      <c r="K64" s="357"/>
      <c r="L64" s="357"/>
      <c r="M64" s="357"/>
      <c r="N64" s="357"/>
      <c r="O64" s="357"/>
      <c r="P64" s="357"/>
      <c r="Q64" s="357"/>
      <c r="R64" s="357"/>
      <c r="S64" s="357"/>
      <c r="T64" s="357"/>
      <c r="U64" s="357"/>
      <c r="V64" s="357"/>
      <c r="W64" s="357"/>
      <c r="X64" s="357"/>
      <c r="Y64" s="357"/>
      <c r="Z64" s="357"/>
      <c r="AA64" s="347"/>
    </row>
    <row r="65" spans="1:27" ht="20.25">
      <c r="A65" s="355"/>
      <c r="B65" s="355"/>
      <c r="C65" s="355"/>
      <c r="D65" s="355"/>
      <c r="E65" s="355"/>
      <c r="F65" s="355"/>
      <c r="G65" s="355"/>
      <c r="H65" s="355"/>
      <c r="I65" s="355"/>
      <c r="J65" s="355"/>
      <c r="K65" s="355"/>
      <c r="L65" s="355"/>
      <c r="M65" s="355"/>
      <c r="N65" s="355"/>
      <c r="O65" s="355"/>
      <c r="P65" s="355"/>
      <c r="Q65" s="355"/>
      <c r="R65" s="355"/>
      <c r="S65" s="355"/>
      <c r="T65" s="355"/>
      <c r="U65" s="355"/>
      <c r="V65" s="355"/>
      <c r="W65" s="355"/>
      <c r="X65" s="355"/>
      <c r="Y65" s="355"/>
      <c r="Z65" s="355"/>
      <c r="AA65" s="347"/>
    </row>
    <row r="66" spans="1:27" ht="20.25">
      <c r="A66" s="356"/>
      <c r="B66" s="356"/>
      <c r="C66" s="356"/>
      <c r="D66" s="356"/>
      <c r="E66" s="356"/>
      <c r="F66" s="356"/>
      <c r="G66" s="356"/>
      <c r="H66" s="356"/>
      <c r="I66" s="356"/>
      <c r="J66" s="356"/>
      <c r="K66" s="356"/>
      <c r="L66" s="356"/>
      <c r="M66" s="356"/>
      <c r="N66" s="356"/>
      <c r="O66" s="356"/>
      <c r="P66" s="356"/>
      <c r="Q66" s="356"/>
      <c r="R66" s="356"/>
      <c r="S66" s="356"/>
      <c r="T66" s="356"/>
      <c r="U66" s="356"/>
      <c r="V66" s="356"/>
      <c r="W66" s="356"/>
      <c r="X66" s="356"/>
      <c r="Y66" s="356"/>
      <c r="Z66" s="356"/>
      <c r="AA66" s="347"/>
    </row>
    <row r="67" spans="1:27" ht="20.25">
      <c r="A67" s="356"/>
      <c r="B67" s="356"/>
      <c r="C67" s="356"/>
      <c r="D67" s="356"/>
      <c r="E67" s="356"/>
      <c r="F67" s="356"/>
      <c r="G67" s="356"/>
      <c r="H67" s="356"/>
      <c r="I67" s="356"/>
      <c r="J67" s="356"/>
      <c r="K67" s="356"/>
      <c r="L67" s="356"/>
      <c r="M67" s="356"/>
      <c r="N67" s="356"/>
      <c r="O67" s="356"/>
      <c r="P67" s="356"/>
      <c r="Q67" s="356"/>
      <c r="R67" s="356"/>
      <c r="S67" s="356"/>
      <c r="T67" s="356"/>
      <c r="U67" s="356"/>
      <c r="V67" s="356"/>
      <c r="W67" s="356"/>
      <c r="X67" s="356"/>
      <c r="Y67" s="356"/>
      <c r="Z67" s="356"/>
      <c r="AA67" s="347"/>
    </row>
    <row r="68" spans="1:27" ht="20.25">
      <c r="A68" s="356"/>
      <c r="B68" s="356"/>
      <c r="C68" s="356"/>
      <c r="D68" s="356"/>
      <c r="E68" s="356"/>
      <c r="F68" s="356"/>
      <c r="G68" s="356"/>
      <c r="H68" s="356"/>
      <c r="I68" s="356"/>
      <c r="J68" s="356"/>
      <c r="K68" s="356"/>
      <c r="L68" s="356"/>
      <c r="M68" s="356"/>
      <c r="N68" s="356"/>
      <c r="O68" s="356"/>
      <c r="P68" s="356"/>
      <c r="Q68" s="356"/>
      <c r="R68" s="356"/>
      <c r="S68" s="356"/>
      <c r="T68" s="356"/>
      <c r="U68" s="356"/>
      <c r="V68" s="356"/>
      <c r="W68" s="356"/>
      <c r="X68" s="356"/>
      <c r="Y68" s="356"/>
      <c r="Z68" s="356"/>
      <c r="AA68" s="347"/>
    </row>
    <row r="69" spans="1:27" ht="20.25">
      <c r="A69" s="357" t="s">
        <v>429</v>
      </c>
      <c r="B69" s="357"/>
      <c r="C69" s="357"/>
      <c r="D69" s="357"/>
      <c r="E69" s="357"/>
      <c r="F69" s="357"/>
      <c r="G69" s="357"/>
      <c r="H69" s="357"/>
      <c r="I69" s="357"/>
      <c r="J69" s="357"/>
      <c r="K69" s="357"/>
      <c r="L69" s="357"/>
      <c r="M69" s="357"/>
      <c r="N69" s="357"/>
      <c r="O69" s="357"/>
      <c r="P69" s="357"/>
      <c r="Q69" s="357"/>
      <c r="R69" s="357"/>
      <c r="S69" s="357"/>
      <c r="T69" s="357"/>
      <c r="U69" s="357"/>
      <c r="V69" s="357"/>
      <c r="W69" s="357"/>
      <c r="X69" s="357"/>
      <c r="Y69" s="357"/>
      <c r="Z69" s="357"/>
      <c r="AA69" s="347"/>
    </row>
    <row r="70" spans="1:27" ht="20.25">
      <c r="A70" s="355"/>
      <c r="B70" s="355"/>
      <c r="C70" s="355"/>
      <c r="D70" s="355"/>
      <c r="E70" s="355"/>
      <c r="F70" s="355"/>
      <c r="G70" s="355"/>
      <c r="H70" s="355"/>
      <c r="I70" s="355"/>
      <c r="J70" s="355"/>
      <c r="K70" s="355"/>
      <c r="L70" s="355"/>
      <c r="M70" s="355"/>
      <c r="N70" s="355"/>
      <c r="O70" s="355"/>
      <c r="P70" s="355"/>
      <c r="Q70" s="355"/>
      <c r="R70" s="355"/>
      <c r="S70" s="355"/>
      <c r="T70" s="355"/>
      <c r="U70" s="355"/>
      <c r="V70" s="355"/>
      <c r="W70" s="355"/>
      <c r="X70" s="355"/>
      <c r="Y70" s="355"/>
      <c r="Z70" s="355"/>
      <c r="AA70" s="347"/>
    </row>
    <row r="71" spans="1:27" ht="20.25">
      <c r="A71" s="356"/>
      <c r="B71" s="356"/>
      <c r="C71" s="356"/>
      <c r="D71" s="356"/>
      <c r="E71" s="356"/>
      <c r="F71" s="356"/>
      <c r="G71" s="356"/>
      <c r="H71" s="356"/>
      <c r="I71" s="356"/>
      <c r="J71" s="356"/>
      <c r="K71" s="356"/>
      <c r="L71" s="356"/>
      <c r="M71" s="356"/>
      <c r="N71" s="356"/>
      <c r="O71" s="356"/>
      <c r="P71" s="356"/>
      <c r="Q71" s="356"/>
      <c r="R71" s="356"/>
      <c r="S71" s="356"/>
      <c r="T71" s="356"/>
      <c r="U71" s="356"/>
      <c r="V71" s="356"/>
      <c r="W71" s="356"/>
      <c r="X71" s="356"/>
      <c r="Y71" s="356"/>
      <c r="Z71" s="356"/>
      <c r="AA71" s="347"/>
    </row>
    <row r="72" spans="1:27" ht="20.25">
      <c r="A72" s="356"/>
      <c r="B72" s="356"/>
      <c r="C72" s="356"/>
      <c r="D72" s="356"/>
      <c r="E72" s="356"/>
      <c r="F72" s="356"/>
      <c r="G72" s="356"/>
      <c r="H72" s="356"/>
      <c r="I72" s="356"/>
      <c r="J72" s="356"/>
      <c r="K72" s="356"/>
      <c r="L72" s="356"/>
      <c r="M72" s="356"/>
      <c r="N72" s="356"/>
      <c r="O72" s="356"/>
      <c r="P72" s="356"/>
      <c r="Q72" s="356"/>
      <c r="R72" s="356"/>
      <c r="S72" s="356"/>
      <c r="T72" s="356"/>
      <c r="U72" s="356"/>
      <c r="V72" s="356"/>
      <c r="W72" s="356"/>
      <c r="X72" s="356"/>
      <c r="Y72" s="356"/>
      <c r="Z72" s="356"/>
      <c r="AA72" s="347"/>
    </row>
    <row r="73" spans="1:27" ht="20.25">
      <c r="A73" s="356"/>
      <c r="B73" s="356"/>
      <c r="C73" s="356"/>
      <c r="D73" s="356"/>
      <c r="E73" s="356"/>
      <c r="F73" s="356"/>
      <c r="G73" s="356"/>
      <c r="H73" s="356"/>
      <c r="I73" s="356"/>
      <c r="J73" s="356"/>
      <c r="K73" s="356"/>
      <c r="L73" s="356"/>
      <c r="M73" s="356"/>
      <c r="N73" s="356"/>
      <c r="O73" s="356"/>
      <c r="P73" s="356"/>
      <c r="Q73" s="356"/>
      <c r="R73" s="356"/>
      <c r="S73" s="356"/>
      <c r="T73" s="356"/>
      <c r="U73" s="356"/>
      <c r="V73" s="356"/>
      <c r="W73" s="356"/>
      <c r="X73" s="356"/>
      <c r="Y73" s="356"/>
      <c r="Z73" s="356"/>
      <c r="AA73" s="347"/>
    </row>
    <row r="74" spans="1:27" ht="20.25">
      <c r="A74" s="350"/>
      <c r="B74" s="350"/>
      <c r="C74" s="350"/>
      <c r="D74" s="350"/>
      <c r="E74" s="350"/>
      <c r="F74" s="350"/>
      <c r="G74" s="350"/>
      <c r="H74" s="350"/>
      <c r="I74" s="350"/>
      <c r="J74" s="350"/>
      <c r="K74" s="350"/>
      <c r="L74" s="350"/>
      <c r="M74" s="350"/>
      <c r="N74" s="350"/>
      <c r="O74" s="350"/>
      <c r="P74" s="350"/>
      <c r="Q74" s="350"/>
      <c r="R74" s="350"/>
      <c r="S74" s="350"/>
      <c r="T74" s="350"/>
      <c r="U74" s="350"/>
      <c r="V74" s="350"/>
      <c r="W74" s="350"/>
      <c r="X74" s="350"/>
      <c r="Y74" s="350"/>
      <c r="Z74" s="350"/>
      <c r="AA74" s="347"/>
    </row>
    <row r="75" spans="1:27" ht="20.25">
      <c r="A75" s="358" t="s">
        <v>430</v>
      </c>
      <c r="B75" s="359"/>
      <c r="C75" s="359"/>
      <c r="D75" s="359"/>
      <c r="E75" s="359"/>
      <c r="F75" s="359"/>
      <c r="G75" s="359"/>
      <c r="H75" s="359"/>
      <c r="I75" s="359"/>
      <c r="J75" s="359"/>
      <c r="K75" s="359"/>
      <c r="L75" s="359"/>
      <c r="M75" s="359"/>
      <c r="N75" s="358" t="s">
        <v>431</v>
      </c>
      <c r="O75" s="359"/>
      <c r="P75" s="359"/>
      <c r="Q75" s="359"/>
      <c r="R75" s="359"/>
      <c r="S75" s="359"/>
      <c r="T75" s="359"/>
      <c r="U75" s="359"/>
      <c r="V75" s="359"/>
      <c r="W75" s="359"/>
      <c r="X75" s="359"/>
      <c r="Y75" s="359"/>
      <c r="Z75" s="359"/>
      <c r="AA75" s="347"/>
    </row>
    <row r="76" spans="1:27" ht="20.25">
      <c r="A76" s="360" t="s">
        <v>432</v>
      </c>
      <c r="B76" s="359"/>
      <c r="C76" s="359"/>
      <c r="D76" s="359"/>
      <c r="E76" s="359"/>
      <c r="F76" s="359"/>
      <c r="G76" s="359"/>
      <c r="H76" s="359"/>
      <c r="I76" s="359"/>
      <c r="J76" s="359"/>
      <c r="K76" s="359"/>
      <c r="L76" s="359"/>
      <c r="M76" s="359"/>
      <c r="N76" s="360" t="s">
        <v>432</v>
      </c>
      <c r="O76" s="359"/>
      <c r="P76" s="359"/>
      <c r="Q76" s="359"/>
      <c r="R76" s="359"/>
      <c r="S76" s="359"/>
      <c r="T76" s="359"/>
      <c r="U76" s="359"/>
      <c r="V76" s="359"/>
      <c r="W76" s="359"/>
      <c r="X76" s="359"/>
      <c r="Y76" s="359"/>
      <c r="Z76" s="359"/>
      <c r="AA76" s="347"/>
    </row>
    <row r="77" spans="1:27">
      <c r="A77" s="350"/>
      <c r="B77" s="350"/>
      <c r="C77" s="350"/>
      <c r="D77" s="350"/>
      <c r="E77" s="350"/>
      <c r="F77" s="350"/>
      <c r="G77" s="350"/>
      <c r="H77" s="350"/>
      <c r="I77" s="350"/>
      <c r="J77" s="350"/>
      <c r="K77" s="350"/>
      <c r="L77" s="350"/>
      <c r="M77" s="350"/>
      <c r="N77" s="350"/>
      <c r="O77" s="350"/>
      <c r="P77" s="350"/>
      <c r="Q77" s="350"/>
      <c r="R77" s="350"/>
      <c r="S77" s="350"/>
      <c r="T77" s="350"/>
      <c r="U77" s="350"/>
      <c r="V77" s="350"/>
      <c r="W77" s="350"/>
      <c r="X77" s="350"/>
      <c r="Y77" s="350"/>
      <c r="Z77" s="350"/>
      <c r="AA77" s="361"/>
    </row>
    <row r="78" spans="1:27">
      <c r="A78" s="350"/>
      <c r="B78" s="350"/>
      <c r="C78" s="350"/>
      <c r="D78" s="350"/>
      <c r="E78" s="350"/>
      <c r="F78" s="350"/>
      <c r="G78" s="350"/>
      <c r="H78" s="350"/>
      <c r="I78" s="350"/>
      <c r="J78" s="350"/>
      <c r="K78" s="350"/>
      <c r="L78" s="350"/>
      <c r="M78" s="350"/>
      <c r="N78" s="350"/>
      <c r="O78" s="350"/>
      <c r="P78" s="350"/>
      <c r="Q78" s="350"/>
      <c r="R78" s="350"/>
      <c r="S78" s="350"/>
      <c r="T78" s="350"/>
      <c r="U78" s="350"/>
      <c r="V78" s="350"/>
      <c r="W78" s="350"/>
      <c r="X78" s="350"/>
      <c r="Y78" s="350"/>
      <c r="Z78" s="350"/>
      <c r="AA78" s="361"/>
    </row>
    <row r="79" spans="1:27">
      <c r="A79" s="350"/>
      <c r="B79" s="350"/>
      <c r="C79" s="350"/>
      <c r="D79" s="350"/>
      <c r="E79" s="350"/>
      <c r="F79" s="350"/>
      <c r="G79" s="350"/>
      <c r="H79" s="350"/>
      <c r="I79" s="350"/>
      <c r="J79" s="350"/>
      <c r="K79" s="350"/>
      <c r="L79" s="350"/>
      <c r="M79" s="350"/>
      <c r="N79" s="350"/>
      <c r="O79" s="350"/>
      <c r="P79" s="350"/>
      <c r="Q79" s="350"/>
      <c r="R79" s="350"/>
      <c r="S79" s="350"/>
      <c r="T79" s="350"/>
      <c r="U79" s="350"/>
      <c r="V79" s="350"/>
      <c r="W79" s="350"/>
      <c r="X79" s="350"/>
      <c r="Y79" s="350"/>
      <c r="Z79" s="350"/>
      <c r="AA79" s="361"/>
    </row>
    <row r="80" spans="1:27">
      <c r="A80" s="362"/>
      <c r="B80" s="362"/>
      <c r="C80" s="362"/>
      <c r="D80" s="362"/>
      <c r="E80" s="362"/>
      <c r="F80" s="362"/>
      <c r="G80" s="362"/>
      <c r="H80" s="362"/>
      <c r="I80" s="362"/>
      <c r="J80" s="362"/>
      <c r="K80" s="362"/>
      <c r="L80" s="362"/>
      <c r="M80" s="362"/>
      <c r="N80" s="362"/>
      <c r="O80" s="362"/>
      <c r="P80" s="362"/>
      <c r="Q80" s="362"/>
      <c r="R80" s="362"/>
      <c r="S80" s="362"/>
      <c r="T80" s="362"/>
      <c r="U80" s="362"/>
      <c r="V80" s="362"/>
      <c r="W80" s="362"/>
      <c r="X80" s="362"/>
      <c r="Y80" s="362"/>
      <c r="Z80" s="362"/>
      <c r="AA80" s="361"/>
    </row>
    <row r="81" spans="1:27">
      <c r="A81" s="362"/>
      <c r="B81" s="362"/>
      <c r="C81" s="362"/>
      <c r="D81" s="362"/>
      <c r="E81" s="362"/>
      <c r="F81" s="362"/>
      <c r="G81" s="362"/>
      <c r="H81" s="362"/>
      <c r="I81" s="362"/>
      <c r="J81" s="362"/>
      <c r="K81" s="362"/>
      <c r="L81" s="362"/>
      <c r="M81" s="362"/>
      <c r="N81" s="362"/>
      <c r="O81" s="362"/>
      <c r="P81" s="362"/>
      <c r="Q81" s="362"/>
      <c r="R81" s="362"/>
      <c r="S81" s="362"/>
      <c r="T81" s="362"/>
      <c r="U81" s="362"/>
      <c r="V81" s="362"/>
      <c r="W81" s="362"/>
      <c r="X81" s="362"/>
      <c r="Y81" s="362"/>
      <c r="Z81" s="362"/>
      <c r="AA81" s="361"/>
    </row>
    <row r="82" spans="1:27">
      <c r="A82" s="362"/>
      <c r="B82" s="362"/>
      <c r="C82" s="362"/>
      <c r="D82" s="362"/>
      <c r="E82" s="362"/>
      <c r="F82" s="362"/>
      <c r="G82" s="362"/>
      <c r="H82" s="362"/>
      <c r="I82" s="362"/>
      <c r="J82" s="362"/>
      <c r="K82" s="362"/>
      <c r="L82" s="362"/>
      <c r="M82" s="362"/>
      <c r="N82" s="362"/>
      <c r="O82" s="362"/>
      <c r="P82" s="362"/>
      <c r="Q82" s="362"/>
      <c r="R82" s="362"/>
      <c r="S82" s="362"/>
      <c r="T82" s="362"/>
      <c r="U82" s="362"/>
      <c r="V82" s="362"/>
      <c r="W82" s="362"/>
      <c r="X82" s="362"/>
      <c r="Y82" s="362"/>
      <c r="Z82" s="362"/>
      <c r="AA82" s="361"/>
    </row>
    <row r="83" spans="1:27">
      <c r="A83" s="362"/>
      <c r="B83" s="362"/>
      <c r="C83" s="362"/>
      <c r="D83" s="362"/>
      <c r="E83" s="362"/>
      <c r="F83" s="362"/>
      <c r="G83" s="362"/>
      <c r="H83" s="362"/>
      <c r="I83" s="362"/>
      <c r="J83" s="362"/>
      <c r="K83" s="362"/>
      <c r="L83" s="362"/>
      <c r="M83" s="362"/>
      <c r="N83" s="362"/>
      <c r="O83" s="362"/>
      <c r="P83" s="362"/>
      <c r="Q83" s="362"/>
      <c r="R83" s="362"/>
      <c r="S83" s="362"/>
      <c r="T83" s="362"/>
      <c r="U83" s="362"/>
      <c r="V83" s="362"/>
      <c r="W83" s="362"/>
      <c r="X83" s="362"/>
      <c r="Y83" s="362"/>
      <c r="Z83" s="362"/>
      <c r="AA83" s="361"/>
    </row>
    <row r="84" spans="1:27">
      <c r="A84" s="362"/>
      <c r="B84" s="362"/>
      <c r="C84" s="362"/>
      <c r="D84" s="362"/>
      <c r="E84" s="362"/>
      <c r="F84" s="362"/>
      <c r="G84" s="362"/>
      <c r="H84" s="362"/>
      <c r="I84" s="362"/>
      <c r="J84" s="362"/>
      <c r="K84" s="362"/>
      <c r="L84" s="362"/>
      <c r="M84" s="362"/>
      <c r="N84" s="362"/>
      <c r="O84" s="362"/>
      <c r="P84" s="362"/>
      <c r="Q84" s="362"/>
      <c r="R84" s="362"/>
      <c r="S84" s="362"/>
      <c r="T84" s="362"/>
      <c r="U84" s="362"/>
      <c r="V84" s="362"/>
      <c r="W84" s="362"/>
      <c r="X84" s="362"/>
      <c r="Y84" s="362"/>
      <c r="Z84" s="362"/>
      <c r="AA84" s="361"/>
    </row>
    <row r="85" spans="1:27">
      <c r="A85" s="362"/>
      <c r="B85" s="362"/>
      <c r="C85" s="362"/>
      <c r="D85" s="362"/>
      <c r="E85" s="362"/>
      <c r="F85" s="362"/>
      <c r="G85" s="362"/>
      <c r="H85" s="362"/>
      <c r="I85" s="362"/>
      <c r="J85" s="362"/>
      <c r="K85" s="362"/>
      <c r="L85" s="362"/>
      <c r="M85" s="362"/>
      <c r="N85" s="362"/>
      <c r="O85" s="362"/>
      <c r="P85" s="362"/>
      <c r="Q85" s="362"/>
      <c r="R85" s="362"/>
      <c r="S85" s="362"/>
      <c r="T85" s="362"/>
      <c r="U85" s="362"/>
      <c r="V85" s="362"/>
      <c r="W85" s="362"/>
      <c r="X85" s="362"/>
      <c r="Y85" s="362"/>
      <c r="Z85" s="362"/>
      <c r="AA85" s="361"/>
    </row>
    <row r="86" spans="1:27">
      <c r="A86" s="362"/>
      <c r="B86" s="362"/>
      <c r="C86" s="362"/>
      <c r="D86" s="362"/>
      <c r="E86" s="362"/>
      <c r="F86" s="362"/>
      <c r="G86" s="362"/>
      <c r="H86" s="362"/>
      <c r="I86" s="362"/>
      <c r="J86" s="362"/>
      <c r="K86" s="362"/>
      <c r="L86" s="362"/>
      <c r="M86" s="362"/>
      <c r="N86" s="362"/>
      <c r="O86" s="362"/>
      <c r="P86" s="362"/>
      <c r="Q86" s="362"/>
      <c r="R86" s="362"/>
      <c r="S86" s="362"/>
      <c r="T86" s="362"/>
      <c r="U86" s="362"/>
      <c r="V86" s="362"/>
      <c r="W86" s="362"/>
      <c r="X86" s="362"/>
      <c r="Y86" s="362"/>
      <c r="Z86" s="362"/>
      <c r="AA86" s="361"/>
    </row>
    <row r="87" spans="1:27">
      <c r="A87" s="362"/>
      <c r="B87" s="362"/>
      <c r="C87" s="362"/>
      <c r="D87" s="362"/>
      <c r="E87" s="362"/>
      <c r="F87" s="362"/>
      <c r="G87" s="362"/>
      <c r="H87" s="362"/>
      <c r="I87" s="362"/>
      <c r="J87" s="362"/>
      <c r="K87" s="362"/>
      <c r="L87" s="362"/>
      <c r="M87" s="362"/>
      <c r="N87" s="362"/>
      <c r="O87" s="362"/>
      <c r="P87" s="362"/>
      <c r="Q87" s="362"/>
      <c r="R87" s="362"/>
      <c r="S87" s="362"/>
      <c r="T87" s="362"/>
      <c r="U87" s="362"/>
      <c r="V87" s="362"/>
      <c r="W87" s="362"/>
      <c r="X87" s="362"/>
      <c r="Y87" s="362"/>
      <c r="Z87" s="362"/>
      <c r="AA87" s="361"/>
    </row>
    <row r="88" spans="1:27">
      <c r="A88" s="362"/>
      <c r="B88" s="362"/>
      <c r="C88" s="362"/>
      <c r="D88" s="362"/>
      <c r="E88" s="362"/>
      <c r="F88" s="362"/>
      <c r="G88" s="362"/>
      <c r="H88" s="362"/>
      <c r="I88" s="362"/>
      <c r="J88" s="362"/>
      <c r="K88" s="362"/>
      <c r="L88" s="362"/>
      <c r="M88" s="362"/>
      <c r="N88" s="362"/>
      <c r="O88" s="362"/>
      <c r="P88" s="362"/>
      <c r="Q88" s="362"/>
      <c r="R88" s="362"/>
      <c r="S88" s="362"/>
      <c r="T88" s="362"/>
      <c r="U88" s="362"/>
      <c r="V88" s="362"/>
      <c r="W88" s="362"/>
      <c r="X88" s="362"/>
      <c r="Y88" s="362"/>
      <c r="Z88" s="362"/>
      <c r="AA88" s="361"/>
    </row>
    <row r="89" spans="1:27">
      <c r="A89" s="362"/>
      <c r="B89" s="362"/>
      <c r="C89" s="362"/>
      <c r="D89" s="362"/>
      <c r="E89" s="362"/>
      <c r="F89" s="362"/>
      <c r="G89" s="362"/>
      <c r="H89" s="362"/>
      <c r="I89" s="362"/>
      <c r="J89" s="362"/>
      <c r="K89" s="362"/>
      <c r="L89" s="362"/>
      <c r="M89" s="362"/>
      <c r="N89" s="362"/>
      <c r="O89" s="362"/>
      <c r="P89" s="362"/>
      <c r="Q89" s="362"/>
      <c r="R89" s="362"/>
      <c r="S89" s="362"/>
      <c r="T89" s="362"/>
      <c r="U89" s="362"/>
      <c r="V89" s="362"/>
      <c r="W89" s="362"/>
      <c r="X89" s="362"/>
      <c r="Y89" s="362"/>
      <c r="Z89" s="362"/>
      <c r="AA89" s="361"/>
    </row>
    <row r="90" spans="1:27">
      <c r="A90" s="362"/>
      <c r="B90" s="362"/>
      <c r="C90" s="362"/>
      <c r="D90" s="362"/>
      <c r="E90" s="362"/>
      <c r="F90" s="362"/>
      <c r="G90" s="362"/>
      <c r="H90" s="362"/>
      <c r="I90" s="362"/>
      <c r="J90" s="362"/>
      <c r="K90" s="362"/>
      <c r="L90" s="362"/>
      <c r="M90" s="362"/>
      <c r="N90" s="362"/>
      <c r="O90" s="362"/>
      <c r="P90" s="362"/>
      <c r="Q90" s="362"/>
      <c r="R90" s="362"/>
      <c r="S90" s="362"/>
      <c r="T90" s="362"/>
      <c r="U90" s="362"/>
      <c r="V90" s="362"/>
      <c r="W90" s="362"/>
      <c r="X90" s="362"/>
      <c r="Y90" s="362"/>
      <c r="Z90" s="362"/>
      <c r="AA90" s="361"/>
    </row>
    <row r="91" spans="1:27">
      <c r="A91" s="362"/>
      <c r="B91" s="362"/>
      <c r="C91" s="362"/>
      <c r="D91" s="362"/>
      <c r="E91" s="362"/>
      <c r="F91" s="362"/>
      <c r="G91" s="362"/>
      <c r="H91" s="362"/>
      <c r="I91" s="362"/>
      <c r="J91" s="362"/>
      <c r="K91" s="362"/>
      <c r="L91" s="362"/>
      <c r="M91" s="362"/>
      <c r="N91" s="362"/>
      <c r="O91" s="362"/>
      <c r="P91" s="362"/>
      <c r="Q91" s="362"/>
      <c r="R91" s="362"/>
      <c r="S91" s="362"/>
      <c r="T91" s="362"/>
      <c r="U91" s="362"/>
      <c r="V91" s="362"/>
      <c r="W91" s="362"/>
      <c r="X91" s="362"/>
      <c r="Y91" s="362"/>
      <c r="Z91" s="362"/>
      <c r="AA91" s="361"/>
    </row>
    <row r="92" spans="1:27">
      <c r="A92" s="362"/>
      <c r="B92" s="362"/>
      <c r="C92" s="362"/>
      <c r="D92" s="362"/>
      <c r="E92" s="362"/>
      <c r="F92" s="362"/>
      <c r="G92" s="362"/>
      <c r="H92" s="362"/>
      <c r="I92" s="362"/>
      <c r="J92" s="362"/>
      <c r="K92" s="362"/>
      <c r="L92" s="362"/>
      <c r="M92" s="362"/>
      <c r="N92" s="362"/>
      <c r="O92" s="362"/>
      <c r="P92" s="362"/>
      <c r="Q92" s="362"/>
      <c r="R92" s="362"/>
      <c r="S92" s="362"/>
      <c r="T92" s="362"/>
      <c r="U92" s="362"/>
      <c r="V92" s="362"/>
      <c r="W92" s="362"/>
      <c r="X92" s="362"/>
      <c r="Y92" s="362"/>
      <c r="Z92" s="362"/>
      <c r="AA92" s="361"/>
    </row>
    <row r="93" spans="1:27">
      <c r="A93" s="362"/>
      <c r="B93" s="362"/>
      <c r="C93" s="362"/>
      <c r="D93" s="362"/>
      <c r="E93" s="362"/>
      <c r="F93" s="362"/>
      <c r="G93" s="362"/>
      <c r="H93" s="362"/>
      <c r="I93" s="362"/>
      <c r="J93" s="362"/>
      <c r="K93" s="362"/>
      <c r="L93" s="362"/>
      <c r="M93" s="362"/>
      <c r="N93" s="362"/>
      <c r="O93" s="362"/>
      <c r="P93" s="362"/>
      <c r="Q93" s="362"/>
      <c r="R93" s="362"/>
      <c r="S93" s="362"/>
      <c r="T93" s="362"/>
      <c r="U93" s="362"/>
      <c r="V93" s="362"/>
      <c r="W93" s="362"/>
      <c r="X93" s="362"/>
      <c r="Y93" s="362"/>
      <c r="Z93" s="362"/>
      <c r="AA93" s="361"/>
    </row>
    <row r="94" spans="1:27">
      <c r="A94" s="362"/>
      <c r="B94" s="362"/>
      <c r="C94" s="362"/>
      <c r="D94" s="362"/>
      <c r="E94" s="362"/>
      <c r="F94" s="362"/>
      <c r="G94" s="362"/>
      <c r="H94" s="362"/>
      <c r="I94" s="362"/>
      <c r="J94" s="362"/>
      <c r="K94" s="362"/>
      <c r="L94" s="362"/>
      <c r="M94" s="362"/>
      <c r="N94" s="362"/>
      <c r="O94" s="362"/>
      <c r="P94" s="362"/>
      <c r="Q94" s="362"/>
      <c r="R94" s="362"/>
      <c r="S94" s="362"/>
      <c r="T94" s="362"/>
      <c r="U94" s="362"/>
      <c r="V94" s="362"/>
      <c r="W94" s="362"/>
      <c r="X94" s="362"/>
      <c r="Y94" s="362"/>
      <c r="Z94" s="362"/>
      <c r="AA94" s="361"/>
    </row>
    <row r="95" spans="1:27">
      <c r="A95" s="362"/>
      <c r="B95" s="362"/>
      <c r="C95" s="362"/>
      <c r="D95" s="362"/>
      <c r="E95" s="362"/>
      <c r="F95" s="362"/>
      <c r="G95" s="362"/>
      <c r="H95" s="362"/>
      <c r="I95" s="362"/>
      <c r="J95" s="362"/>
      <c r="K95" s="362"/>
      <c r="L95" s="362"/>
      <c r="M95" s="362"/>
      <c r="N95" s="362"/>
      <c r="O95" s="362"/>
      <c r="P95" s="362"/>
      <c r="Q95" s="362"/>
      <c r="R95" s="362"/>
      <c r="S95" s="362"/>
      <c r="T95" s="362"/>
      <c r="U95" s="362"/>
      <c r="V95" s="362"/>
      <c r="W95" s="362"/>
      <c r="X95" s="362"/>
      <c r="Y95" s="362"/>
      <c r="Z95" s="362"/>
      <c r="AA95" s="361"/>
    </row>
    <row r="96" spans="1:27">
      <c r="A96" s="362"/>
      <c r="B96" s="362"/>
      <c r="C96" s="362"/>
      <c r="D96" s="362"/>
      <c r="E96" s="362"/>
      <c r="F96" s="362"/>
      <c r="G96" s="362"/>
      <c r="H96" s="362"/>
      <c r="I96" s="362"/>
      <c r="J96" s="362"/>
      <c r="K96" s="362"/>
      <c r="L96" s="362"/>
      <c r="M96" s="362"/>
      <c r="N96" s="362"/>
      <c r="O96" s="362"/>
      <c r="P96" s="362"/>
      <c r="Q96" s="362"/>
      <c r="R96" s="362"/>
      <c r="S96" s="362"/>
      <c r="T96" s="362"/>
      <c r="U96" s="362"/>
      <c r="V96" s="362"/>
      <c r="W96" s="362"/>
      <c r="X96" s="362"/>
      <c r="Y96" s="362"/>
      <c r="Z96" s="362"/>
      <c r="AA96" s="361"/>
    </row>
    <row r="97" spans="1:27">
      <c r="A97" s="362"/>
      <c r="B97" s="362"/>
      <c r="C97" s="362"/>
      <c r="D97" s="362"/>
      <c r="E97" s="362"/>
      <c r="F97" s="362"/>
      <c r="G97" s="362"/>
      <c r="H97" s="362"/>
      <c r="I97" s="362"/>
      <c r="J97" s="362"/>
      <c r="K97" s="362"/>
      <c r="L97" s="362"/>
      <c r="M97" s="362"/>
      <c r="N97" s="362"/>
      <c r="O97" s="362"/>
      <c r="P97" s="362"/>
      <c r="Q97" s="362"/>
      <c r="R97" s="362"/>
      <c r="S97" s="362"/>
      <c r="T97" s="362"/>
      <c r="U97" s="362"/>
      <c r="V97" s="362"/>
      <c r="W97" s="362"/>
      <c r="X97" s="362"/>
      <c r="Y97" s="362"/>
      <c r="Z97" s="362"/>
      <c r="AA97" s="361"/>
    </row>
  </sheetData>
  <phoneticPr fontId="7" type="noConversion"/>
  <hyperlinks>
    <hyperlink ref="AA7" location="DanhMuc!A1" display="Quay về DanhMuc"/>
    <hyperlink ref="AA58" location="DanhMuc!A1" display="Quay về DanhMuc"/>
    <hyperlink ref="AA9" location="BiaNK02!A1" display="Bìa NK 01"/>
    <hyperlink ref="AA8" location="BiaNK01!A1" display="Bìa NK 01"/>
    <hyperlink ref="AA60" location="BiaNK02!A1" display="Bìa NK 01"/>
    <hyperlink ref="AA59" location="BiaNK01!A1" display="Bìa NK 01"/>
  </hyperlinks>
  <printOptions horizontalCentered="1"/>
  <pageMargins left="0.78740157480314965" right="0.78740157480314965" top="0.59055118110236227" bottom="0.59055118110236227" header="0" footer="0"/>
  <pageSetup paperSize="9" orientation="portrait" r:id="rId1"/>
  <headerFooter alignWithMargins="0"/>
  <drawing r:id="rId2"/>
</worksheet>
</file>

<file path=xl/worksheets/sheet5.xml><?xml version="1.0" encoding="utf-8"?>
<worksheet xmlns="http://schemas.openxmlformats.org/spreadsheetml/2006/main" xmlns:r="http://schemas.openxmlformats.org/officeDocument/2006/relationships">
  <sheetPr codeName="Sheet5" enableFormatConditionsCalculation="0">
    <tabColor indexed="15"/>
  </sheetPr>
  <dimension ref="A1:AA46"/>
  <sheetViews>
    <sheetView view="pageBreakPreview" zoomScale="85" zoomScaleNormal="55" zoomScaleSheetLayoutView="100" workbookViewId="0">
      <pane ySplit="1" topLeftCell="A11" activePane="bottomLeft" state="frozen"/>
      <selection activeCell="Q11" sqref="Q11"/>
      <selection pane="bottomLeft" activeCell="Q11" sqref="Q11"/>
    </sheetView>
  </sheetViews>
  <sheetFormatPr defaultRowHeight="15.75"/>
  <cols>
    <col min="1" max="25" width="3.125" customWidth="1"/>
    <col min="26" max="26" width="4" customWidth="1"/>
    <col min="27" max="27" width="27.75" bestFit="1" customWidth="1"/>
  </cols>
  <sheetData>
    <row r="1" spans="1:26" s="3" customFormat="1" ht="13.5"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row>
    <row r="2" spans="1:26" ht="16.5" thickTop="1">
      <c r="A2" s="88"/>
      <c r="B2" s="89"/>
      <c r="C2" s="89"/>
      <c r="D2" s="89"/>
      <c r="E2" s="89"/>
      <c r="F2" s="89"/>
      <c r="G2" s="89"/>
      <c r="H2" s="89"/>
      <c r="I2" s="89"/>
      <c r="J2" s="89"/>
      <c r="K2" s="89"/>
      <c r="L2" s="89"/>
      <c r="M2" s="89"/>
      <c r="N2" s="89"/>
      <c r="O2" s="89"/>
      <c r="P2" s="89"/>
      <c r="Q2" s="89"/>
      <c r="R2" s="89"/>
      <c r="S2" s="89"/>
      <c r="T2" s="89"/>
      <c r="U2" s="89"/>
      <c r="V2" s="89"/>
      <c r="W2" s="89"/>
      <c r="X2" s="89"/>
      <c r="Y2" s="89"/>
      <c r="Z2" s="90"/>
    </row>
    <row r="3" spans="1:26">
      <c r="A3" s="21"/>
      <c r="B3" s="20"/>
      <c r="C3" s="20"/>
      <c r="D3" s="20"/>
      <c r="E3" s="20"/>
      <c r="F3" s="20"/>
      <c r="G3" s="20"/>
      <c r="H3" s="20"/>
      <c r="I3" s="20"/>
      <c r="J3" s="20"/>
      <c r="K3" s="20"/>
      <c r="L3" s="20"/>
      <c r="M3" s="20"/>
      <c r="N3" s="20"/>
      <c r="O3" s="20"/>
      <c r="P3" s="20"/>
      <c r="Q3" s="20"/>
      <c r="R3" s="20"/>
      <c r="S3" s="20"/>
      <c r="T3" s="20"/>
      <c r="U3" s="20"/>
      <c r="V3" s="20"/>
      <c r="W3" s="20"/>
      <c r="X3" s="20"/>
      <c r="Y3" s="20"/>
      <c r="Z3" s="22"/>
    </row>
    <row r="4" spans="1:26">
      <c r="A4" s="21"/>
      <c r="B4" s="20"/>
      <c r="C4" s="20"/>
      <c r="D4" s="20"/>
      <c r="E4" s="20"/>
      <c r="F4" s="20"/>
      <c r="G4" s="20"/>
      <c r="H4" s="20"/>
      <c r="I4" s="20"/>
      <c r="J4" s="20"/>
      <c r="K4" s="20"/>
      <c r="L4" s="20"/>
      <c r="M4" s="20"/>
      <c r="N4" s="20"/>
      <c r="O4" s="20"/>
      <c r="P4" s="20"/>
      <c r="Q4" s="20"/>
      <c r="R4" s="20"/>
      <c r="S4" s="20"/>
      <c r="T4" s="20"/>
      <c r="U4" s="20"/>
      <c r="V4" s="20"/>
      <c r="W4" s="20"/>
      <c r="X4" s="20"/>
      <c r="Y4" s="20"/>
      <c r="Z4" s="22"/>
    </row>
    <row r="5" spans="1:26">
      <c r="A5" s="21"/>
      <c r="B5" s="20"/>
      <c r="C5" s="20"/>
      <c r="D5" s="20"/>
      <c r="E5" s="20"/>
      <c r="F5" s="20"/>
      <c r="G5" s="20"/>
      <c r="H5" s="20"/>
      <c r="I5" s="20"/>
      <c r="J5" s="20"/>
      <c r="K5" s="20"/>
      <c r="L5" s="20"/>
      <c r="M5" s="20"/>
      <c r="N5" s="20"/>
      <c r="O5" s="20"/>
      <c r="P5" s="20"/>
      <c r="Q5" s="20"/>
      <c r="R5" s="20"/>
      <c r="S5" s="20"/>
      <c r="T5" s="20"/>
      <c r="U5" s="20"/>
      <c r="V5" s="20"/>
      <c r="W5" s="20"/>
      <c r="X5" s="20"/>
      <c r="Y5" s="20"/>
      <c r="Z5" s="22"/>
    </row>
    <row r="6" spans="1:26">
      <c r="A6" s="21"/>
      <c r="B6" s="20"/>
      <c r="C6" s="20"/>
      <c r="D6" s="20"/>
      <c r="E6" s="20"/>
      <c r="F6" s="20"/>
      <c r="G6" s="20"/>
      <c r="H6" s="20"/>
      <c r="I6" s="20"/>
      <c r="J6" s="20"/>
      <c r="K6" s="20"/>
      <c r="L6" s="20"/>
      <c r="M6" s="20"/>
      <c r="N6" s="20"/>
      <c r="O6" s="20"/>
      <c r="P6" s="20"/>
      <c r="Q6" s="20"/>
      <c r="R6" s="20"/>
      <c r="S6" s="20"/>
      <c r="T6" s="20"/>
      <c r="U6" s="20"/>
      <c r="V6" s="20"/>
      <c r="W6" s="20"/>
      <c r="X6" s="20"/>
      <c r="Y6" s="20"/>
      <c r="Z6" s="22"/>
    </row>
    <row r="7" spans="1:26">
      <c r="A7" s="21"/>
      <c r="B7" s="20"/>
      <c r="C7" s="20"/>
      <c r="D7" s="20"/>
      <c r="E7" s="20"/>
      <c r="F7" s="20"/>
      <c r="G7" s="20"/>
      <c r="H7" s="20"/>
      <c r="I7" s="20"/>
      <c r="J7" s="20"/>
      <c r="K7" s="20"/>
      <c r="L7" s="20"/>
      <c r="M7" s="20"/>
      <c r="N7" s="20"/>
      <c r="O7" s="20"/>
      <c r="P7" s="20"/>
      <c r="Q7" s="20"/>
      <c r="R7" s="20"/>
      <c r="S7" s="20"/>
      <c r="T7" s="20"/>
      <c r="U7" s="20"/>
      <c r="V7" s="20"/>
      <c r="W7" s="20"/>
      <c r="X7" s="20"/>
      <c r="Y7" s="20"/>
      <c r="Z7" s="22"/>
    </row>
    <row r="8" spans="1:26">
      <c r="A8" s="21"/>
      <c r="B8" s="20"/>
      <c r="C8" s="20"/>
      <c r="D8" s="20"/>
      <c r="E8" s="20"/>
      <c r="F8" s="20"/>
      <c r="G8" s="20"/>
      <c r="H8" s="20"/>
      <c r="I8" s="20"/>
      <c r="J8" s="20"/>
      <c r="K8" s="20"/>
      <c r="L8" s="20"/>
      <c r="M8" s="20"/>
      <c r="N8" s="20"/>
      <c r="O8" s="20"/>
      <c r="P8" s="20"/>
      <c r="Q8" s="20"/>
      <c r="R8" s="20"/>
      <c r="S8" s="20"/>
      <c r="T8" s="20"/>
      <c r="U8" s="20"/>
      <c r="V8" s="20"/>
      <c r="W8" s="20"/>
      <c r="X8" s="20"/>
      <c r="Y8" s="20"/>
      <c r="Z8" s="22"/>
    </row>
    <row r="9" spans="1:26">
      <c r="A9" s="21"/>
      <c r="B9" s="20"/>
      <c r="C9" s="20"/>
      <c r="D9" s="20"/>
      <c r="E9" s="20"/>
      <c r="F9" s="20"/>
      <c r="G9" s="20"/>
      <c r="H9" s="20"/>
      <c r="I9" s="20"/>
      <c r="J9" s="20"/>
      <c r="K9" s="20"/>
      <c r="L9" s="20"/>
      <c r="M9" s="20"/>
      <c r="N9" s="20"/>
      <c r="O9" s="20"/>
      <c r="P9" s="20"/>
      <c r="Q9" s="20"/>
      <c r="R9" s="20"/>
      <c r="S9" s="20"/>
      <c r="T9" s="20"/>
      <c r="U9" s="20"/>
      <c r="V9" s="20"/>
      <c r="W9" s="20"/>
      <c r="X9" s="20"/>
      <c r="Y9" s="20"/>
      <c r="Z9" s="22"/>
    </row>
    <row r="10" spans="1:26">
      <c r="A10" s="21"/>
      <c r="B10" s="20"/>
      <c r="C10" s="20"/>
      <c r="D10" s="20"/>
      <c r="E10" s="20"/>
      <c r="F10" s="20"/>
      <c r="G10" s="20"/>
      <c r="H10" s="20"/>
      <c r="I10" s="20"/>
      <c r="J10" s="20"/>
      <c r="K10" s="20"/>
      <c r="L10" s="20"/>
      <c r="M10" s="20"/>
      <c r="N10" s="20"/>
      <c r="O10" s="20"/>
      <c r="P10" s="20"/>
      <c r="Q10" s="20"/>
      <c r="R10" s="20"/>
      <c r="S10" s="20"/>
      <c r="T10" s="20"/>
      <c r="U10" s="20"/>
      <c r="V10" s="20"/>
      <c r="W10" s="20"/>
      <c r="X10" s="20"/>
      <c r="Y10" s="20"/>
      <c r="Z10" s="22"/>
    </row>
    <row r="11" spans="1:26">
      <c r="A11" s="21"/>
      <c r="B11" s="20"/>
      <c r="C11" s="20"/>
      <c r="D11" s="20"/>
      <c r="E11" s="20"/>
      <c r="F11" s="20"/>
      <c r="G11" s="20"/>
      <c r="H11" s="20"/>
      <c r="I11" s="20"/>
      <c r="J11" s="20"/>
      <c r="K11" s="20"/>
      <c r="L11" s="20"/>
      <c r="M11" s="20"/>
      <c r="N11" s="20"/>
      <c r="O11" s="20"/>
      <c r="P11" s="20"/>
      <c r="Q11" s="20"/>
      <c r="R11" s="20"/>
      <c r="S11" s="20"/>
      <c r="T11" s="20"/>
      <c r="U11" s="20"/>
      <c r="V11" s="20"/>
      <c r="W11" s="20"/>
      <c r="X11" s="20"/>
      <c r="Y11" s="20"/>
      <c r="Z11" s="22"/>
    </row>
    <row r="12" spans="1:26">
      <c r="A12" s="21"/>
      <c r="B12" s="20"/>
      <c r="C12" s="20"/>
      <c r="D12" s="20"/>
      <c r="E12" s="20"/>
      <c r="F12" s="20"/>
      <c r="G12" s="20"/>
      <c r="H12" s="20"/>
      <c r="I12" s="20"/>
      <c r="J12" s="20"/>
      <c r="K12" s="20"/>
      <c r="L12" s="20"/>
      <c r="M12" s="20"/>
      <c r="N12" s="20"/>
      <c r="O12" s="20"/>
      <c r="P12" s="20"/>
      <c r="Q12" s="20"/>
      <c r="R12" s="20"/>
      <c r="S12" s="20"/>
      <c r="T12" s="20"/>
      <c r="U12" s="20"/>
      <c r="V12" s="20"/>
      <c r="W12" s="20"/>
      <c r="X12" s="20"/>
      <c r="Y12" s="20"/>
      <c r="Z12" s="22"/>
    </row>
    <row r="13" spans="1:26">
      <c r="A13" s="21"/>
      <c r="B13" s="20"/>
      <c r="C13" s="20"/>
      <c r="D13" s="20"/>
      <c r="E13" s="20"/>
      <c r="F13" s="20"/>
      <c r="G13" s="20"/>
      <c r="H13" s="20"/>
      <c r="I13" s="20"/>
      <c r="J13" s="20"/>
      <c r="K13" s="20"/>
      <c r="L13" s="20"/>
      <c r="M13" s="20"/>
      <c r="N13" s="20"/>
      <c r="O13" s="20"/>
      <c r="P13" s="20"/>
      <c r="Q13" s="20"/>
      <c r="R13" s="20"/>
      <c r="S13" s="20"/>
      <c r="T13" s="20"/>
      <c r="U13" s="20"/>
      <c r="V13" s="20"/>
      <c r="W13" s="20"/>
      <c r="X13" s="20"/>
      <c r="Y13" s="20"/>
      <c r="Z13" s="22"/>
    </row>
    <row r="14" spans="1:26">
      <c r="A14" s="21"/>
      <c r="B14" s="20"/>
      <c r="C14" s="20"/>
      <c r="D14" s="20"/>
      <c r="E14" s="20"/>
      <c r="F14" s="20"/>
      <c r="G14" s="20"/>
      <c r="H14" s="20"/>
      <c r="I14" s="20"/>
      <c r="J14" s="20"/>
      <c r="K14" s="20"/>
      <c r="L14" s="20"/>
      <c r="M14" s="20"/>
      <c r="N14" s="20"/>
      <c r="O14" s="20"/>
      <c r="P14" s="20"/>
      <c r="Q14" s="20"/>
      <c r="R14" s="20"/>
      <c r="S14" s="20"/>
      <c r="T14" s="20"/>
      <c r="U14" s="20"/>
      <c r="V14" s="20"/>
      <c r="W14" s="20"/>
      <c r="X14" s="20"/>
      <c r="Y14" s="20"/>
      <c r="Z14" s="22"/>
    </row>
    <row r="15" spans="1:26">
      <c r="A15" s="21"/>
      <c r="B15" s="20"/>
      <c r="C15" s="20"/>
      <c r="D15" s="20"/>
      <c r="E15" s="20"/>
      <c r="F15" s="20"/>
      <c r="G15" s="20"/>
      <c r="H15" s="20"/>
      <c r="I15" s="20"/>
      <c r="J15" s="20"/>
      <c r="K15" s="20"/>
      <c r="L15" s="20"/>
      <c r="M15" s="20"/>
      <c r="N15" s="20"/>
      <c r="O15" s="20"/>
      <c r="P15" s="20"/>
      <c r="Q15" s="20"/>
      <c r="R15" s="20"/>
      <c r="S15" s="20"/>
      <c r="T15" s="20"/>
      <c r="U15" s="20"/>
      <c r="V15" s="20"/>
      <c r="W15" s="20"/>
      <c r="X15" s="20"/>
      <c r="Y15" s="20"/>
      <c r="Z15" s="22"/>
    </row>
    <row r="16" spans="1:26">
      <c r="A16" s="21"/>
      <c r="B16" s="20"/>
      <c r="C16" s="20"/>
      <c r="D16" s="20"/>
      <c r="E16" s="20"/>
      <c r="F16" s="20"/>
      <c r="G16" s="20"/>
      <c r="H16" s="20"/>
      <c r="I16" s="20"/>
      <c r="J16" s="20"/>
      <c r="K16" s="20"/>
      <c r="L16" s="20"/>
      <c r="M16" s="20"/>
      <c r="N16" s="20"/>
      <c r="O16" s="20"/>
      <c r="P16" s="20"/>
      <c r="Q16" s="20"/>
      <c r="R16" s="20"/>
      <c r="S16" s="20"/>
      <c r="T16" s="20"/>
      <c r="U16" s="20"/>
      <c r="V16" s="20"/>
      <c r="W16" s="20"/>
      <c r="X16" s="20"/>
      <c r="Y16" s="20"/>
      <c r="Z16" s="22"/>
    </row>
    <row r="17" spans="1:27" ht="33.75" thickBot="1">
      <c r="A17" s="49"/>
      <c r="B17" s="18"/>
      <c r="C17" s="18"/>
      <c r="D17" s="18"/>
      <c r="E17" s="18"/>
      <c r="F17" s="18"/>
      <c r="G17" s="18"/>
      <c r="H17" s="18"/>
      <c r="I17" s="18"/>
      <c r="J17" s="18"/>
      <c r="K17" s="18"/>
      <c r="L17" s="18"/>
      <c r="M17" s="18"/>
      <c r="N17" s="18"/>
      <c r="O17" s="18"/>
      <c r="P17" s="18"/>
      <c r="Q17" s="18"/>
      <c r="R17" s="18"/>
      <c r="S17" s="18"/>
      <c r="T17" s="18"/>
      <c r="U17" s="18"/>
      <c r="V17" s="18"/>
      <c r="W17" s="18"/>
      <c r="X17" s="18"/>
      <c r="Y17" s="18"/>
      <c r="Z17" s="23"/>
    </row>
    <row r="18" spans="1:27" ht="52.5" thickBot="1">
      <c r="A18" s="50" t="s">
        <v>35</v>
      </c>
      <c r="B18" s="18"/>
      <c r="C18" s="18"/>
      <c r="D18" s="18"/>
      <c r="E18" s="18"/>
      <c r="F18" s="18"/>
      <c r="G18" s="18"/>
      <c r="H18" s="18"/>
      <c r="I18" s="18"/>
      <c r="J18" s="18"/>
      <c r="K18" s="18"/>
      <c r="L18" s="18"/>
      <c r="M18" s="18"/>
      <c r="N18" s="18"/>
      <c r="O18" s="18"/>
      <c r="P18" s="18"/>
      <c r="Q18" s="18"/>
      <c r="R18" s="18"/>
      <c r="S18" s="18"/>
      <c r="T18" s="18"/>
      <c r="U18" s="18"/>
      <c r="V18" s="18"/>
      <c r="W18" s="18"/>
      <c r="X18" s="18"/>
      <c r="Y18" s="18"/>
      <c r="Z18" s="23"/>
      <c r="AA18" s="32" t="s">
        <v>25</v>
      </c>
    </row>
    <row r="19" spans="1:27">
      <c r="A19" s="21"/>
      <c r="B19" s="20"/>
      <c r="C19" s="20"/>
      <c r="D19" s="20"/>
      <c r="E19" s="20"/>
      <c r="F19" s="20"/>
      <c r="G19" s="20"/>
      <c r="H19" s="20"/>
      <c r="I19" s="20"/>
      <c r="J19" s="20"/>
      <c r="K19" s="20"/>
      <c r="L19" s="20"/>
      <c r="M19" s="20"/>
      <c r="N19" s="20"/>
      <c r="O19" s="20"/>
      <c r="P19" s="20"/>
      <c r="Q19" s="20"/>
      <c r="R19" s="20"/>
      <c r="S19" s="20"/>
      <c r="T19" s="20"/>
      <c r="U19" s="20"/>
      <c r="V19" s="20"/>
      <c r="W19" s="20"/>
      <c r="X19" s="20"/>
      <c r="Y19" s="20"/>
      <c r="Z19" s="22"/>
    </row>
    <row r="20" spans="1:27" ht="20.25">
      <c r="A20" s="123" t="s">
        <v>114</v>
      </c>
      <c r="B20" s="116"/>
      <c r="C20" s="116"/>
      <c r="D20" s="116"/>
      <c r="E20" s="116"/>
      <c r="G20" s="116" t="str">
        <f>ct</f>
        <v>Nhà làm việc kiêm kho, nhà công vụ và phụ trợ</v>
      </c>
      <c r="H20" s="116"/>
      <c r="I20" s="116"/>
      <c r="J20" s="116"/>
      <c r="K20" s="116"/>
      <c r="L20" s="116"/>
      <c r="M20" s="116"/>
      <c r="N20" s="116"/>
      <c r="O20" s="116"/>
      <c r="P20" s="116"/>
      <c r="Q20" s="116"/>
      <c r="R20" s="116"/>
      <c r="S20" s="116"/>
      <c r="T20" s="116"/>
      <c r="U20" s="116"/>
      <c r="V20" s="116"/>
      <c r="W20" s="116"/>
      <c r="X20" s="116"/>
      <c r="Y20" s="116"/>
      <c r="Z20" s="117"/>
      <c r="AA20" s="98"/>
    </row>
    <row r="21" spans="1:27" ht="20.25">
      <c r="A21" s="123" t="s">
        <v>113</v>
      </c>
      <c r="B21" s="116"/>
      <c r="C21" s="116"/>
      <c r="D21" s="116"/>
      <c r="E21" s="116"/>
      <c r="G21" s="116" t="str">
        <f>hm</f>
        <v>Nhà làm việc kiêm kho</v>
      </c>
      <c r="H21" s="116"/>
      <c r="I21" s="116"/>
      <c r="J21" s="116"/>
      <c r="K21" s="116"/>
      <c r="L21" s="116"/>
      <c r="M21" s="116"/>
      <c r="N21" s="116"/>
      <c r="O21" s="116"/>
      <c r="P21" s="116"/>
      <c r="Q21" s="116"/>
      <c r="R21" s="116"/>
      <c r="S21" s="116"/>
      <c r="T21" s="116"/>
      <c r="U21" s="116"/>
      <c r="V21" s="116"/>
      <c r="W21" s="116"/>
      <c r="X21" s="116"/>
      <c r="Y21" s="116"/>
      <c r="Z21" s="117"/>
      <c r="AA21" s="98"/>
    </row>
    <row r="22" spans="1:27" ht="20.25">
      <c r="A22" s="123" t="s">
        <v>112</v>
      </c>
      <c r="B22" s="116"/>
      <c r="C22" s="116"/>
      <c r="D22" s="116"/>
      <c r="E22" s="116"/>
      <c r="G22" s="116" t="str">
        <f>dd</f>
        <v>Phường HG - TP HL - Tỉnh QN</v>
      </c>
      <c r="H22" s="116"/>
      <c r="I22" s="116"/>
      <c r="J22" s="116"/>
      <c r="K22" s="116"/>
      <c r="L22" s="116"/>
      <c r="M22" s="116"/>
      <c r="N22" s="116"/>
      <c r="O22" s="116"/>
      <c r="P22" s="116"/>
      <c r="Q22" s="116"/>
      <c r="R22" s="116"/>
      <c r="S22" s="116"/>
      <c r="T22" s="116"/>
      <c r="U22" s="116"/>
      <c r="V22" s="116"/>
      <c r="W22" s="116"/>
      <c r="X22" s="116"/>
      <c r="Y22" s="116"/>
      <c r="Z22" s="117"/>
      <c r="AA22" s="98"/>
    </row>
    <row r="23" spans="1:27" ht="20.25">
      <c r="A23" s="124" t="s">
        <v>109</v>
      </c>
      <c r="B23" s="118"/>
      <c r="C23" s="118"/>
      <c r="D23" s="118"/>
      <c r="E23" s="118"/>
      <c r="G23" s="118" t="str">
        <f>IF(LEN(cdt)&gt;0,cdt,"")</f>
        <v>Tỉnh QN</v>
      </c>
      <c r="H23" s="17"/>
      <c r="I23" s="118"/>
      <c r="J23" s="118"/>
      <c r="K23" s="118"/>
      <c r="L23" s="118"/>
      <c r="M23" s="118"/>
      <c r="N23" s="118"/>
      <c r="O23" s="118"/>
      <c r="P23" s="118"/>
      <c r="Q23" s="118"/>
      <c r="R23" s="118"/>
      <c r="S23" s="118"/>
      <c r="T23" s="118"/>
      <c r="U23" s="118"/>
      <c r="V23" s="118"/>
      <c r="W23" s="118"/>
      <c r="X23" s="118"/>
      <c r="Y23" s="118"/>
      <c r="Z23" s="119"/>
      <c r="AA23" s="98"/>
    </row>
    <row r="24" spans="1:27" ht="20.25">
      <c r="A24" s="124" t="s">
        <v>110</v>
      </c>
      <c r="B24" s="118"/>
      <c r="C24" s="118"/>
      <c r="D24" s="118"/>
      <c r="E24" s="118"/>
      <c r="G24" s="118" t="str">
        <f>IF(LEN(tvgs)&gt;0,tvgs,"")</f>
        <v>Công ty Cổ phần Tư vấn…</v>
      </c>
      <c r="H24" s="17"/>
      <c r="I24" s="118"/>
      <c r="J24" s="118"/>
      <c r="K24" s="118"/>
      <c r="L24" s="118"/>
      <c r="M24" s="118"/>
      <c r="N24" s="118"/>
      <c r="O24" s="118"/>
      <c r="P24" s="118"/>
      <c r="Q24" s="118"/>
      <c r="R24" s="118"/>
      <c r="S24" s="118"/>
      <c r="T24" s="118"/>
      <c r="U24" s="118"/>
      <c r="V24" s="118"/>
      <c r="W24" s="118"/>
      <c r="X24" s="118"/>
      <c r="Y24" s="118"/>
      <c r="Z24" s="119"/>
      <c r="AA24" s="98"/>
    </row>
    <row r="25" spans="1:27" ht="20.25">
      <c r="A25" s="124" t="s">
        <v>111</v>
      </c>
      <c r="B25" s="118"/>
      <c r="C25" s="118"/>
      <c r="D25" s="118"/>
      <c r="E25" s="118"/>
      <c r="G25" s="118" t="str">
        <f>IF(LEN(dvtc)&gt;0,dvtc,"")</f>
        <v>Công ty Cổ phần Xây dựng…</v>
      </c>
      <c r="H25" s="17"/>
      <c r="I25" s="118"/>
      <c r="J25" s="118"/>
      <c r="K25" s="118"/>
      <c r="L25" s="118"/>
      <c r="M25" s="118"/>
      <c r="N25" s="118"/>
      <c r="O25" s="118"/>
      <c r="P25" s="118"/>
      <c r="Q25" s="118"/>
      <c r="R25" s="118"/>
      <c r="S25" s="118"/>
      <c r="T25" s="118"/>
      <c r="U25" s="118"/>
      <c r="V25" s="118"/>
      <c r="W25" s="118"/>
      <c r="X25" s="118"/>
      <c r="Y25" s="118"/>
      <c r="Z25" s="119"/>
      <c r="AA25" s="98"/>
    </row>
    <row r="26" spans="1:27">
      <c r="A26" s="21"/>
      <c r="B26" s="20"/>
      <c r="C26" s="20"/>
      <c r="D26" s="20"/>
      <c r="E26" s="20"/>
      <c r="F26" s="20"/>
      <c r="G26" s="20"/>
      <c r="H26" s="20"/>
      <c r="I26" s="20"/>
      <c r="J26" s="20"/>
      <c r="K26" s="20"/>
      <c r="L26" s="20"/>
      <c r="M26" s="20"/>
      <c r="N26" s="20"/>
      <c r="O26" s="20"/>
      <c r="P26" s="20"/>
      <c r="Q26" s="20"/>
      <c r="R26" s="20"/>
      <c r="S26" s="20"/>
      <c r="T26" s="20"/>
      <c r="U26" s="20"/>
      <c r="V26" s="20"/>
      <c r="W26" s="20"/>
      <c r="X26" s="20"/>
      <c r="Y26" s="20"/>
      <c r="Z26" s="22"/>
    </row>
    <row r="27" spans="1:27">
      <c r="A27" s="21"/>
      <c r="B27" s="20"/>
      <c r="C27" s="20"/>
      <c r="D27" s="20"/>
      <c r="E27" s="20"/>
      <c r="F27" s="20"/>
      <c r="G27" s="20"/>
      <c r="H27" s="20"/>
      <c r="I27" s="20"/>
      <c r="J27" s="20"/>
      <c r="K27" s="20"/>
      <c r="L27" s="20"/>
      <c r="M27" s="20"/>
      <c r="N27" s="20"/>
      <c r="O27" s="20"/>
      <c r="P27" s="20"/>
      <c r="Q27" s="20"/>
      <c r="R27" s="20"/>
      <c r="S27" s="20"/>
      <c r="T27" s="20"/>
      <c r="U27" s="20"/>
      <c r="V27" s="20"/>
      <c r="W27" s="20"/>
      <c r="X27" s="20"/>
      <c r="Y27" s="20"/>
      <c r="Z27" s="22"/>
    </row>
    <row r="28" spans="1:27">
      <c r="A28" s="21"/>
      <c r="B28" s="20"/>
      <c r="C28" s="20"/>
      <c r="D28" s="20"/>
      <c r="E28" s="20"/>
      <c r="F28" s="20"/>
      <c r="G28" s="20"/>
      <c r="H28" s="20"/>
      <c r="I28" s="20"/>
      <c r="J28" s="20"/>
      <c r="K28" s="20"/>
      <c r="L28" s="20"/>
      <c r="M28" s="20"/>
      <c r="N28" s="20"/>
      <c r="O28" s="20"/>
      <c r="P28" s="20"/>
      <c r="Q28" s="20"/>
      <c r="R28" s="20"/>
      <c r="S28" s="20"/>
      <c r="T28" s="20"/>
      <c r="U28" s="20"/>
      <c r="V28" s="20"/>
      <c r="W28" s="20"/>
      <c r="X28" s="20"/>
      <c r="Y28" s="20"/>
      <c r="Z28" s="22"/>
    </row>
    <row r="29" spans="1:27">
      <c r="A29" s="21"/>
      <c r="B29" s="20"/>
      <c r="C29" s="20"/>
      <c r="D29" s="20"/>
      <c r="E29" s="20"/>
      <c r="F29" s="20"/>
      <c r="G29" s="20"/>
      <c r="H29" s="20"/>
      <c r="I29" s="20"/>
      <c r="J29" s="20"/>
      <c r="K29" s="20"/>
      <c r="L29" s="20"/>
      <c r="M29" s="20"/>
      <c r="N29" s="20"/>
      <c r="O29" s="20"/>
      <c r="P29" s="20"/>
      <c r="Q29" s="20"/>
      <c r="R29" s="20"/>
      <c r="S29" s="20"/>
      <c r="T29" s="20"/>
      <c r="U29" s="20"/>
      <c r="V29" s="20"/>
      <c r="W29" s="20"/>
      <c r="X29" s="20"/>
      <c r="Y29" s="20"/>
      <c r="Z29" s="22"/>
    </row>
    <row r="30" spans="1:27">
      <c r="A30" s="21"/>
      <c r="B30" s="20"/>
      <c r="C30" s="20"/>
      <c r="D30" s="20"/>
      <c r="E30" s="20"/>
      <c r="F30" s="20"/>
      <c r="G30" s="20"/>
      <c r="H30" s="20"/>
      <c r="I30" s="20"/>
      <c r="J30" s="20"/>
      <c r="K30" s="20"/>
      <c r="L30" s="20"/>
      <c r="M30" s="20"/>
      <c r="N30" s="20"/>
      <c r="O30" s="20"/>
      <c r="P30" s="20"/>
      <c r="Q30" s="20"/>
      <c r="R30" s="20"/>
      <c r="S30" s="20"/>
      <c r="T30" s="20"/>
      <c r="U30" s="20"/>
      <c r="V30" s="20"/>
      <c r="W30" s="20"/>
      <c r="X30" s="20"/>
      <c r="Y30" s="20"/>
      <c r="Z30" s="22"/>
    </row>
    <row r="31" spans="1:27">
      <c r="A31" s="21"/>
      <c r="B31" s="20"/>
      <c r="C31" s="20"/>
      <c r="D31" s="20"/>
      <c r="E31" s="20"/>
      <c r="F31" s="20"/>
      <c r="G31" s="20"/>
      <c r="H31" s="20"/>
      <c r="I31" s="20"/>
      <c r="J31" s="20"/>
      <c r="K31" s="20"/>
      <c r="L31" s="20"/>
      <c r="M31" s="20"/>
      <c r="N31" s="20"/>
      <c r="O31" s="20"/>
      <c r="P31" s="20"/>
      <c r="Q31" s="20"/>
      <c r="R31" s="20"/>
      <c r="S31" s="20"/>
      <c r="T31" s="20"/>
      <c r="U31" s="20"/>
      <c r="V31" s="20"/>
      <c r="W31" s="20"/>
      <c r="X31" s="20"/>
      <c r="Y31" s="20"/>
      <c r="Z31" s="22"/>
    </row>
    <row r="32" spans="1:27">
      <c r="A32" s="21"/>
      <c r="B32" s="20"/>
      <c r="C32" s="20"/>
      <c r="D32" s="20"/>
      <c r="E32" s="20"/>
      <c r="F32" s="20"/>
      <c r="G32" s="20"/>
      <c r="H32" s="20"/>
      <c r="I32" s="20"/>
      <c r="J32" s="20"/>
      <c r="K32" s="20"/>
      <c r="L32" s="20"/>
      <c r="M32" s="20"/>
      <c r="N32" s="20"/>
      <c r="O32" s="20"/>
      <c r="P32" s="20"/>
      <c r="Q32" s="20"/>
      <c r="R32" s="20"/>
      <c r="S32" s="20"/>
      <c r="T32" s="20"/>
      <c r="U32" s="20"/>
      <c r="V32" s="20"/>
      <c r="W32" s="20"/>
      <c r="X32" s="20"/>
      <c r="Y32" s="20"/>
      <c r="Z32" s="22"/>
    </row>
    <row r="33" spans="1:26">
      <c r="A33" s="21"/>
      <c r="B33" s="20"/>
      <c r="C33" s="20"/>
      <c r="D33" s="20"/>
      <c r="E33" s="20"/>
      <c r="F33" s="20"/>
      <c r="G33" s="20"/>
      <c r="H33" s="20"/>
      <c r="I33" s="20"/>
      <c r="J33" s="20"/>
      <c r="K33" s="20"/>
      <c r="L33" s="20"/>
      <c r="M33" s="20"/>
      <c r="N33" s="20"/>
      <c r="O33" s="20"/>
      <c r="P33" s="20"/>
      <c r="Q33" s="20"/>
      <c r="R33" s="20"/>
      <c r="S33" s="20"/>
      <c r="T33" s="20"/>
      <c r="U33" s="20"/>
      <c r="V33" s="20"/>
      <c r="W33" s="20"/>
      <c r="X33" s="20"/>
      <c r="Y33" s="20"/>
      <c r="Z33" s="22"/>
    </row>
    <row r="34" spans="1:26">
      <c r="A34" s="21"/>
      <c r="B34" s="20"/>
      <c r="C34" s="20"/>
      <c r="D34" s="20"/>
      <c r="E34" s="20"/>
      <c r="F34" s="20"/>
      <c r="G34" s="20"/>
      <c r="H34" s="20"/>
      <c r="I34" s="20"/>
      <c r="J34" s="20"/>
      <c r="K34" s="20"/>
      <c r="L34" s="20"/>
      <c r="M34" s="20"/>
      <c r="N34" s="20"/>
      <c r="O34" s="20"/>
      <c r="P34" s="20"/>
      <c r="Q34" s="20"/>
      <c r="R34" s="20"/>
      <c r="S34" s="20"/>
      <c r="T34" s="20"/>
      <c r="U34" s="20"/>
      <c r="V34" s="20"/>
      <c r="W34" s="20"/>
      <c r="X34" s="20"/>
      <c r="Y34" s="20"/>
      <c r="Z34" s="22"/>
    </row>
    <row r="35" spans="1:26">
      <c r="A35" s="21"/>
      <c r="B35" s="20"/>
      <c r="C35" s="20"/>
      <c r="D35" s="20"/>
      <c r="E35" s="20"/>
      <c r="F35" s="20"/>
      <c r="G35" s="20"/>
      <c r="H35" s="20"/>
      <c r="I35" s="20"/>
      <c r="J35" s="20"/>
      <c r="K35" s="20"/>
      <c r="L35" s="20"/>
      <c r="M35" s="20"/>
      <c r="N35" s="20"/>
      <c r="O35" s="20"/>
      <c r="P35" s="20"/>
      <c r="Q35" s="20"/>
      <c r="R35" s="20"/>
      <c r="S35" s="20"/>
      <c r="T35" s="20"/>
      <c r="U35" s="20"/>
      <c r="V35" s="20"/>
      <c r="W35" s="20"/>
      <c r="X35" s="20"/>
      <c r="Y35" s="20"/>
      <c r="Z35" s="22"/>
    </row>
    <row r="36" spans="1:26">
      <c r="A36" s="21"/>
      <c r="B36" s="20"/>
      <c r="C36" s="20"/>
      <c r="D36" s="20"/>
      <c r="E36" s="20"/>
      <c r="F36" s="20"/>
      <c r="G36" s="20"/>
      <c r="H36" s="20"/>
      <c r="I36" s="20"/>
      <c r="J36" s="20"/>
      <c r="K36" s="20"/>
      <c r="L36" s="20"/>
      <c r="M36" s="20"/>
      <c r="N36" s="20"/>
      <c r="O36" s="20"/>
      <c r="P36" s="20"/>
      <c r="Q36" s="20"/>
      <c r="R36" s="20"/>
      <c r="S36" s="20"/>
      <c r="T36" s="20"/>
      <c r="U36" s="20"/>
      <c r="V36" s="20"/>
      <c r="W36" s="20"/>
      <c r="X36" s="20"/>
      <c r="Y36" s="20"/>
      <c r="Z36" s="22"/>
    </row>
    <row r="37" spans="1:26">
      <c r="A37" s="21"/>
      <c r="B37" s="20"/>
      <c r="C37" s="20"/>
      <c r="D37" s="20"/>
      <c r="E37" s="20"/>
      <c r="F37" s="20"/>
      <c r="G37" s="20"/>
      <c r="H37" s="20"/>
      <c r="I37" s="20"/>
      <c r="J37" s="20"/>
      <c r="K37" s="20"/>
      <c r="L37" s="20"/>
      <c r="M37" s="20"/>
      <c r="N37" s="20"/>
      <c r="O37" s="20"/>
      <c r="P37" s="20"/>
      <c r="Q37" s="20"/>
      <c r="R37" s="20"/>
      <c r="S37" s="20"/>
      <c r="T37" s="20"/>
      <c r="U37" s="20"/>
      <c r="V37" s="20"/>
      <c r="W37" s="20"/>
      <c r="X37" s="20"/>
      <c r="Y37" s="20"/>
      <c r="Z37" s="22"/>
    </row>
    <row r="38" spans="1:26">
      <c r="A38" s="21"/>
      <c r="B38" s="20"/>
      <c r="C38" s="20"/>
      <c r="D38" s="20"/>
      <c r="E38" s="20"/>
      <c r="F38" s="20"/>
      <c r="G38" s="20"/>
      <c r="H38" s="20"/>
      <c r="I38" s="20"/>
      <c r="J38" s="20"/>
      <c r="K38" s="20"/>
      <c r="L38" s="20"/>
      <c r="M38" s="20"/>
      <c r="N38" s="20"/>
      <c r="O38" s="20"/>
      <c r="P38" s="20"/>
      <c r="Q38" s="20"/>
      <c r="R38" s="20"/>
      <c r="S38" s="20"/>
      <c r="T38" s="20"/>
      <c r="U38" s="20"/>
      <c r="V38" s="20"/>
      <c r="W38" s="20"/>
      <c r="X38" s="20"/>
      <c r="Y38" s="20"/>
      <c r="Z38" s="22"/>
    </row>
    <row r="39" spans="1:26">
      <c r="A39" s="21"/>
      <c r="B39" s="20"/>
      <c r="C39" s="20"/>
      <c r="D39" s="20"/>
      <c r="E39" s="20"/>
      <c r="F39" s="20"/>
      <c r="G39" s="20"/>
      <c r="H39" s="20"/>
      <c r="I39" s="20"/>
      <c r="J39" s="20"/>
      <c r="K39" s="20"/>
      <c r="L39" s="20"/>
      <c r="M39" s="20"/>
      <c r="N39" s="20"/>
      <c r="O39" s="20"/>
      <c r="P39" s="20"/>
      <c r="Q39" s="20"/>
      <c r="R39" s="20"/>
      <c r="S39" s="20"/>
      <c r="T39" s="20"/>
      <c r="U39" s="20"/>
      <c r="V39" s="20"/>
      <c r="W39" s="20"/>
      <c r="X39" s="20"/>
      <c r="Y39" s="20"/>
      <c r="Z39" s="22"/>
    </row>
    <row r="40" spans="1:26">
      <c r="A40" s="21"/>
      <c r="B40" s="20"/>
      <c r="C40" s="20"/>
      <c r="D40" s="20"/>
      <c r="E40" s="20"/>
      <c r="F40" s="20"/>
      <c r="G40" s="20"/>
      <c r="H40" s="20"/>
      <c r="I40" s="20"/>
      <c r="J40" s="20"/>
      <c r="K40" s="20"/>
      <c r="L40" s="20"/>
      <c r="M40" s="20"/>
      <c r="N40" s="20"/>
      <c r="O40" s="20"/>
      <c r="P40" s="20"/>
      <c r="Q40" s="20"/>
      <c r="R40" s="20"/>
      <c r="S40" s="20"/>
      <c r="T40" s="20"/>
      <c r="U40" s="20"/>
      <c r="V40" s="20"/>
      <c r="W40" s="20"/>
      <c r="X40" s="20"/>
      <c r="Y40" s="20"/>
      <c r="Z40" s="22"/>
    </row>
    <row r="41" spans="1:26">
      <c r="A41" s="21"/>
      <c r="B41" s="20"/>
      <c r="C41" s="20"/>
      <c r="D41" s="20"/>
      <c r="E41" s="20"/>
      <c r="F41" s="20"/>
      <c r="G41" s="20"/>
      <c r="H41" s="20"/>
      <c r="I41" s="20"/>
      <c r="J41" s="20"/>
      <c r="K41" s="20"/>
      <c r="L41" s="20"/>
      <c r="M41" s="20"/>
      <c r="N41" s="20"/>
      <c r="O41" s="20"/>
      <c r="P41" s="20"/>
      <c r="Q41" s="20"/>
      <c r="R41" s="20"/>
      <c r="S41" s="20"/>
      <c r="T41" s="20"/>
      <c r="U41" s="20"/>
      <c r="V41" s="20"/>
      <c r="W41" s="20"/>
      <c r="X41" s="20"/>
      <c r="Y41" s="20"/>
      <c r="Z41" s="22"/>
    </row>
    <row r="42" spans="1:26">
      <c r="A42" s="21"/>
      <c r="B42" s="20"/>
      <c r="C42" s="20"/>
      <c r="D42" s="20"/>
      <c r="E42" s="20"/>
      <c r="F42" s="20"/>
      <c r="G42" s="20"/>
      <c r="H42" s="20"/>
      <c r="I42" s="20"/>
      <c r="J42" s="20"/>
      <c r="K42" s="20"/>
      <c r="L42" s="20"/>
      <c r="M42" s="20"/>
      <c r="N42" s="20"/>
      <c r="O42" s="20"/>
      <c r="P42" s="20"/>
      <c r="Q42" s="20"/>
      <c r="R42" s="20"/>
      <c r="S42" s="20"/>
      <c r="T42" s="20"/>
      <c r="U42" s="20"/>
      <c r="V42" s="20"/>
      <c r="W42" s="20"/>
      <c r="X42" s="20"/>
      <c r="Y42" s="20"/>
      <c r="Z42" s="22"/>
    </row>
    <row r="43" spans="1:26">
      <c r="A43" s="21"/>
      <c r="B43" s="20"/>
      <c r="C43" s="20"/>
      <c r="D43" s="20"/>
      <c r="E43" s="20"/>
      <c r="F43" s="20"/>
      <c r="G43" s="20"/>
      <c r="H43" s="20"/>
      <c r="I43" s="20"/>
      <c r="J43" s="20"/>
      <c r="K43" s="20"/>
      <c r="L43" s="20"/>
      <c r="M43" s="20"/>
      <c r="N43" s="20"/>
      <c r="O43" s="20"/>
      <c r="P43" s="20"/>
      <c r="Q43" s="20"/>
      <c r="R43" s="20"/>
      <c r="S43" s="20"/>
      <c r="T43" s="20"/>
      <c r="U43" s="20"/>
      <c r="V43" s="20"/>
      <c r="W43" s="20"/>
      <c r="X43" s="20"/>
      <c r="Y43" s="20"/>
      <c r="Z43" s="22"/>
    </row>
    <row r="44" spans="1:26">
      <c r="A44" s="21"/>
      <c r="B44" s="20"/>
      <c r="C44" s="20"/>
      <c r="D44" s="20"/>
      <c r="E44" s="20"/>
      <c r="F44" s="20"/>
      <c r="G44" s="20"/>
      <c r="H44" s="20"/>
      <c r="I44" s="20"/>
      <c r="J44" s="20"/>
      <c r="K44" s="20"/>
      <c r="L44" s="20"/>
      <c r="M44" s="20"/>
      <c r="N44" s="20"/>
      <c r="O44" s="20"/>
      <c r="P44" s="20"/>
      <c r="Q44" s="20"/>
      <c r="R44" s="20"/>
      <c r="S44" s="20"/>
      <c r="T44" s="20"/>
      <c r="U44" s="20"/>
      <c r="V44" s="20"/>
      <c r="W44" s="20"/>
      <c r="X44" s="20"/>
      <c r="Y44" s="20"/>
      <c r="Z44" s="22"/>
    </row>
    <row r="45" spans="1:26" ht="16.5" thickBot="1">
      <c r="A45" s="24" t="str">
        <f>tinh&amp;" - "&amp;MONTH(DanhMuc!L54)&amp;"/"&amp;YEAR(DanhMuc!L54)</f>
        <v>HẠ LONG - 12/2011</v>
      </c>
      <c r="B45" s="25"/>
      <c r="C45" s="25"/>
      <c r="D45" s="25"/>
      <c r="E45" s="25"/>
      <c r="F45" s="25"/>
      <c r="G45" s="25"/>
      <c r="H45" s="25"/>
      <c r="I45" s="25"/>
      <c r="J45" s="25"/>
      <c r="K45" s="25"/>
      <c r="L45" s="25"/>
      <c r="M45" s="25"/>
      <c r="N45" s="25"/>
      <c r="O45" s="25"/>
      <c r="P45" s="25"/>
      <c r="Q45" s="25"/>
      <c r="R45" s="25"/>
      <c r="S45" s="25"/>
      <c r="T45" s="25"/>
      <c r="U45" s="25"/>
      <c r="V45" s="25"/>
      <c r="W45" s="25"/>
      <c r="X45" s="25"/>
      <c r="Y45" s="25"/>
      <c r="Z45" s="26"/>
    </row>
    <row r="46" spans="1:26" ht="16.5" thickTop="1"/>
  </sheetData>
  <phoneticPr fontId="7" type="noConversion"/>
  <hyperlinks>
    <hyperlink ref="AA18" location="DanhMuc!A1" display="Quay về DanhMuc"/>
  </hyperlinks>
  <printOptions verticalCentered="1"/>
  <pageMargins left="0.98425196850393704" right="0.39370078740157483" top="0.39370078740157483" bottom="0.39370078740157483" header="0" footer="0"/>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sheetPr codeName="Sheet6" filterMode="1" enableFormatConditionsCalculation="0">
    <tabColor indexed="12"/>
    <outlinePr summaryBelow="0" summaryRight="0"/>
  </sheetPr>
  <dimension ref="A1:Y62"/>
  <sheetViews>
    <sheetView topLeftCell="A24" zoomScale="85" zoomScaleNormal="85" workbookViewId="0">
      <selection activeCell="C70" sqref="C70"/>
    </sheetView>
  </sheetViews>
  <sheetFormatPr defaultRowHeight="15.75" outlineLevelRow="1"/>
  <cols>
    <col min="1" max="1" width="5.625" style="169" customWidth="1"/>
    <col min="2" max="2" width="10" customWidth="1"/>
    <col min="3" max="3" width="12.5" customWidth="1"/>
    <col min="4" max="4" width="49.625" customWidth="1"/>
    <col min="5" max="6" width="7.125" bestFit="1" customWidth="1"/>
    <col min="7" max="7" width="8.875" bestFit="1" customWidth="1"/>
    <col min="8" max="8" width="6.875" hidden="1" customWidth="1"/>
    <col min="9" max="11" width="8.875" bestFit="1" customWidth="1"/>
    <col min="12" max="12" width="9.75" bestFit="1" customWidth="1"/>
    <col min="13" max="13" width="8.625" customWidth="1"/>
    <col min="14" max="14" width="10.125" hidden="1" customWidth="1"/>
    <col min="15" max="17" width="5.75" hidden="1" customWidth="1"/>
    <col min="18" max="18" width="14" hidden="1" customWidth="1"/>
    <col min="19" max="20" width="10.375" hidden="1" customWidth="1"/>
    <col min="21" max="21" width="6.25" hidden="1" customWidth="1"/>
    <col min="22" max="24" width="6.25" customWidth="1"/>
    <col min="25" max="25" width="12.5" bestFit="1" customWidth="1"/>
  </cols>
  <sheetData>
    <row r="1" spans="1:19" ht="28.5" hidden="1" thickTop="1" thickBot="1">
      <c r="A1"/>
      <c r="C1" s="139" t="s">
        <v>124</v>
      </c>
      <c r="D1" s="5"/>
      <c r="E1" s="5"/>
      <c r="F1" s="5"/>
      <c r="G1" s="5"/>
      <c r="H1" s="5"/>
      <c r="I1" s="5"/>
      <c r="J1" s="5"/>
      <c r="K1" s="5"/>
      <c r="L1" s="5"/>
      <c r="M1" s="5"/>
      <c r="N1" s="364" t="s">
        <v>415</v>
      </c>
      <c r="O1" s="437" t="s">
        <v>84</v>
      </c>
      <c r="P1" s="438"/>
      <c r="Q1" s="439"/>
    </row>
    <row r="2" spans="1:19" ht="19.5" hidden="1" thickTop="1">
      <c r="A2"/>
      <c r="C2" s="35" t="s">
        <v>13</v>
      </c>
      <c r="D2" s="35" t="s">
        <v>14</v>
      </c>
      <c r="E2" s="35" t="s">
        <v>18</v>
      </c>
      <c r="F2" s="35"/>
      <c r="G2" s="35"/>
      <c r="H2" s="35" t="s">
        <v>22</v>
      </c>
      <c r="I2" s="35" t="s">
        <v>142</v>
      </c>
      <c r="J2" s="35" t="s">
        <v>19</v>
      </c>
      <c r="K2" s="35"/>
      <c r="L2" s="35"/>
      <c r="M2" s="35" t="s">
        <v>23</v>
      </c>
      <c r="N2" s="341" t="s">
        <v>122</v>
      </c>
      <c r="O2" s="440" t="s">
        <v>123</v>
      </c>
      <c r="P2" s="441"/>
      <c r="Q2" s="442"/>
      <c r="R2" s="137" t="s">
        <v>125</v>
      </c>
      <c r="S2" s="154" t="s">
        <v>138</v>
      </c>
    </row>
    <row r="3" spans="1:19" ht="18.75" hidden="1" collapsed="1">
      <c r="A3"/>
      <c r="C3" s="315" t="s">
        <v>414</v>
      </c>
      <c r="D3" s="316"/>
      <c r="E3" s="316"/>
      <c r="F3" s="316"/>
      <c r="G3" s="316"/>
      <c r="H3" s="316"/>
      <c r="I3" s="316"/>
      <c r="J3" s="316"/>
      <c r="K3" s="316"/>
      <c r="L3" s="316"/>
      <c r="M3" s="316"/>
      <c r="N3" s="317"/>
      <c r="O3" s="318"/>
      <c r="P3" s="319"/>
      <c r="Q3" s="320"/>
      <c r="R3" s="321"/>
      <c r="S3" s="322"/>
    </row>
    <row r="4" spans="1:19" ht="27" hidden="1" outlineLevel="1">
      <c r="A4"/>
      <c r="C4" s="271" t="str">
        <f t="shared" ref="C4:M8" si="0">IF($N4&gt;ROW($N$28),INDEX(DanhMuc,$N4,C$28),"")</f>
        <v/>
      </c>
      <c r="D4" s="272" t="str">
        <f t="shared" si="0"/>
        <v/>
      </c>
      <c r="E4" s="273" t="str">
        <f t="shared" si="0"/>
        <v/>
      </c>
      <c r="F4" s="273" t="str">
        <f t="shared" si="0"/>
        <v/>
      </c>
      <c r="G4" s="274" t="str">
        <f t="shared" si="0"/>
        <v/>
      </c>
      <c r="H4" s="273" t="str">
        <f t="shared" si="0"/>
        <v/>
      </c>
      <c r="I4" s="274" t="str">
        <f t="shared" si="0"/>
        <v/>
      </c>
      <c r="J4" s="273" t="str">
        <f t="shared" si="0"/>
        <v/>
      </c>
      <c r="K4" s="273" t="str">
        <f t="shared" si="0"/>
        <v/>
      </c>
      <c r="L4" s="274" t="str">
        <f t="shared" si="0"/>
        <v/>
      </c>
      <c r="M4" s="146" t="str">
        <f t="shared" si="0"/>
        <v/>
      </c>
      <c r="N4" s="161"/>
      <c r="O4" s="156"/>
      <c r="P4" s="156"/>
      <c r="Q4" s="156" t="s">
        <v>28</v>
      </c>
      <c r="R4" s="152" t="s">
        <v>370</v>
      </c>
      <c r="S4" s="278">
        <f>IF(N4&gt;0,N4,ROW($L$52))</f>
        <v>52</v>
      </c>
    </row>
    <row r="5" spans="1:19" ht="27" hidden="1" outlineLevel="1">
      <c r="A5"/>
      <c r="C5" s="132" t="str">
        <f t="shared" si="0"/>
        <v/>
      </c>
      <c r="D5" s="133" t="str">
        <f t="shared" si="0"/>
        <v/>
      </c>
      <c r="E5" s="134" t="str">
        <f t="shared" si="0"/>
        <v/>
      </c>
      <c r="F5" s="134" t="str">
        <f t="shared" si="0"/>
        <v/>
      </c>
      <c r="G5" s="135" t="str">
        <f t="shared" si="0"/>
        <v/>
      </c>
      <c r="H5" s="134" t="str">
        <f t="shared" si="0"/>
        <v/>
      </c>
      <c r="I5" s="135" t="str">
        <f t="shared" si="0"/>
        <v/>
      </c>
      <c r="J5" s="134" t="str">
        <f t="shared" si="0"/>
        <v/>
      </c>
      <c r="K5" s="134" t="str">
        <f t="shared" si="0"/>
        <v/>
      </c>
      <c r="L5" s="135" t="str">
        <f t="shared" si="0"/>
        <v/>
      </c>
      <c r="M5" s="136" t="str">
        <f t="shared" si="0"/>
        <v/>
      </c>
      <c r="N5" s="162"/>
      <c r="O5" s="157"/>
      <c r="P5" s="157"/>
      <c r="Q5" s="157" t="s">
        <v>28</v>
      </c>
      <c r="R5" s="140" t="s">
        <v>368</v>
      </c>
      <c r="S5" s="155">
        <f>IF(N5&gt;0,N5,ROW($L$52))</f>
        <v>52</v>
      </c>
    </row>
    <row r="6" spans="1:19" ht="27" hidden="1" outlineLevel="1">
      <c r="A6"/>
      <c r="C6" s="147" t="str">
        <f t="shared" si="0"/>
        <v/>
      </c>
      <c r="D6" s="149" t="str">
        <f t="shared" si="0"/>
        <v/>
      </c>
      <c r="E6" s="150" t="str">
        <f t="shared" si="0"/>
        <v/>
      </c>
      <c r="F6" s="150" t="str">
        <f t="shared" si="0"/>
        <v/>
      </c>
      <c r="G6" s="151" t="str">
        <f t="shared" si="0"/>
        <v/>
      </c>
      <c r="H6" s="150" t="str">
        <f t="shared" si="0"/>
        <v/>
      </c>
      <c r="I6" s="151" t="str">
        <f t="shared" si="0"/>
        <v/>
      </c>
      <c r="J6" s="150" t="str">
        <f t="shared" si="0"/>
        <v/>
      </c>
      <c r="K6" s="150" t="str">
        <f t="shared" si="0"/>
        <v/>
      </c>
      <c r="L6" s="151" t="str">
        <f t="shared" si="0"/>
        <v/>
      </c>
      <c r="M6" s="148" t="str">
        <f t="shared" si="0"/>
        <v/>
      </c>
      <c r="N6" s="161"/>
      <c r="O6" s="156"/>
      <c r="P6" s="156"/>
      <c r="Q6" s="156" t="s">
        <v>28</v>
      </c>
      <c r="R6" s="152" t="s">
        <v>369</v>
      </c>
      <c r="S6" s="155">
        <f>IF(N6&gt;0,N6,ROW($L$52))</f>
        <v>52</v>
      </c>
    </row>
    <row r="7" spans="1:19" ht="27" hidden="1" outlineLevel="1">
      <c r="A7"/>
      <c r="C7" s="132" t="str">
        <f t="shared" si="0"/>
        <v/>
      </c>
      <c r="D7" s="133" t="str">
        <f t="shared" si="0"/>
        <v/>
      </c>
      <c r="E7" s="134" t="str">
        <f t="shared" si="0"/>
        <v/>
      </c>
      <c r="F7" s="134" t="str">
        <f t="shared" si="0"/>
        <v/>
      </c>
      <c r="G7" s="135" t="str">
        <f t="shared" si="0"/>
        <v/>
      </c>
      <c r="H7" s="134" t="str">
        <f t="shared" si="0"/>
        <v/>
      </c>
      <c r="I7" s="135" t="str">
        <f t="shared" si="0"/>
        <v/>
      </c>
      <c r="J7" s="134" t="str">
        <f t="shared" si="0"/>
        <v/>
      </c>
      <c r="K7" s="134" t="str">
        <f t="shared" si="0"/>
        <v/>
      </c>
      <c r="L7" s="135" t="str">
        <f t="shared" si="0"/>
        <v/>
      </c>
      <c r="M7" s="136" t="str">
        <f t="shared" si="0"/>
        <v/>
      </c>
      <c r="N7" s="162"/>
      <c r="O7" s="157"/>
      <c r="P7" s="157"/>
      <c r="Q7" s="157" t="s">
        <v>28</v>
      </c>
      <c r="R7" s="140" t="s">
        <v>331</v>
      </c>
      <c r="S7" s="155">
        <f>IF(N7&gt;0,N7,ROW($L$52))</f>
        <v>52</v>
      </c>
    </row>
    <row r="8" spans="1:19" ht="27" hidden="1" outlineLevel="1">
      <c r="A8"/>
      <c r="C8" s="147" t="str">
        <f t="shared" si="0"/>
        <v/>
      </c>
      <c r="D8" s="149" t="str">
        <f t="shared" si="0"/>
        <v/>
      </c>
      <c r="E8" s="150" t="str">
        <f t="shared" si="0"/>
        <v/>
      </c>
      <c r="F8" s="150" t="str">
        <f t="shared" si="0"/>
        <v/>
      </c>
      <c r="G8" s="151" t="str">
        <f t="shared" si="0"/>
        <v/>
      </c>
      <c r="H8" s="150" t="str">
        <f t="shared" si="0"/>
        <v/>
      </c>
      <c r="I8" s="151" t="str">
        <f t="shared" si="0"/>
        <v/>
      </c>
      <c r="J8" s="150" t="str">
        <f t="shared" si="0"/>
        <v/>
      </c>
      <c r="K8" s="150" t="str">
        <f t="shared" si="0"/>
        <v/>
      </c>
      <c r="L8" s="151" t="str">
        <f t="shared" si="0"/>
        <v/>
      </c>
      <c r="M8" s="148" t="str">
        <f t="shared" si="0"/>
        <v/>
      </c>
      <c r="N8" s="161"/>
      <c r="O8" s="156"/>
      <c r="P8" s="156"/>
      <c r="Q8" s="156" t="s">
        <v>28</v>
      </c>
      <c r="R8" s="152" t="s">
        <v>401</v>
      </c>
      <c r="S8" s="155">
        <f>IF(N8&gt;0,N8,ROW($L$52))</f>
        <v>52</v>
      </c>
    </row>
    <row r="9" spans="1:19" ht="18.75" hidden="1" collapsed="1">
      <c r="A9"/>
      <c r="C9" s="315" t="s">
        <v>397</v>
      </c>
      <c r="D9" s="316"/>
      <c r="E9" s="316"/>
      <c r="F9" s="316"/>
      <c r="G9" s="316"/>
      <c r="H9" s="316"/>
      <c r="I9" s="316"/>
      <c r="J9" s="316"/>
      <c r="K9" s="316"/>
      <c r="L9" s="316"/>
      <c r="M9" s="316"/>
      <c r="N9" s="317"/>
      <c r="O9" s="318"/>
      <c r="P9" s="319"/>
      <c r="Q9" s="320"/>
      <c r="R9" s="321"/>
      <c r="S9" s="322"/>
    </row>
    <row r="10" spans="1:19" ht="27" hidden="1" outlineLevel="1">
      <c r="A10"/>
      <c r="C10" s="132" t="e">
        <f t="shared" ref="C10:M13" si="1">IF($N10&gt;ROW($N$28),INDEX(DanhMuc,$N10,C$28),"")</f>
        <v>#REF!</v>
      </c>
      <c r="D10" s="133" t="e">
        <f t="shared" si="1"/>
        <v>#REF!</v>
      </c>
      <c r="E10" s="134" t="e">
        <f t="shared" si="1"/>
        <v>#REF!</v>
      </c>
      <c r="F10" s="134" t="e">
        <f t="shared" si="1"/>
        <v>#REF!</v>
      </c>
      <c r="G10" s="135" t="e">
        <f t="shared" si="1"/>
        <v>#REF!</v>
      </c>
      <c r="H10" s="134" t="e">
        <f t="shared" si="1"/>
        <v>#REF!</v>
      </c>
      <c r="I10" s="135" t="e">
        <f t="shared" si="1"/>
        <v>#REF!</v>
      </c>
      <c r="J10" s="134" t="e">
        <f t="shared" si="1"/>
        <v>#REF!</v>
      </c>
      <c r="K10" s="134" t="e">
        <f t="shared" si="1"/>
        <v>#REF!</v>
      </c>
      <c r="L10" s="135" t="e">
        <f t="shared" si="1"/>
        <v>#REF!</v>
      </c>
      <c r="M10" s="136" t="e">
        <f t="shared" si="1"/>
        <v>#REF!</v>
      </c>
      <c r="N10" s="162">
        <v>56</v>
      </c>
      <c r="O10" s="157" t="s">
        <v>26</v>
      </c>
      <c r="P10" s="157" t="s">
        <v>27</v>
      </c>
      <c r="Q10" s="157" t="s">
        <v>28</v>
      </c>
      <c r="R10" s="140" t="s">
        <v>326</v>
      </c>
      <c r="S10" s="155">
        <f>IF(N10&gt;0,N10,ROW($L$52))</f>
        <v>56</v>
      </c>
    </row>
    <row r="11" spans="1:19" ht="27" hidden="1" outlineLevel="1">
      <c r="A11"/>
      <c r="C11" s="147">
        <f t="shared" si="1"/>
        <v>1400</v>
      </c>
      <c r="D11" s="149">
        <f t="shared" si="1"/>
        <v>1500</v>
      </c>
      <c r="E11" s="150">
        <f t="shared" si="1"/>
        <v>40850.708333333336</v>
      </c>
      <c r="F11" s="150">
        <f t="shared" si="1"/>
        <v>0</v>
      </c>
      <c r="G11" s="151">
        <f t="shared" si="1"/>
        <v>40850.708333333336</v>
      </c>
      <c r="H11" s="150">
        <f t="shared" si="1"/>
        <v>1500</v>
      </c>
      <c r="I11" s="151">
        <f t="shared" si="1"/>
        <v>1600</v>
      </c>
      <c r="J11" s="150">
        <f t="shared" si="1"/>
        <v>40851.708333333336</v>
      </c>
      <c r="K11" s="150">
        <f t="shared" si="1"/>
        <v>0</v>
      </c>
      <c r="L11" s="151" t="e">
        <f t="shared" si="1"/>
        <v>#REF!</v>
      </c>
      <c r="M11" s="148" t="e">
        <f t="shared" si="1"/>
        <v>#REF!</v>
      </c>
      <c r="N11" s="161">
        <v>33</v>
      </c>
      <c r="O11" s="156" t="s">
        <v>26</v>
      </c>
      <c r="P11" s="156" t="s">
        <v>27</v>
      </c>
      <c r="Q11" s="156" t="s">
        <v>28</v>
      </c>
      <c r="R11" s="152" t="s">
        <v>119</v>
      </c>
      <c r="S11" s="155">
        <f>IF(N11&gt;0,N11,ROW($L$52))</f>
        <v>33</v>
      </c>
    </row>
    <row r="12" spans="1:19" ht="27" hidden="1" outlineLevel="1">
      <c r="A12"/>
      <c r="C12" s="132" t="str">
        <f t="shared" si="1"/>
        <v/>
      </c>
      <c r="D12" s="133" t="str">
        <f t="shared" si="1"/>
        <v/>
      </c>
      <c r="E12" s="134" t="str">
        <f t="shared" si="1"/>
        <v/>
      </c>
      <c r="F12" s="134" t="str">
        <f t="shared" si="1"/>
        <v/>
      </c>
      <c r="G12" s="135" t="str">
        <f t="shared" si="1"/>
        <v/>
      </c>
      <c r="H12" s="134" t="str">
        <f t="shared" si="1"/>
        <v/>
      </c>
      <c r="I12" s="135" t="str">
        <f t="shared" si="1"/>
        <v/>
      </c>
      <c r="J12" s="134" t="str">
        <f t="shared" si="1"/>
        <v/>
      </c>
      <c r="K12" s="134" t="str">
        <f t="shared" si="1"/>
        <v/>
      </c>
      <c r="L12" s="135" t="str">
        <f t="shared" si="1"/>
        <v/>
      </c>
      <c r="M12" s="136" t="str">
        <f t="shared" si="1"/>
        <v/>
      </c>
      <c r="N12" s="162"/>
      <c r="O12" s="157" t="s">
        <v>26</v>
      </c>
      <c r="P12" s="157" t="s">
        <v>27</v>
      </c>
      <c r="Q12" s="157" t="s">
        <v>28</v>
      </c>
      <c r="R12" s="140" t="s">
        <v>120</v>
      </c>
      <c r="S12" s="155">
        <f>IF(N12&gt;0,N12,ROW($L$52))</f>
        <v>52</v>
      </c>
    </row>
    <row r="13" spans="1:19" ht="27" hidden="1" outlineLevel="1">
      <c r="A13"/>
      <c r="C13" s="147" t="str">
        <f t="shared" si="1"/>
        <v/>
      </c>
      <c r="D13" s="149" t="str">
        <f t="shared" si="1"/>
        <v/>
      </c>
      <c r="E13" s="150" t="str">
        <f t="shared" si="1"/>
        <v/>
      </c>
      <c r="F13" s="150" t="str">
        <f t="shared" si="1"/>
        <v/>
      </c>
      <c r="G13" s="151" t="str">
        <f t="shared" si="1"/>
        <v/>
      </c>
      <c r="H13" s="150" t="str">
        <f t="shared" si="1"/>
        <v/>
      </c>
      <c r="I13" s="151" t="str">
        <f t="shared" si="1"/>
        <v/>
      </c>
      <c r="J13" s="150" t="str">
        <f t="shared" si="1"/>
        <v/>
      </c>
      <c r="K13" s="150" t="str">
        <f t="shared" si="1"/>
        <v/>
      </c>
      <c r="L13" s="151" t="str">
        <f t="shared" si="1"/>
        <v/>
      </c>
      <c r="M13" s="148" t="str">
        <f t="shared" si="1"/>
        <v/>
      </c>
      <c r="N13" s="161"/>
      <c r="O13" s="156" t="s">
        <v>26</v>
      </c>
      <c r="P13" s="156" t="s">
        <v>27</v>
      </c>
      <c r="Q13" s="156" t="s">
        <v>28</v>
      </c>
      <c r="R13" s="152" t="s">
        <v>121</v>
      </c>
      <c r="S13" s="155">
        <f>IF(N13&gt;0,N13,ROW($L$52))</f>
        <v>52</v>
      </c>
    </row>
    <row r="14" spans="1:19" ht="18.75" hidden="1" collapsed="1">
      <c r="A14"/>
      <c r="C14" s="315" t="s">
        <v>398</v>
      </c>
      <c r="D14" s="316"/>
      <c r="E14" s="316"/>
      <c r="F14" s="316"/>
      <c r="G14" s="316"/>
      <c r="H14" s="316"/>
      <c r="I14" s="316"/>
      <c r="J14" s="316"/>
      <c r="K14" s="316"/>
      <c r="L14" s="316"/>
      <c r="M14" s="316"/>
      <c r="N14" s="317"/>
      <c r="O14" s="318"/>
      <c r="P14" s="319"/>
      <c r="Q14" s="320"/>
      <c r="R14" s="321"/>
      <c r="S14" s="322"/>
    </row>
    <row r="15" spans="1:19" ht="27" hidden="1" outlineLevel="1">
      <c r="A15"/>
      <c r="C15" s="271" t="e">
        <f t="shared" ref="C15:M18" si="2">IF($N15&gt;ROW($N$28),INDEX(DanhMuc,$N15,C$28),"")</f>
        <v>#REF!</v>
      </c>
      <c r="D15" s="272" t="e">
        <f t="shared" si="2"/>
        <v>#REF!</v>
      </c>
      <c r="E15" s="273" t="e">
        <f t="shared" si="2"/>
        <v>#REF!</v>
      </c>
      <c r="F15" s="273" t="e">
        <f t="shared" si="2"/>
        <v>#REF!</v>
      </c>
      <c r="G15" s="274" t="e">
        <f t="shared" si="2"/>
        <v>#REF!</v>
      </c>
      <c r="H15" s="273" t="e">
        <f t="shared" si="2"/>
        <v>#REF!</v>
      </c>
      <c r="I15" s="274" t="e">
        <f t="shared" si="2"/>
        <v>#REF!</v>
      </c>
      <c r="J15" s="273" t="e">
        <f t="shared" si="2"/>
        <v>#REF!</v>
      </c>
      <c r="K15" s="273" t="e">
        <f t="shared" si="2"/>
        <v>#REF!</v>
      </c>
      <c r="L15" s="274" t="e">
        <f t="shared" si="2"/>
        <v>#REF!</v>
      </c>
      <c r="M15" s="146" t="e">
        <f t="shared" si="2"/>
        <v>#REF!</v>
      </c>
      <c r="N15" s="275">
        <v>77</v>
      </c>
      <c r="O15" s="276" t="s">
        <v>26</v>
      </c>
      <c r="P15" s="276" t="s">
        <v>27</v>
      </c>
      <c r="Q15" s="276" t="s">
        <v>28</v>
      </c>
      <c r="R15" s="277" t="s">
        <v>336</v>
      </c>
      <c r="S15" s="155">
        <f>IF(N15&gt;0,N15,ROW($L$52))</f>
        <v>77</v>
      </c>
    </row>
    <row r="16" spans="1:19" ht="27" hidden="1" outlineLevel="1">
      <c r="A16"/>
      <c r="C16" s="132" t="str">
        <f t="shared" si="2"/>
        <v/>
      </c>
      <c r="D16" s="133" t="str">
        <f t="shared" si="2"/>
        <v/>
      </c>
      <c r="E16" s="134" t="str">
        <f t="shared" si="2"/>
        <v/>
      </c>
      <c r="F16" s="134" t="str">
        <f t="shared" si="2"/>
        <v/>
      </c>
      <c r="G16" s="135" t="str">
        <f t="shared" si="2"/>
        <v/>
      </c>
      <c r="H16" s="134" t="str">
        <f t="shared" si="2"/>
        <v/>
      </c>
      <c r="I16" s="135" t="str">
        <f t="shared" si="2"/>
        <v/>
      </c>
      <c r="J16" s="134" t="str">
        <f t="shared" si="2"/>
        <v/>
      </c>
      <c r="K16" s="134" t="str">
        <f t="shared" si="2"/>
        <v/>
      </c>
      <c r="L16" s="135" t="str">
        <f t="shared" si="2"/>
        <v/>
      </c>
      <c r="M16" s="136" t="str">
        <f t="shared" si="2"/>
        <v/>
      </c>
      <c r="N16" s="162"/>
      <c r="O16" s="157" t="s">
        <v>26</v>
      </c>
      <c r="P16" s="157" t="s">
        <v>27</v>
      </c>
      <c r="Q16" s="157" t="s">
        <v>28</v>
      </c>
      <c r="R16" s="140" t="s">
        <v>334</v>
      </c>
      <c r="S16" s="155">
        <f t="shared" ref="S16:S22" si="3">IF(N16&gt;0,N16,ROW($L$52))</f>
        <v>52</v>
      </c>
    </row>
    <row r="17" spans="1:25" ht="27" hidden="1" outlineLevel="1">
      <c r="A17"/>
      <c r="C17" s="147" t="str">
        <f t="shared" si="2"/>
        <v/>
      </c>
      <c r="D17" s="149" t="str">
        <f t="shared" si="2"/>
        <v/>
      </c>
      <c r="E17" s="150" t="str">
        <f t="shared" si="2"/>
        <v/>
      </c>
      <c r="F17" s="150" t="str">
        <f t="shared" si="2"/>
        <v/>
      </c>
      <c r="G17" s="151" t="str">
        <f t="shared" si="2"/>
        <v/>
      </c>
      <c r="H17" s="150" t="str">
        <f t="shared" si="2"/>
        <v/>
      </c>
      <c r="I17" s="151" t="str">
        <f t="shared" si="2"/>
        <v/>
      </c>
      <c r="J17" s="150" t="str">
        <f t="shared" si="2"/>
        <v/>
      </c>
      <c r="K17" s="150" t="str">
        <f t="shared" si="2"/>
        <v/>
      </c>
      <c r="L17" s="151" t="str">
        <f t="shared" si="2"/>
        <v/>
      </c>
      <c r="M17" s="148" t="str">
        <f t="shared" si="2"/>
        <v/>
      </c>
      <c r="N17" s="161"/>
      <c r="O17" s="156" t="s">
        <v>26</v>
      </c>
      <c r="P17" s="156" t="s">
        <v>27</v>
      </c>
      <c r="Q17" s="156" t="s">
        <v>28</v>
      </c>
      <c r="R17" s="152" t="s">
        <v>335</v>
      </c>
      <c r="S17" s="155">
        <f t="shared" si="3"/>
        <v>52</v>
      </c>
    </row>
    <row r="18" spans="1:25" ht="27" hidden="1" outlineLevel="1">
      <c r="A18"/>
      <c r="C18" s="132" t="str">
        <f t="shared" si="2"/>
        <v/>
      </c>
      <c r="D18" s="133" t="str">
        <f t="shared" si="2"/>
        <v/>
      </c>
      <c r="E18" s="134" t="str">
        <f t="shared" si="2"/>
        <v/>
      </c>
      <c r="F18" s="134" t="str">
        <f t="shared" si="2"/>
        <v/>
      </c>
      <c r="G18" s="135" t="str">
        <f t="shared" si="2"/>
        <v/>
      </c>
      <c r="H18" s="134" t="str">
        <f t="shared" si="2"/>
        <v/>
      </c>
      <c r="I18" s="135" t="str">
        <f t="shared" si="2"/>
        <v/>
      </c>
      <c r="J18" s="134" t="str">
        <f t="shared" si="2"/>
        <v/>
      </c>
      <c r="K18" s="134" t="str">
        <f t="shared" si="2"/>
        <v/>
      </c>
      <c r="L18" s="135" t="str">
        <f t="shared" si="2"/>
        <v/>
      </c>
      <c r="M18" s="136" t="str">
        <f t="shared" si="2"/>
        <v/>
      </c>
      <c r="N18" s="162"/>
      <c r="O18" s="157" t="s">
        <v>26</v>
      </c>
      <c r="P18" s="157" t="s">
        <v>27</v>
      </c>
      <c r="Q18" s="157" t="s">
        <v>28</v>
      </c>
      <c r="R18" s="140" t="s">
        <v>330</v>
      </c>
      <c r="S18" s="155">
        <f t="shared" si="3"/>
        <v>52</v>
      </c>
    </row>
    <row r="19" spans="1:25" ht="18.75" hidden="1" collapsed="1">
      <c r="A19"/>
      <c r="C19" s="315" t="s">
        <v>399</v>
      </c>
      <c r="D19" s="316"/>
      <c r="E19" s="316"/>
      <c r="F19" s="316"/>
      <c r="G19" s="316"/>
      <c r="H19" s="316"/>
      <c r="I19" s="316"/>
      <c r="J19" s="316"/>
      <c r="K19" s="316"/>
      <c r="L19" s="316"/>
      <c r="M19" s="316"/>
      <c r="N19" s="317"/>
      <c r="O19" s="318"/>
      <c r="P19" s="319"/>
      <c r="Q19" s="320"/>
      <c r="R19" s="321"/>
      <c r="S19" s="322"/>
    </row>
    <row r="20" spans="1:25" ht="27" hidden="1" outlineLevel="1">
      <c r="A20"/>
      <c r="C20" s="147" t="str">
        <f t="shared" ref="C20:M23" si="4">IF($N20&gt;ROW($N$28),INDEX(DanhMuc,$N20,C$28),"")</f>
        <v/>
      </c>
      <c r="D20" s="149" t="str">
        <f t="shared" si="4"/>
        <v/>
      </c>
      <c r="E20" s="150" t="str">
        <f t="shared" si="4"/>
        <v/>
      </c>
      <c r="F20" s="150" t="str">
        <f t="shared" si="4"/>
        <v/>
      </c>
      <c r="G20" s="151" t="str">
        <f t="shared" si="4"/>
        <v/>
      </c>
      <c r="H20" s="150" t="str">
        <f t="shared" si="4"/>
        <v/>
      </c>
      <c r="I20" s="151" t="str">
        <f t="shared" si="4"/>
        <v/>
      </c>
      <c r="J20" s="150" t="str">
        <f t="shared" si="4"/>
        <v/>
      </c>
      <c r="K20" s="150" t="str">
        <f t="shared" si="4"/>
        <v/>
      </c>
      <c r="L20" s="151" t="str">
        <f t="shared" si="4"/>
        <v/>
      </c>
      <c r="M20" s="148" t="str">
        <f t="shared" si="4"/>
        <v/>
      </c>
      <c r="N20" s="161"/>
      <c r="O20" s="156" t="s">
        <v>26</v>
      </c>
      <c r="P20" s="156" t="s">
        <v>27</v>
      </c>
      <c r="Q20" s="156" t="s">
        <v>28</v>
      </c>
      <c r="R20" s="152" t="s">
        <v>328</v>
      </c>
      <c r="S20" s="155">
        <f t="shared" si="3"/>
        <v>52</v>
      </c>
    </row>
    <row r="21" spans="1:25" ht="27" hidden="1" outlineLevel="1">
      <c r="A21"/>
      <c r="C21" s="132" t="str">
        <f t="shared" si="4"/>
        <v/>
      </c>
      <c r="D21" s="133" t="str">
        <f t="shared" si="4"/>
        <v/>
      </c>
      <c r="E21" s="134" t="str">
        <f t="shared" si="4"/>
        <v/>
      </c>
      <c r="F21" s="134" t="str">
        <f t="shared" si="4"/>
        <v/>
      </c>
      <c r="G21" s="135" t="str">
        <f t="shared" si="4"/>
        <v/>
      </c>
      <c r="H21" s="134" t="str">
        <f t="shared" si="4"/>
        <v/>
      </c>
      <c r="I21" s="135" t="str">
        <f t="shared" si="4"/>
        <v/>
      </c>
      <c r="J21" s="134" t="str">
        <f t="shared" si="4"/>
        <v/>
      </c>
      <c r="K21" s="134" t="str">
        <f t="shared" si="4"/>
        <v/>
      </c>
      <c r="L21" s="135" t="str">
        <f t="shared" si="4"/>
        <v/>
      </c>
      <c r="M21" s="136" t="str">
        <f t="shared" si="4"/>
        <v/>
      </c>
      <c r="N21" s="162"/>
      <c r="O21" s="157" t="s">
        <v>26</v>
      </c>
      <c r="P21" s="157" t="s">
        <v>27</v>
      </c>
      <c r="Q21" s="157" t="s">
        <v>28</v>
      </c>
      <c r="R21" s="140" t="s">
        <v>329</v>
      </c>
      <c r="S21" s="155">
        <f t="shared" si="3"/>
        <v>52</v>
      </c>
    </row>
    <row r="22" spans="1:25" ht="27" hidden="1" outlineLevel="1">
      <c r="A22"/>
      <c r="C22" s="147" t="str">
        <f t="shared" si="4"/>
        <v/>
      </c>
      <c r="D22" s="149" t="str">
        <f t="shared" si="4"/>
        <v/>
      </c>
      <c r="E22" s="150" t="str">
        <f t="shared" si="4"/>
        <v/>
      </c>
      <c r="F22" s="150" t="str">
        <f t="shared" si="4"/>
        <v/>
      </c>
      <c r="G22" s="151" t="str">
        <f t="shared" si="4"/>
        <v/>
      </c>
      <c r="H22" s="150" t="str">
        <f t="shared" si="4"/>
        <v/>
      </c>
      <c r="I22" s="151" t="str">
        <f t="shared" si="4"/>
        <v/>
      </c>
      <c r="J22" s="150" t="str">
        <f t="shared" si="4"/>
        <v/>
      </c>
      <c r="K22" s="150" t="str">
        <f t="shared" si="4"/>
        <v/>
      </c>
      <c r="L22" s="151" t="str">
        <f t="shared" si="4"/>
        <v/>
      </c>
      <c r="M22" s="148" t="str">
        <f t="shared" si="4"/>
        <v/>
      </c>
      <c r="N22" s="161"/>
      <c r="O22" s="156" t="s">
        <v>26</v>
      </c>
      <c r="P22" s="156" t="s">
        <v>27</v>
      </c>
      <c r="Q22" s="156" t="s">
        <v>28</v>
      </c>
      <c r="R22" s="152" t="s">
        <v>333</v>
      </c>
      <c r="S22" s="155">
        <f t="shared" si="3"/>
        <v>52</v>
      </c>
    </row>
    <row r="23" spans="1:25" ht="27" hidden="1" outlineLevel="1">
      <c r="A23"/>
      <c r="C23" s="323" t="str">
        <f t="shared" si="4"/>
        <v/>
      </c>
      <c r="D23" s="324" t="str">
        <f t="shared" si="4"/>
        <v/>
      </c>
      <c r="E23" s="325" t="str">
        <f t="shared" si="4"/>
        <v/>
      </c>
      <c r="F23" s="325" t="str">
        <f t="shared" si="4"/>
        <v/>
      </c>
      <c r="G23" s="326" t="str">
        <f t="shared" si="4"/>
        <v/>
      </c>
      <c r="H23" s="325" t="str">
        <f t="shared" si="4"/>
        <v/>
      </c>
      <c r="I23" s="326" t="str">
        <f t="shared" si="4"/>
        <v/>
      </c>
      <c r="J23" s="325" t="str">
        <f t="shared" si="4"/>
        <v/>
      </c>
      <c r="K23" s="325" t="str">
        <f t="shared" si="4"/>
        <v/>
      </c>
      <c r="L23" s="326" t="str">
        <f t="shared" si="4"/>
        <v/>
      </c>
      <c r="M23" s="327" t="str">
        <f t="shared" si="4"/>
        <v/>
      </c>
      <c r="N23" s="162"/>
      <c r="O23" s="157" t="s">
        <v>26</v>
      </c>
      <c r="P23" s="157" t="s">
        <v>27</v>
      </c>
      <c r="Q23" s="157" t="s">
        <v>28</v>
      </c>
      <c r="R23" s="140" t="s">
        <v>327</v>
      </c>
      <c r="S23" s="155">
        <f>IF(N23&gt;0,N23,ROW($L$52))</f>
        <v>52</v>
      </c>
    </row>
    <row r="24" spans="1:25" ht="27.75" thickBot="1">
      <c r="A24"/>
      <c r="C24" s="51" t="s">
        <v>12</v>
      </c>
      <c r="D24" s="5"/>
      <c r="E24" s="5"/>
      <c r="F24" s="5"/>
      <c r="G24" s="5"/>
      <c r="H24" s="5"/>
      <c r="I24" s="5"/>
      <c r="J24" s="5"/>
      <c r="K24" s="5"/>
      <c r="L24" s="5"/>
      <c r="M24" s="5"/>
      <c r="N24" s="138" t="s">
        <v>122</v>
      </c>
      <c r="O24" s="425" t="s">
        <v>85</v>
      </c>
      <c r="P24" s="426"/>
      <c r="Q24" s="427"/>
    </row>
    <row r="25" spans="1:25" ht="16.5" thickTop="1">
      <c r="A25"/>
      <c r="C25" s="204" t="str">
        <f>"  Công trình: "&amp;ct&amp;"; Hạng mục: "&amp;hm&amp;"; Địa điểm: "&amp;dd</f>
        <v xml:space="preserve">  Công trình: Nhà làm việc kiêm kho, nhà công vụ và phụ trợ; Hạng mục: Nhà làm việc kiêm kho; Địa điểm: Phường HG - TP HL - Tỉnh QN</v>
      </c>
      <c r="D25" s="5"/>
      <c r="E25" s="5"/>
      <c r="F25" s="5"/>
      <c r="G25" s="5"/>
      <c r="H25" s="5"/>
      <c r="I25" s="5"/>
      <c r="J25" s="5"/>
      <c r="K25" s="5"/>
      <c r="L25" s="5"/>
      <c r="M25" s="5"/>
      <c r="N25" s="138"/>
    </row>
    <row r="26" spans="1:25" ht="16.5">
      <c r="A26"/>
      <c r="C26" s="420" t="s">
        <v>13</v>
      </c>
      <c r="D26" s="420" t="s">
        <v>14</v>
      </c>
      <c r="E26" s="35" t="s">
        <v>18</v>
      </c>
      <c r="F26" s="35"/>
      <c r="G26" s="35"/>
      <c r="H26" s="35" t="s">
        <v>22</v>
      </c>
      <c r="I26" s="35" t="s">
        <v>27</v>
      </c>
      <c r="J26" s="35" t="s">
        <v>19</v>
      </c>
      <c r="K26" s="35"/>
      <c r="L26" s="35"/>
      <c r="M26" s="420" t="s">
        <v>23</v>
      </c>
      <c r="N26" s="129"/>
      <c r="O26" s="443" t="s">
        <v>117</v>
      </c>
      <c r="P26" s="443"/>
      <c r="Q26" s="443"/>
      <c r="R26" s="126" t="s">
        <v>117</v>
      </c>
      <c r="S26" s="126" t="s">
        <v>117</v>
      </c>
      <c r="T26" s="126" t="s">
        <v>117</v>
      </c>
    </row>
    <row r="27" spans="1:25" ht="16.5">
      <c r="A27"/>
      <c r="C27" s="420"/>
      <c r="D27" s="420"/>
      <c r="E27" s="36" t="s">
        <v>15</v>
      </c>
      <c r="F27" s="37" t="s">
        <v>16</v>
      </c>
      <c r="G27" s="38" t="s">
        <v>17</v>
      </c>
      <c r="H27" s="36" t="s">
        <v>20</v>
      </c>
      <c r="I27" s="38" t="s">
        <v>21</v>
      </c>
      <c r="J27" s="36" t="s">
        <v>15</v>
      </c>
      <c r="K27" s="37" t="s">
        <v>16</v>
      </c>
      <c r="L27" s="38" t="s">
        <v>17</v>
      </c>
      <c r="M27" s="420"/>
      <c r="N27" s="129"/>
      <c r="O27" s="444" t="s">
        <v>247</v>
      </c>
      <c r="P27" s="444"/>
      <c r="Q27" s="444"/>
      <c r="R27" s="127" t="s">
        <v>248</v>
      </c>
      <c r="S27" s="127" t="s">
        <v>147</v>
      </c>
      <c r="T27" s="127" t="s">
        <v>143</v>
      </c>
    </row>
    <row r="28" spans="1:25">
      <c r="A28" s="39">
        <f>COLUMN()</f>
        <v>1</v>
      </c>
      <c r="B28" s="416">
        <f>COLUMN()</f>
        <v>2</v>
      </c>
      <c r="C28" s="39">
        <f>COLUMN()</f>
        <v>3</v>
      </c>
      <c r="D28" s="39">
        <f>COLUMN()</f>
        <v>4</v>
      </c>
      <c r="E28" s="40">
        <f>COLUMN()</f>
        <v>5</v>
      </c>
      <c r="F28" s="41">
        <f>COLUMN()</f>
        <v>6</v>
      </c>
      <c r="G28" s="42">
        <f>COLUMN()</f>
        <v>7</v>
      </c>
      <c r="H28" s="40">
        <f>COLUMN()</f>
        <v>8</v>
      </c>
      <c r="I28" s="42">
        <f>COLUMN()</f>
        <v>9</v>
      </c>
      <c r="J28" s="40">
        <f>COLUMN()</f>
        <v>10</v>
      </c>
      <c r="K28" s="41">
        <f>COLUMN()</f>
        <v>11</v>
      </c>
      <c r="L28" s="42">
        <f>COLUMN()</f>
        <v>12</v>
      </c>
      <c r="M28" s="39">
        <f>COLUMN()</f>
        <v>13</v>
      </c>
      <c r="N28" s="130"/>
      <c r="O28" s="421" t="s">
        <v>118</v>
      </c>
      <c r="P28" s="421"/>
      <c r="Q28" s="421"/>
      <c r="R28" s="128" t="s">
        <v>118</v>
      </c>
      <c r="S28" s="128" t="s">
        <v>118</v>
      </c>
      <c r="T28" s="128" t="s">
        <v>118</v>
      </c>
      <c r="V28" s="415"/>
    </row>
    <row r="29" spans="1:25" hidden="1">
      <c r="A29" s="397"/>
      <c r="B29" s="397"/>
      <c r="C29" s="163" t="s">
        <v>24</v>
      </c>
      <c r="D29" s="200" t="s">
        <v>148</v>
      </c>
      <c r="E29" s="164"/>
      <c r="F29" s="165"/>
      <c r="G29" s="166"/>
      <c r="H29" s="164"/>
      <c r="I29" s="166"/>
      <c r="J29" s="164"/>
      <c r="K29" s="144"/>
      <c r="L29" s="160"/>
      <c r="M29" s="167"/>
      <c r="N29" s="168">
        <f>ROW()</f>
        <v>29</v>
      </c>
      <c r="O29" s="422" t="str">
        <f>IF(ISERROR(SEARCH(O$27,$D29,1))=TRUE,"Kô","Có")</f>
        <v>Kô</v>
      </c>
      <c r="P29" s="423"/>
      <c r="Q29" s="424"/>
      <c r="R29" s="125" t="str">
        <f t="shared" ref="R29:T51" si="5">IF(ISERROR(SEARCH(R$27,$D29,1))=TRUE,"Kô","Có")</f>
        <v>Kô</v>
      </c>
      <c r="S29" s="125" t="str">
        <f t="shared" si="5"/>
        <v>Kô</v>
      </c>
      <c r="T29" s="125" t="str">
        <f t="shared" si="5"/>
        <v>Kô</v>
      </c>
      <c r="U29" s="169"/>
      <c r="V29" s="169"/>
    </row>
    <row r="30" spans="1:25" hidden="1">
      <c r="A30" s="141"/>
      <c r="B30" s="396"/>
      <c r="C30" s="191">
        <v>1</v>
      </c>
      <c r="D30" s="174" t="s">
        <v>150</v>
      </c>
      <c r="E30" s="192"/>
      <c r="F30" s="193"/>
      <c r="G30" s="194"/>
      <c r="H30" s="192"/>
      <c r="I30" s="194"/>
      <c r="J30" s="192"/>
      <c r="K30" s="193"/>
      <c r="L30" s="195"/>
      <c r="M30" s="196"/>
      <c r="N30" s="131">
        <f>ROW()</f>
        <v>30</v>
      </c>
      <c r="O30" s="422" t="str">
        <f t="shared" ref="O30:O51" si="6">IF(ISERROR(SEARCH(O$27,$D30,1))=TRUE,"Kô","Có")</f>
        <v>Kô</v>
      </c>
      <c r="P30" s="423"/>
      <c r="Q30" s="424"/>
      <c r="R30" s="125" t="str">
        <f t="shared" si="5"/>
        <v>Kô</v>
      </c>
      <c r="S30" s="125" t="str">
        <f t="shared" si="5"/>
        <v>Kô</v>
      </c>
      <c r="T30" s="125" t="str">
        <f t="shared" si="5"/>
        <v>Kô</v>
      </c>
      <c r="U30" s="169"/>
    </row>
    <row r="31" spans="1:25" hidden="1">
      <c r="A31" s="141"/>
      <c r="B31" s="396"/>
      <c r="C31" s="147"/>
      <c r="D31" s="177" t="s">
        <v>152</v>
      </c>
      <c r="E31" s="143"/>
      <c r="F31" s="144"/>
      <c r="G31" s="145"/>
      <c r="H31" s="143"/>
      <c r="I31" s="145"/>
      <c r="J31" s="143"/>
      <c r="K31" s="144"/>
      <c r="L31" s="160"/>
      <c r="M31" s="146"/>
      <c r="N31" s="131">
        <f>ROW()</f>
        <v>31</v>
      </c>
      <c r="O31" s="422" t="str">
        <f t="shared" si="6"/>
        <v>Kô</v>
      </c>
      <c r="P31" s="423"/>
      <c r="Q31" s="424"/>
      <c r="R31" s="125" t="str">
        <f t="shared" si="5"/>
        <v>Kô</v>
      </c>
      <c r="S31" s="125" t="str">
        <f t="shared" si="5"/>
        <v>Kô</v>
      </c>
      <c r="T31" s="125" t="str">
        <f t="shared" si="5"/>
        <v>Kô</v>
      </c>
      <c r="U31" s="169"/>
    </row>
    <row r="32" spans="1:25" hidden="1">
      <c r="A32" s="187">
        <v>1</v>
      </c>
      <c r="B32" s="396" t="s">
        <v>463</v>
      </c>
      <c r="C32" s="147" t="str">
        <f t="shared" ref="C32:C50" si="7">Y32</f>
        <v>01/VP/XD</v>
      </c>
      <c r="D32" s="201" t="s">
        <v>154</v>
      </c>
      <c r="E32" s="143">
        <v>800</v>
      </c>
      <c r="F32" s="144">
        <f t="shared" ref="F32:F51" si="8">IF(E32&gt;0,E32+100,0)</f>
        <v>900</v>
      </c>
      <c r="G32" s="145">
        <f>Project!F6</f>
        <v>40848.708333333336</v>
      </c>
      <c r="H32" s="143"/>
      <c r="I32" s="145">
        <f>G32</f>
        <v>40848.708333333336</v>
      </c>
      <c r="J32" s="143">
        <v>1400</v>
      </c>
      <c r="K32" s="144">
        <v>1425</v>
      </c>
      <c r="L32" s="160">
        <f>Project!G6</f>
        <v>40849.708333333336</v>
      </c>
      <c r="M32" s="183"/>
      <c r="N32" s="131">
        <f>ROW()</f>
        <v>32</v>
      </c>
      <c r="O32" s="422" t="str">
        <f t="shared" si="6"/>
        <v>Kô</v>
      </c>
      <c r="P32" s="423"/>
      <c r="Q32" s="424"/>
      <c r="R32" s="125" t="str">
        <f t="shared" si="5"/>
        <v>Kô</v>
      </c>
      <c r="S32" s="125" t="str">
        <f t="shared" si="5"/>
        <v>Kô</v>
      </c>
      <c r="T32" s="125" t="str">
        <f t="shared" si="5"/>
        <v>Kô</v>
      </c>
      <c r="U32" s="169"/>
      <c r="V32" s="169">
        <v>1</v>
      </c>
      <c r="W32" t="s">
        <v>239</v>
      </c>
      <c r="X32" t="s">
        <v>141</v>
      </c>
      <c r="Y32" t="str">
        <f t="shared" ref="Y32:Y51" si="9">IF(V32&lt;10,"0"&amp;V32&amp;W32&amp;X32,V32&amp;W32&amp;X32)</f>
        <v>01/VP/XD</v>
      </c>
    </row>
    <row r="33" spans="1:25" hidden="1">
      <c r="A33" s="187">
        <v>2</v>
      </c>
      <c r="B33" s="396" t="s">
        <v>459</v>
      </c>
      <c r="C33" s="147" t="str">
        <f t="shared" si="7"/>
        <v>02/VP/XD</v>
      </c>
      <c r="D33" s="201" t="s">
        <v>155</v>
      </c>
      <c r="E33" s="143">
        <v>1400</v>
      </c>
      <c r="F33" s="144">
        <f t="shared" si="8"/>
        <v>1500</v>
      </c>
      <c r="G33" s="145">
        <f>Project!F7</f>
        <v>40850.708333333336</v>
      </c>
      <c r="H33" s="143"/>
      <c r="I33" s="145">
        <f t="shared" ref="I33:I51" si="10">G33</f>
        <v>40850.708333333336</v>
      </c>
      <c r="J33" s="143">
        <v>1500</v>
      </c>
      <c r="K33" s="144">
        <f t="shared" ref="K33:K51" si="11">IF(J33&gt;0,J33+100,0)</f>
        <v>1600</v>
      </c>
      <c r="L33" s="160">
        <f>Project!G7</f>
        <v>40851.708333333336</v>
      </c>
      <c r="M33" s="183"/>
      <c r="N33" s="131">
        <f>ROW()</f>
        <v>33</v>
      </c>
      <c r="O33" s="422" t="str">
        <f t="shared" si="6"/>
        <v>Kô</v>
      </c>
      <c r="P33" s="423"/>
      <c r="Q33" s="424"/>
      <c r="R33" s="125" t="str">
        <f t="shared" si="5"/>
        <v>Kô</v>
      </c>
      <c r="S33" s="125" t="str">
        <f t="shared" si="5"/>
        <v>Kô</v>
      </c>
      <c r="T33" s="125" t="str">
        <f t="shared" si="5"/>
        <v>Kô</v>
      </c>
      <c r="U33" s="169"/>
      <c r="V33" s="169">
        <v>2</v>
      </c>
      <c r="W33" t="s">
        <v>239</v>
      </c>
      <c r="X33" t="s">
        <v>141</v>
      </c>
      <c r="Y33" t="str">
        <f t="shared" si="9"/>
        <v>02/VP/XD</v>
      </c>
    </row>
    <row r="34" spans="1:25">
      <c r="A34" s="187">
        <v>3</v>
      </c>
      <c r="B34" s="141" t="s">
        <v>457</v>
      </c>
      <c r="C34" s="147" t="str">
        <f t="shared" si="7"/>
        <v>03/VP/XD</v>
      </c>
      <c r="D34" s="201" t="s">
        <v>156</v>
      </c>
      <c r="E34" s="143">
        <v>1000</v>
      </c>
      <c r="F34" s="144">
        <f t="shared" si="8"/>
        <v>1100</v>
      </c>
      <c r="G34" s="145">
        <f>Project!F8</f>
        <v>40858.708333333336</v>
      </c>
      <c r="H34" s="143"/>
      <c r="I34" s="145">
        <f t="shared" si="10"/>
        <v>40858.708333333336</v>
      </c>
      <c r="J34" s="143">
        <v>800</v>
      </c>
      <c r="K34" s="144">
        <f t="shared" si="11"/>
        <v>900</v>
      </c>
      <c r="L34" s="160">
        <f>Project!G8</f>
        <v>40859.708333333336</v>
      </c>
      <c r="M34" s="183"/>
      <c r="N34" s="131">
        <f>ROW()</f>
        <v>34</v>
      </c>
      <c r="O34" s="422" t="str">
        <f t="shared" si="6"/>
        <v>Kô</v>
      </c>
      <c r="P34" s="423"/>
      <c r="Q34" s="424"/>
      <c r="R34" s="125" t="str">
        <f t="shared" si="5"/>
        <v>Kô</v>
      </c>
      <c r="S34" s="125" t="str">
        <f t="shared" si="5"/>
        <v>Kô</v>
      </c>
      <c r="T34" s="125" t="str">
        <f t="shared" si="5"/>
        <v>Kô</v>
      </c>
      <c r="U34" s="169"/>
      <c r="V34" s="169">
        <v>3</v>
      </c>
      <c r="W34" t="s">
        <v>239</v>
      </c>
      <c r="X34" t="s">
        <v>141</v>
      </c>
      <c r="Y34" t="str">
        <f t="shared" si="9"/>
        <v>03/VP/XD</v>
      </c>
    </row>
    <row r="35" spans="1:25" ht="47.25" hidden="1">
      <c r="A35" s="187">
        <v>4</v>
      </c>
      <c r="B35" s="396" t="s">
        <v>458</v>
      </c>
      <c r="C35" s="147" t="str">
        <f t="shared" si="7"/>
        <v>04/VP/XD</v>
      </c>
      <c r="D35" s="201" t="s">
        <v>157</v>
      </c>
      <c r="E35" s="143">
        <v>800</v>
      </c>
      <c r="F35" s="144">
        <f t="shared" si="8"/>
        <v>900</v>
      </c>
      <c r="G35" s="145">
        <f>Project!F9</f>
        <v>40854.708333333336</v>
      </c>
      <c r="H35" s="143"/>
      <c r="I35" s="145">
        <f t="shared" si="10"/>
        <v>40854.708333333336</v>
      </c>
      <c r="J35" s="143">
        <v>900</v>
      </c>
      <c r="K35" s="144">
        <f t="shared" si="11"/>
        <v>1000</v>
      </c>
      <c r="L35" s="160">
        <f>Project!G9</f>
        <v>40855.708333333336</v>
      </c>
      <c r="M35" s="183"/>
      <c r="N35" s="131">
        <f>ROW()</f>
        <v>35</v>
      </c>
      <c r="O35" s="422" t="str">
        <f t="shared" si="6"/>
        <v>Kô</v>
      </c>
      <c r="P35" s="423"/>
      <c r="Q35" s="424"/>
      <c r="R35" s="125" t="str">
        <f t="shared" si="5"/>
        <v>Kô</v>
      </c>
      <c r="S35" s="125" t="str">
        <f t="shared" si="5"/>
        <v>Kô</v>
      </c>
      <c r="T35" s="125" t="str">
        <f t="shared" si="5"/>
        <v>Kô</v>
      </c>
      <c r="U35" s="169"/>
      <c r="V35" s="169">
        <v>4</v>
      </c>
      <c r="W35" t="s">
        <v>239</v>
      </c>
      <c r="X35" t="s">
        <v>141</v>
      </c>
      <c r="Y35" t="str">
        <f t="shared" si="9"/>
        <v>04/VP/XD</v>
      </c>
    </row>
    <row r="36" spans="1:25" ht="59.25" hidden="1" customHeight="1">
      <c r="A36" s="187">
        <v>5</v>
      </c>
      <c r="B36" s="396" t="s">
        <v>459</v>
      </c>
      <c r="C36" s="147" t="str">
        <f t="shared" si="7"/>
        <v>05/VP/XD</v>
      </c>
      <c r="D36" s="201" t="s">
        <v>158</v>
      </c>
      <c r="E36" s="143">
        <v>1600</v>
      </c>
      <c r="F36" s="144">
        <f t="shared" si="8"/>
        <v>1700</v>
      </c>
      <c r="G36" s="145">
        <f>Project!F10</f>
        <v>40857.708333333336</v>
      </c>
      <c r="H36" s="143"/>
      <c r="I36" s="145">
        <f t="shared" si="10"/>
        <v>40857.708333333336</v>
      </c>
      <c r="J36" s="143">
        <v>800</v>
      </c>
      <c r="K36" s="144">
        <f t="shared" si="11"/>
        <v>900</v>
      </c>
      <c r="L36" s="160">
        <f>Project!G10</f>
        <v>40858.708333333336</v>
      </c>
      <c r="M36" s="183"/>
      <c r="N36" s="131">
        <f>ROW()</f>
        <v>36</v>
      </c>
      <c r="O36" s="422" t="str">
        <f t="shared" si="6"/>
        <v>Kô</v>
      </c>
      <c r="P36" s="423"/>
      <c r="Q36" s="424"/>
      <c r="R36" s="125" t="str">
        <f t="shared" si="5"/>
        <v>Kô</v>
      </c>
      <c r="S36" s="125" t="str">
        <f t="shared" si="5"/>
        <v>Kô</v>
      </c>
      <c r="T36" s="125" t="str">
        <f t="shared" si="5"/>
        <v>Kô</v>
      </c>
      <c r="U36" s="169"/>
      <c r="V36" s="169">
        <v>5</v>
      </c>
      <c r="W36" t="s">
        <v>239</v>
      </c>
      <c r="X36" t="s">
        <v>141</v>
      </c>
      <c r="Y36" t="str">
        <f t="shared" si="9"/>
        <v>05/VP/XD</v>
      </c>
    </row>
    <row r="37" spans="1:25" ht="61.5" hidden="1" customHeight="1">
      <c r="A37" s="187">
        <v>6</v>
      </c>
      <c r="B37" s="396" t="s">
        <v>460</v>
      </c>
      <c r="C37" s="147" t="str">
        <f t="shared" si="7"/>
        <v>06/VP/LMTN</v>
      </c>
      <c r="D37" s="202" t="s">
        <v>243</v>
      </c>
      <c r="E37" s="143"/>
      <c r="F37" s="144"/>
      <c r="G37" s="145"/>
      <c r="H37" s="143"/>
      <c r="I37" s="145"/>
      <c r="J37" s="143">
        <v>1600</v>
      </c>
      <c r="K37" s="144"/>
      <c r="L37" s="160">
        <f>Project!G11</f>
        <v>40859.708333333336</v>
      </c>
      <c r="M37" s="183"/>
      <c r="N37" s="131">
        <f>ROW()</f>
        <v>37</v>
      </c>
      <c r="O37" s="422" t="str">
        <f t="shared" si="6"/>
        <v>Kô</v>
      </c>
      <c r="P37" s="423"/>
      <c r="Q37" s="424"/>
      <c r="R37" s="125" t="str">
        <f t="shared" si="5"/>
        <v>Kô</v>
      </c>
      <c r="S37" s="125" t="str">
        <f t="shared" si="5"/>
        <v>Có</v>
      </c>
      <c r="T37" s="125" t="str">
        <f t="shared" si="5"/>
        <v>Kô</v>
      </c>
      <c r="U37" s="169"/>
      <c r="V37" s="169">
        <v>6</v>
      </c>
      <c r="W37" t="s">
        <v>239</v>
      </c>
      <c r="X37" t="s">
        <v>240</v>
      </c>
      <c r="Y37" t="str">
        <f t="shared" si="9"/>
        <v>06/VP/LMTN</v>
      </c>
    </row>
    <row r="38" spans="1:25" ht="47.25" hidden="1">
      <c r="A38" s="187">
        <v>7</v>
      </c>
      <c r="B38" s="396" t="s">
        <v>461</v>
      </c>
      <c r="C38" s="147" t="str">
        <f t="shared" si="7"/>
        <v>06/VP/KQTN</v>
      </c>
      <c r="D38" s="203" t="s">
        <v>160</v>
      </c>
      <c r="E38" s="143"/>
      <c r="F38" s="144"/>
      <c r="G38" s="145"/>
      <c r="H38" s="143"/>
      <c r="I38" s="145"/>
      <c r="J38" s="143"/>
      <c r="K38" s="144"/>
      <c r="L38" s="160">
        <f>Project!G12</f>
        <v>40887.708333333336</v>
      </c>
      <c r="M38" s="183"/>
      <c r="N38" s="131">
        <f>ROW()</f>
        <v>38</v>
      </c>
      <c r="O38" s="422" t="str">
        <f t="shared" si="6"/>
        <v>Có</v>
      </c>
      <c r="P38" s="423"/>
      <c r="Q38" s="424"/>
      <c r="R38" s="125" t="str">
        <f t="shared" si="5"/>
        <v>Kô</v>
      </c>
      <c r="S38" s="125" t="str">
        <f t="shared" si="5"/>
        <v>Kô</v>
      </c>
      <c r="T38" s="125" t="str">
        <f t="shared" si="5"/>
        <v>Kô</v>
      </c>
      <c r="U38" s="169"/>
      <c r="V38" s="169">
        <v>6</v>
      </c>
      <c r="W38" t="s">
        <v>239</v>
      </c>
      <c r="X38" t="s">
        <v>241</v>
      </c>
      <c r="Y38" t="str">
        <f t="shared" si="9"/>
        <v>06/VP/KQTN</v>
      </c>
    </row>
    <row r="39" spans="1:25" ht="47.25">
      <c r="A39" s="187">
        <v>8</v>
      </c>
      <c r="B39" s="141" t="s">
        <v>457</v>
      </c>
      <c r="C39" s="147" t="str">
        <f t="shared" si="7"/>
        <v>06/VP/XD</v>
      </c>
      <c r="D39" s="201" t="s">
        <v>161</v>
      </c>
      <c r="E39" s="143">
        <v>1100</v>
      </c>
      <c r="F39" s="144">
        <f t="shared" si="8"/>
        <v>1200</v>
      </c>
      <c r="G39" s="145">
        <f>Project!F13</f>
        <v>40887.708333333336</v>
      </c>
      <c r="H39" s="143"/>
      <c r="I39" s="145">
        <f t="shared" si="10"/>
        <v>40887.708333333336</v>
      </c>
      <c r="J39" s="143">
        <v>1500</v>
      </c>
      <c r="K39" s="144">
        <f t="shared" si="11"/>
        <v>1600</v>
      </c>
      <c r="L39" s="160">
        <f>Project!G13</f>
        <v>40888.708333333336</v>
      </c>
      <c r="M39" s="183"/>
      <c r="N39" s="131">
        <f>ROW()</f>
        <v>39</v>
      </c>
      <c r="O39" s="422" t="str">
        <f t="shared" si="6"/>
        <v>Kô</v>
      </c>
      <c r="P39" s="423"/>
      <c r="Q39" s="424"/>
      <c r="R39" s="125" t="str">
        <f t="shared" si="5"/>
        <v>Kô</v>
      </c>
      <c r="S39" s="125" t="str">
        <f t="shared" si="5"/>
        <v>Kô</v>
      </c>
      <c r="T39" s="125" t="str">
        <f t="shared" si="5"/>
        <v>Kô</v>
      </c>
      <c r="U39" s="169"/>
      <c r="V39" s="169">
        <v>6</v>
      </c>
      <c r="W39" t="s">
        <v>239</v>
      </c>
      <c r="X39" t="s">
        <v>141</v>
      </c>
      <c r="Y39" t="str">
        <f t="shared" si="9"/>
        <v>06/VP/XD</v>
      </c>
    </row>
    <row r="40" spans="1:25" hidden="1">
      <c r="A40" s="187">
        <v>9</v>
      </c>
      <c r="B40" s="396" t="s">
        <v>459</v>
      </c>
      <c r="C40" s="147" t="str">
        <f t="shared" si="7"/>
        <v>07/VP/XD</v>
      </c>
      <c r="D40" s="201" t="s">
        <v>162</v>
      </c>
      <c r="E40" s="143">
        <v>1000</v>
      </c>
      <c r="F40" s="144">
        <f t="shared" si="8"/>
        <v>1100</v>
      </c>
      <c r="G40" s="145">
        <f>Project!F14</f>
        <v>40860.708333333336</v>
      </c>
      <c r="H40" s="143"/>
      <c r="I40" s="145">
        <f t="shared" si="10"/>
        <v>40860.708333333336</v>
      </c>
      <c r="J40" s="143">
        <v>1400</v>
      </c>
      <c r="K40" s="144">
        <f t="shared" si="11"/>
        <v>1500</v>
      </c>
      <c r="L40" s="160">
        <f>Project!G14</f>
        <v>40861.708333333336</v>
      </c>
      <c r="M40" s="183"/>
      <c r="N40" s="131">
        <f>ROW()</f>
        <v>40</v>
      </c>
      <c r="O40" s="422" t="str">
        <f t="shared" si="6"/>
        <v>Kô</v>
      </c>
      <c r="P40" s="423"/>
      <c r="Q40" s="424"/>
      <c r="R40" s="125" t="str">
        <f t="shared" si="5"/>
        <v>Kô</v>
      </c>
      <c r="S40" s="125" t="str">
        <f t="shared" si="5"/>
        <v>Kô</v>
      </c>
      <c r="T40" s="125" t="str">
        <f t="shared" si="5"/>
        <v>Kô</v>
      </c>
      <c r="U40" s="169"/>
      <c r="V40" s="169">
        <v>7</v>
      </c>
      <c r="W40" t="s">
        <v>239</v>
      </c>
      <c r="X40" t="s">
        <v>141</v>
      </c>
      <c r="Y40" t="str">
        <f t="shared" si="9"/>
        <v>07/VP/XD</v>
      </c>
    </row>
    <row r="41" spans="1:25" ht="47.25" hidden="1">
      <c r="A41" s="187">
        <v>10</v>
      </c>
      <c r="B41" s="396" t="s">
        <v>460</v>
      </c>
      <c r="C41" s="147" t="str">
        <f t="shared" si="7"/>
        <v>08/VP/LMTN</v>
      </c>
      <c r="D41" s="202" t="s">
        <v>244</v>
      </c>
      <c r="E41" s="143"/>
      <c r="F41" s="144"/>
      <c r="G41" s="145"/>
      <c r="H41" s="143"/>
      <c r="I41" s="145"/>
      <c r="J41" s="143">
        <v>1630</v>
      </c>
      <c r="K41" s="144"/>
      <c r="L41" s="160">
        <f>Project!G15</f>
        <v>40862.708333333336</v>
      </c>
      <c r="M41" s="183"/>
      <c r="N41" s="131">
        <f>ROW()</f>
        <v>41</v>
      </c>
      <c r="O41" s="422" t="str">
        <f t="shared" si="6"/>
        <v>Kô</v>
      </c>
      <c r="P41" s="423"/>
      <c r="Q41" s="424"/>
      <c r="R41" s="125" t="str">
        <f t="shared" si="5"/>
        <v>Kô</v>
      </c>
      <c r="S41" s="125" t="str">
        <f t="shared" si="5"/>
        <v>Có</v>
      </c>
      <c r="T41" s="125" t="str">
        <f t="shared" si="5"/>
        <v>Kô</v>
      </c>
      <c r="U41" s="169"/>
      <c r="V41" s="169">
        <v>8</v>
      </c>
      <c r="W41" t="s">
        <v>239</v>
      </c>
      <c r="X41" t="s">
        <v>240</v>
      </c>
      <c r="Y41" t="str">
        <f t="shared" si="9"/>
        <v>08/VP/LMTN</v>
      </c>
    </row>
    <row r="42" spans="1:25" ht="31.5" hidden="1">
      <c r="A42" s="187">
        <v>11</v>
      </c>
      <c r="B42" s="396" t="s">
        <v>461</v>
      </c>
      <c r="C42" s="147" t="str">
        <f t="shared" si="7"/>
        <v>08/VP/KQTN</v>
      </c>
      <c r="D42" s="203" t="s">
        <v>164</v>
      </c>
      <c r="E42" s="143"/>
      <c r="F42" s="144"/>
      <c r="G42" s="145"/>
      <c r="H42" s="143"/>
      <c r="I42" s="145"/>
      <c r="J42" s="143"/>
      <c r="K42" s="144"/>
      <c r="L42" s="160">
        <f>Project!G16</f>
        <v>40890.708333333336</v>
      </c>
      <c r="M42" s="183"/>
      <c r="N42" s="131">
        <f>ROW()</f>
        <v>42</v>
      </c>
      <c r="O42" s="422" t="str">
        <f t="shared" si="6"/>
        <v>Có</v>
      </c>
      <c r="P42" s="423"/>
      <c r="Q42" s="424"/>
      <c r="R42" s="125" t="str">
        <f t="shared" si="5"/>
        <v>Kô</v>
      </c>
      <c r="S42" s="125" t="str">
        <f t="shared" si="5"/>
        <v>Kô</v>
      </c>
      <c r="T42" s="125" t="str">
        <f t="shared" si="5"/>
        <v>Kô</v>
      </c>
      <c r="U42" s="169"/>
      <c r="V42" s="169">
        <v>8</v>
      </c>
      <c r="W42" t="s">
        <v>239</v>
      </c>
      <c r="X42" t="s">
        <v>241</v>
      </c>
      <c r="Y42" t="str">
        <f t="shared" si="9"/>
        <v>08/VP/KQTN</v>
      </c>
    </row>
    <row r="43" spans="1:25" ht="31.5">
      <c r="A43" s="187">
        <v>12</v>
      </c>
      <c r="B43" s="141" t="s">
        <v>457</v>
      </c>
      <c r="C43" s="147" t="str">
        <f t="shared" si="7"/>
        <v>08/VP/XD</v>
      </c>
      <c r="D43" s="201" t="s">
        <v>165</v>
      </c>
      <c r="E43" s="143">
        <v>930</v>
      </c>
      <c r="F43" s="144">
        <f t="shared" si="8"/>
        <v>1030</v>
      </c>
      <c r="G43" s="145">
        <f>Project!F17</f>
        <v>40890.708333333336</v>
      </c>
      <c r="H43" s="143"/>
      <c r="I43" s="145">
        <f t="shared" si="10"/>
        <v>40890.708333333336</v>
      </c>
      <c r="J43" s="143">
        <v>900</v>
      </c>
      <c r="K43" s="144">
        <f t="shared" si="11"/>
        <v>1000</v>
      </c>
      <c r="L43" s="160">
        <f>Project!G17</f>
        <v>40891.708333333336</v>
      </c>
      <c r="M43" s="183"/>
      <c r="N43" s="131">
        <f>ROW()</f>
        <v>43</v>
      </c>
      <c r="O43" s="422" t="str">
        <f t="shared" si="6"/>
        <v>Kô</v>
      </c>
      <c r="P43" s="423"/>
      <c r="Q43" s="424"/>
      <c r="R43" s="125" t="str">
        <f t="shared" si="5"/>
        <v>Kô</v>
      </c>
      <c r="S43" s="125" t="str">
        <f t="shared" si="5"/>
        <v>Kô</v>
      </c>
      <c r="T43" s="125" t="str">
        <f t="shared" si="5"/>
        <v>Kô</v>
      </c>
      <c r="U43" s="169"/>
      <c r="V43" s="169">
        <v>8</v>
      </c>
      <c r="W43" t="s">
        <v>239</v>
      </c>
      <c r="X43" t="s">
        <v>141</v>
      </c>
      <c r="Y43" t="str">
        <f t="shared" si="9"/>
        <v>08/VP/XD</v>
      </c>
    </row>
    <row r="44" spans="1:25" ht="31.5" hidden="1">
      <c r="A44" s="187">
        <v>13</v>
      </c>
      <c r="B44" s="396" t="s">
        <v>460</v>
      </c>
      <c r="C44" s="147" t="str">
        <f t="shared" si="7"/>
        <v>09/VP/LMTN</v>
      </c>
      <c r="D44" s="202" t="s">
        <v>245</v>
      </c>
      <c r="E44" s="143"/>
      <c r="F44" s="144"/>
      <c r="G44" s="145"/>
      <c r="H44" s="143"/>
      <c r="I44" s="145"/>
      <c r="J44" s="143">
        <v>1600</v>
      </c>
      <c r="K44" s="144"/>
      <c r="L44" s="160">
        <f>Project!G18</f>
        <v>40863.708333333336</v>
      </c>
      <c r="M44" s="183"/>
      <c r="N44" s="131">
        <f>ROW()</f>
        <v>44</v>
      </c>
      <c r="O44" s="422" t="str">
        <f t="shared" si="6"/>
        <v>Kô</v>
      </c>
      <c r="P44" s="423"/>
      <c r="Q44" s="424"/>
      <c r="R44" s="125" t="str">
        <f t="shared" si="5"/>
        <v>Kô</v>
      </c>
      <c r="S44" s="125" t="str">
        <f t="shared" si="5"/>
        <v>Có</v>
      </c>
      <c r="T44" s="125" t="str">
        <f t="shared" si="5"/>
        <v>Kô</v>
      </c>
      <c r="U44" s="169"/>
      <c r="V44" s="169">
        <v>9</v>
      </c>
      <c r="W44" t="s">
        <v>239</v>
      </c>
      <c r="X44" t="s">
        <v>240</v>
      </c>
      <c r="Y44" t="str">
        <f t="shared" si="9"/>
        <v>09/VP/LMTN</v>
      </c>
    </row>
    <row r="45" spans="1:25" ht="31.5" hidden="1">
      <c r="A45" s="187">
        <v>14</v>
      </c>
      <c r="B45" s="396" t="s">
        <v>461</v>
      </c>
      <c r="C45" s="147" t="str">
        <f t="shared" si="7"/>
        <v>09/VP/KQTN</v>
      </c>
      <c r="D45" s="203" t="s">
        <v>167</v>
      </c>
      <c r="E45" s="143"/>
      <c r="F45" s="144"/>
      <c r="G45" s="145"/>
      <c r="H45" s="143"/>
      <c r="I45" s="145"/>
      <c r="J45" s="143"/>
      <c r="K45" s="144"/>
      <c r="L45" s="160">
        <f>Project!G19</f>
        <v>40870.708333333336</v>
      </c>
      <c r="M45" s="183"/>
      <c r="N45" s="131">
        <f>ROW()</f>
        <v>45</v>
      </c>
      <c r="O45" s="422" t="str">
        <f t="shared" si="6"/>
        <v>Có</v>
      </c>
      <c r="P45" s="423"/>
      <c r="Q45" s="424"/>
      <c r="R45" s="125" t="str">
        <f t="shared" si="5"/>
        <v>Kô</v>
      </c>
      <c r="S45" s="125" t="str">
        <f t="shared" si="5"/>
        <v>Kô</v>
      </c>
      <c r="T45" s="125" t="str">
        <f t="shared" si="5"/>
        <v>Kô</v>
      </c>
      <c r="U45" s="169"/>
      <c r="V45" s="169">
        <v>9</v>
      </c>
      <c r="W45" t="s">
        <v>239</v>
      </c>
      <c r="X45" t="s">
        <v>241</v>
      </c>
      <c r="Y45" t="str">
        <f t="shared" si="9"/>
        <v>09/VP/KQTN</v>
      </c>
    </row>
    <row r="46" spans="1:25" hidden="1">
      <c r="A46" s="187">
        <v>15</v>
      </c>
      <c r="B46" s="396" t="s">
        <v>462</v>
      </c>
      <c r="C46" s="147" t="str">
        <f t="shared" si="7"/>
        <v>09/VP/XD</v>
      </c>
      <c r="D46" s="201" t="s">
        <v>168</v>
      </c>
      <c r="E46" s="143">
        <v>900</v>
      </c>
      <c r="F46" s="144">
        <f t="shared" si="8"/>
        <v>1000</v>
      </c>
      <c r="G46" s="145">
        <f>Project!F20</f>
        <v>40863.708333333336</v>
      </c>
      <c r="H46" s="143"/>
      <c r="I46" s="145">
        <f t="shared" si="10"/>
        <v>40863.708333333336</v>
      </c>
      <c r="J46" s="143">
        <v>900</v>
      </c>
      <c r="K46" s="144">
        <f t="shared" si="11"/>
        <v>1000</v>
      </c>
      <c r="L46" s="160">
        <f>Project!G20</f>
        <v>40864.708333333336</v>
      </c>
      <c r="M46" s="183"/>
      <c r="N46" s="131">
        <f>ROW()</f>
        <v>46</v>
      </c>
      <c r="O46" s="422" t="str">
        <f t="shared" si="6"/>
        <v>Kô</v>
      </c>
      <c r="P46" s="423"/>
      <c r="Q46" s="424"/>
      <c r="R46" s="125" t="str">
        <f t="shared" si="5"/>
        <v>Kô</v>
      </c>
      <c r="S46" s="125" t="str">
        <f t="shared" si="5"/>
        <v>Kô</v>
      </c>
      <c r="T46" s="125" t="str">
        <f t="shared" si="5"/>
        <v>Kô</v>
      </c>
      <c r="U46" s="169"/>
      <c r="V46" s="169">
        <v>9</v>
      </c>
      <c r="W46" t="s">
        <v>239</v>
      </c>
      <c r="X46" t="s">
        <v>141</v>
      </c>
      <c r="Y46" t="str">
        <f t="shared" si="9"/>
        <v>09/VP/XD</v>
      </c>
    </row>
    <row r="47" spans="1:25" ht="31.5" hidden="1">
      <c r="A47" s="187">
        <v>16</v>
      </c>
      <c r="B47" s="396" t="s">
        <v>458</v>
      </c>
      <c r="C47" s="147" t="str">
        <f t="shared" si="7"/>
        <v>10/VP/XD</v>
      </c>
      <c r="D47" s="201" t="s">
        <v>169</v>
      </c>
      <c r="E47" s="143">
        <v>700</v>
      </c>
      <c r="F47" s="144">
        <f t="shared" si="8"/>
        <v>800</v>
      </c>
      <c r="G47" s="145">
        <f>Project!F21</f>
        <v>40865.333333333336</v>
      </c>
      <c r="H47" s="143"/>
      <c r="I47" s="145">
        <f t="shared" si="10"/>
        <v>40865.333333333336</v>
      </c>
      <c r="J47" s="143">
        <v>1530</v>
      </c>
      <c r="K47" s="144">
        <f t="shared" si="11"/>
        <v>1630</v>
      </c>
      <c r="L47" s="160">
        <f>Project!G21</f>
        <v>40865.708333333336</v>
      </c>
      <c r="M47" s="183"/>
      <c r="N47" s="131">
        <f>ROW()</f>
        <v>47</v>
      </c>
      <c r="O47" s="422" t="str">
        <f t="shared" si="6"/>
        <v>Kô</v>
      </c>
      <c r="P47" s="423"/>
      <c r="Q47" s="424"/>
      <c r="R47" s="125" t="str">
        <f t="shared" si="5"/>
        <v>Kô</v>
      </c>
      <c r="S47" s="125" t="str">
        <f t="shared" si="5"/>
        <v>Kô</v>
      </c>
      <c r="T47" s="125" t="str">
        <f t="shared" si="5"/>
        <v>Kô</v>
      </c>
      <c r="U47" s="169"/>
      <c r="V47" s="169">
        <v>10</v>
      </c>
      <c r="W47" t="s">
        <v>239</v>
      </c>
      <c r="X47" t="s">
        <v>141</v>
      </c>
      <c r="Y47" t="str">
        <f t="shared" si="9"/>
        <v>10/VP/XD</v>
      </c>
    </row>
    <row r="48" spans="1:25" ht="31.5" hidden="1">
      <c r="A48" s="187">
        <v>17</v>
      </c>
      <c r="B48" s="396" t="s">
        <v>459</v>
      </c>
      <c r="C48" s="147" t="str">
        <f t="shared" si="7"/>
        <v>11/VP/XD</v>
      </c>
      <c r="D48" s="201" t="s">
        <v>170</v>
      </c>
      <c r="E48" s="143">
        <v>800</v>
      </c>
      <c r="F48" s="144">
        <f t="shared" si="8"/>
        <v>900</v>
      </c>
      <c r="G48" s="145">
        <f>Project!F22</f>
        <v>40866.333333333336</v>
      </c>
      <c r="H48" s="143"/>
      <c r="I48" s="145">
        <f t="shared" si="10"/>
        <v>40866.333333333336</v>
      </c>
      <c r="J48" s="143">
        <v>1500</v>
      </c>
      <c r="K48" s="144">
        <f t="shared" si="11"/>
        <v>1600</v>
      </c>
      <c r="L48" s="160">
        <f>Project!G22</f>
        <v>40866.708333333336</v>
      </c>
      <c r="M48" s="183"/>
      <c r="N48" s="131">
        <f>ROW()</f>
        <v>48</v>
      </c>
      <c r="O48" s="422" t="str">
        <f t="shared" si="6"/>
        <v>Kô</v>
      </c>
      <c r="P48" s="423"/>
      <c r="Q48" s="424"/>
      <c r="R48" s="125" t="str">
        <f t="shared" si="5"/>
        <v>Kô</v>
      </c>
      <c r="S48" s="125" t="str">
        <f t="shared" si="5"/>
        <v>Kô</v>
      </c>
      <c r="T48" s="125" t="str">
        <f t="shared" si="5"/>
        <v>Kô</v>
      </c>
      <c r="U48" s="169"/>
      <c r="V48" s="169">
        <v>11</v>
      </c>
      <c r="W48" t="s">
        <v>239</v>
      </c>
      <c r="X48" t="s">
        <v>141</v>
      </c>
      <c r="Y48" t="str">
        <f t="shared" si="9"/>
        <v>11/VP/XD</v>
      </c>
    </row>
    <row r="49" spans="1:25" ht="47.25" hidden="1">
      <c r="A49" s="187">
        <v>18</v>
      </c>
      <c r="B49" s="396" t="s">
        <v>460</v>
      </c>
      <c r="C49" s="147" t="str">
        <f t="shared" si="7"/>
        <v>12/VP/LMTN</v>
      </c>
      <c r="D49" s="202" t="s">
        <v>242</v>
      </c>
      <c r="E49" s="143"/>
      <c r="F49" s="144"/>
      <c r="G49" s="145"/>
      <c r="H49" s="143"/>
      <c r="I49" s="145"/>
      <c r="J49" s="143">
        <v>1430</v>
      </c>
      <c r="K49" s="144"/>
      <c r="L49" s="160">
        <f>Project!G23</f>
        <v>40867.708333333336</v>
      </c>
      <c r="M49" s="183"/>
      <c r="N49" s="131">
        <f>ROW()</f>
        <v>49</v>
      </c>
      <c r="O49" s="422" t="str">
        <f t="shared" si="6"/>
        <v>Kô</v>
      </c>
      <c r="P49" s="423"/>
      <c r="Q49" s="424"/>
      <c r="R49" s="125" t="str">
        <f t="shared" si="5"/>
        <v>Kô</v>
      </c>
      <c r="S49" s="125" t="str">
        <f t="shared" si="5"/>
        <v>Có</v>
      </c>
      <c r="T49" s="125" t="str">
        <f t="shared" si="5"/>
        <v>Kô</v>
      </c>
      <c r="U49" s="169"/>
      <c r="V49" s="169">
        <v>12</v>
      </c>
      <c r="W49" t="s">
        <v>239</v>
      </c>
      <c r="X49" t="s">
        <v>240</v>
      </c>
      <c r="Y49" t="str">
        <f t="shared" si="9"/>
        <v>12/VP/LMTN</v>
      </c>
    </row>
    <row r="50" spans="1:25" ht="47.25" hidden="1">
      <c r="A50" s="187">
        <v>19</v>
      </c>
      <c r="B50" s="396" t="s">
        <v>461</v>
      </c>
      <c r="C50" s="147" t="str">
        <f t="shared" si="7"/>
        <v>12/VP/KQTN</v>
      </c>
      <c r="D50" s="203" t="s">
        <v>172</v>
      </c>
      <c r="E50" s="143"/>
      <c r="F50" s="144"/>
      <c r="G50" s="145"/>
      <c r="H50" s="143"/>
      <c r="I50" s="145"/>
      <c r="J50" s="143"/>
      <c r="K50" s="144"/>
      <c r="L50" s="160">
        <f>Project!G24</f>
        <v>40895.708333333336</v>
      </c>
      <c r="M50" s="183"/>
      <c r="N50" s="131">
        <f>ROW()</f>
        <v>50</v>
      </c>
      <c r="O50" s="422" t="str">
        <f t="shared" si="6"/>
        <v>Có</v>
      </c>
      <c r="P50" s="423"/>
      <c r="Q50" s="424"/>
      <c r="R50" s="125" t="str">
        <f t="shared" si="5"/>
        <v>Kô</v>
      </c>
      <c r="S50" s="125" t="str">
        <f t="shared" si="5"/>
        <v>Kô</v>
      </c>
      <c r="T50" s="125" t="str">
        <f t="shared" si="5"/>
        <v>Kô</v>
      </c>
      <c r="U50" s="169"/>
      <c r="V50" s="169">
        <v>12</v>
      </c>
      <c r="W50" t="s">
        <v>239</v>
      </c>
      <c r="X50" t="s">
        <v>241</v>
      </c>
      <c r="Y50" t="str">
        <f t="shared" si="9"/>
        <v>12/VP/KQTN</v>
      </c>
    </row>
    <row r="51" spans="1:25" ht="31.5">
      <c r="A51" s="187">
        <v>20</v>
      </c>
      <c r="B51" s="141" t="s">
        <v>457</v>
      </c>
      <c r="C51" s="147" t="str">
        <f>Y51</f>
        <v>12/VP/XD</v>
      </c>
      <c r="D51" s="201" t="s">
        <v>173</v>
      </c>
      <c r="E51" s="143">
        <v>900</v>
      </c>
      <c r="F51" s="144">
        <f t="shared" si="8"/>
        <v>1000</v>
      </c>
      <c r="G51" s="145">
        <f>Project!F25</f>
        <v>40895.708333333336</v>
      </c>
      <c r="H51" s="143"/>
      <c r="I51" s="145">
        <f t="shared" si="10"/>
        <v>40895.708333333336</v>
      </c>
      <c r="J51" s="143">
        <v>800</v>
      </c>
      <c r="K51" s="144">
        <f t="shared" si="11"/>
        <v>900</v>
      </c>
      <c r="L51" s="160">
        <f>Project!G25</f>
        <v>40896.708333333336</v>
      </c>
      <c r="M51" s="183"/>
      <c r="N51" s="131">
        <f>ROW()</f>
        <v>51</v>
      </c>
      <c r="O51" s="422" t="str">
        <f t="shared" si="6"/>
        <v>Kô</v>
      </c>
      <c r="P51" s="423"/>
      <c r="Q51" s="424"/>
      <c r="R51" s="125" t="str">
        <f t="shared" si="5"/>
        <v>Kô</v>
      </c>
      <c r="S51" s="125" t="str">
        <f t="shared" si="5"/>
        <v>Kô</v>
      </c>
      <c r="T51" s="125" t="str">
        <f t="shared" si="5"/>
        <v>Kô</v>
      </c>
      <c r="U51" s="169"/>
      <c r="V51" s="169">
        <v>12</v>
      </c>
      <c r="W51" t="s">
        <v>239</v>
      </c>
      <c r="X51" t="s">
        <v>141</v>
      </c>
      <c r="Y51" t="str">
        <f t="shared" si="9"/>
        <v>12/VP/XD</v>
      </c>
    </row>
    <row r="52" spans="1:25" hidden="1">
      <c r="A52" s="198"/>
      <c r="B52" s="142"/>
      <c r="C52" s="205"/>
      <c r="D52" s="206"/>
      <c r="E52" s="207"/>
      <c r="F52" s="208"/>
      <c r="G52" s="209"/>
      <c r="H52" s="207"/>
      <c r="I52" s="209"/>
      <c r="J52" s="207"/>
      <c r="K52" s="208"/>
      <c r="L52" s="210"/>
      <c r="M52" s="211"/>
      <c r="N52" s="428" t="s">
        <v>126</v>
      </c>
      <c r="O52" s="429"/>
      <c r="P52" s="429"/>
      <c r="Q52" s="430"/>
    </row>
    <row r="53" spans="1:25" hidden="1">
      <c r="A53" s="394"/>
      <c r="B53" s="395"/>
      <c r="C53" s="55"/>
      <c r="D53" s="55"/>
      <c r="E53" s="56"/>
      <c r="F53" s="46" t="s">
        <v>30</v>
      </c>
      <c r="G53" s="47">
        <f>MIN(G29:G52)</f>
        <v>40848.708333333336</v>
      </c>
      <c r="H53" s="55"/>
      <c r="I53" s="57"/>
      <c r="J53" s="55"/>
      <c r="K53" s="46" t="s">
        <v>30</v>
      </c>
      <c r="L53" s="47">
        <f>MIN(L29:L52)</f>
        <v>40849.708333333336</v>
      </c>
      <c r="M53" s="55"/>
      <c r="N53" s="431"/>
      <c r="O53" s="432"/>
      <c r="P53" s="432"/>
      <c r="Q53" s="433"/>
    </row>
    <row r="54" spans="1:25" hidden="1">
      <c r="A54" s="394"/>
      <c r="B54" s="395"/>
      <c r="C54" s="45"/>
      <c r="D54" s="45"/>
      <c r="E54" s="45"/>
      <c r="F54" s="43" t="s">
        <v>29</v>
      </c>
      <c r="G54" s="44">
        <f>MAX(G29:G52)</f>
        <v>40895.708333333336</v>
      </c>
      <c r="H54" s="46"/>
      <c r="I54" s="47"/>
      <c r="J54" s="45"/>
      <c r="K54" s="43" t="s">
        <v>29</v>
      </c>
      <c r="L54" s="44">
        <f>MAX(L29:L52)</f>
        <v>40896.708333333336</v>
      </c>
      <c r="M54" s="45"/>
      <c r="N54" s="434"/>
      <c r="O54" s="435"/>
      <c r="P54" s="435"/>
      <c r="Q54" s="436"/>
    </row>
    <row r="55" spans="1:25" hidden="1">
      <c r="C55" s="53" t="s">
        <v>36</v>
      </c>
    </row>
    <row r="56" spans="1:25" hidden="1">
      <c r="C56" s="52" t="s">
        <v>41</v>
      </c>
    </row>
    <row r="57" spans="1:25" hidden="1">
      <c r="C57" s="52" t="s">
        <v>40</v>
      </c>
    </row>
    <row r="58" spans="1:25" hidden="1">
      <c r="C58" s="52" t="s">
        <v>38</v>
      </c>
    </row>
    <row r="59" spans="1:25" hidden="1">
      <c r="C59" s="52" t="s">
        <v>37</v>
      </c>
    </row>
    <row r="60" spans="1:25" hidden="1">
      <c r="C60" s="52" t="s">
        <v>39</v>
      </c>
    </row>
    <row r="61" spans="1:25" hidden="1">
      <c r="C61" s="54" t="s">
        <v>43</v>
      </c>
    </row>
    <row r="62" spans="1:25" hidden="1">
      <c r="C62" s="54" t="s">
        <v>42</v>
      </c>
    </row>
  </sheetData>
  <autoFilter ref="A28:Y62">
    <filterColumn colId="1">
      <filters>
        <filter val="BETONG"/>
      </filters>
    </filterColumn>
    <filterColumn colId="14" showButton="0"/>
    <filterColumn colId="15" showButton="0"/>
  </autoFilter>
  <mergeCells count="33">
    <mergeCell ref="O1:Q1"/>
    <mergeCell ref="O2:Q2"/>
    <mergeCell ref="O42:Q42"/>
    <mergeCell ref="O43:Q43"/>
    <mergeCell ref="O44:Q44"/>
    <mergeCell ref="O34:Q34"/>
    <mergeCell ref="O35:Q35"/>
    <mergeCell ref="O33:Q33"/>
    <mergeCell ref="O26:Q26"/>
    <mergeCell ref="O27:Q27"/>
    <mergeCell ref="O32:Q32"/>
    <mergeCell ref="O48:Q48"/>
    <mergeCell ref="O49:Q49"/>
    <mergeCell ref="O50:Q50"/>
    <mergeCell ref="O51:Q51"/>
    <mergeCell ref="N52:Q54"/>
    <mergeCell ref="O45:Q45"/>
    <mergeCell ref="O46:Q46"/>
    <mergeCell ref="O47:Q47"/>
    <mergeCell ref="O36:Q36"/>
    <mergeCell ref="O37:Q37"/>
    <mergeCell ref="O38:Q38"/>
    <mergeCell ref="O39:Q39"/>
    <mergeCell ref="O40:Q40"/>
    <mergeCell ref="O41:Q41"/>
    <mergeCell ref="C26:C27"/>
    <mergeCell ref="M26:M27"/>
    <mergeCell ref="O28:Q28"/>
    <mergeCell ref="O31:Q31"/>
    <mergeCell ref="O24:Q24"/>
    <mergeCell ref="D26:D27"/>
    <mergeCell ref="O29:Q29"/>
    <mergeCell ref="O30:Q30"/>
  </mergeCells>
  <phoneticPr fontId="7" type="noConversion"/>
  <conditionalFormatting sqref="G15:G18 G20:G23 G10:G13 G4:G8 G30:G52">
    <cfRule type="cellIs" dxfId="54" priority="1" stopIfTrue="1" operator="greaterThan">
      <formula>I4</formula>
    </cfRule>
    <cfRule type="cellIs" dxfId="53" priority="2" stopIfTrue="1" operator="greaterThan">
      <formula>L4</formula>
    </cfRule>
  </conditionalFormatting>
  <conditionalFormatting sqref="L15:L18 L20:L23 L10:L13 L4:L8 L29:L52">
    <cfRule type="cellIs" dxfId="52" priority="3" stopIfTrue="1" operator="lessThan">
      <formula>I4</formula>
    </cfRule>
    <cfRule type="cellIs" dxfId="51" priority="4" stopIfTrue="1" operator="lessThan">
      <formula>G4</formula>
    </cfRule>
  </conditionalFormatting>
  <conditionalFormatting sqref="I15:I18 I20:I23 I10:I13 I4:I8 I30:I52">
    <cfRule type="cellIs" dxfId="50" priority="5" stopIfTrue="1" operator="greaterThan">
      <formula>L4</formula>
    </cfRule>
    <cfRule type="cellIs" dxfId="49" priority="6" stopIfTrue="1" operator="lessThan">
      <formula>G4</formula>
    </cfRule>
  </conditionalFormatting>
  <conditionalFormatting sqref="R28:T51 O28:O51 R2:R23">
    <cfRule type="cellIs" dxfId="48" priority="7" stopIfTrue="1" operator="equal">
      <formula>"Kô"</formula>
    </cfRule>
    <cfRule type="cellIs" dxfId="47" priority="8" stopIfTrue="1" operator="equal">
      <formula>"Có"</formula>
    </cfRule>
  </conditionalFormatting>
  <dataValidations count="2">
    <dataValidation allowBlank="1" showInputMessage="1" showErrorMessage="1" promptTitle="LOẠI BIÊN BẢN" prompt="Nhập mẫu biên bản tương ứng với đối tượng nghiệm thu" sqref="B28 B30"/>
    <dataValidation allowBlank="1" showInputMessage="1" showErrorMessage="1" promptTitle="Số hiệu BB" prompt="Nhập Số hiệu BB cho đối tượng nghiệm thu" sqref="V28"/>
  </dataValidations>
  <hyperlinks>
    <hyperlink ref="O24:Q24" location="'Bia-HSCL'!A1" display="Bìa"/>
    <hyperlink ref="O1" location="ThongTinBanDau!A1" display="ThongTinBanDau"/>
    <hyperlink ref="O10" location="'NB-DDat'!A1" display="NB"/>
    <hyperlink ref="P10" location="'PYC-DDat'!A1" display="PYC"/>
    <hyperlink ref="Q10" location="'AB-DDat'!A1" display="AB"/>
    <hyperlink ref="O11" location="'NB-VK'!A1" display="NB"/>
    <hyperlink ref="P11" location="'PYC-VK'!A1" display="PYC"/>
    <hyperlink ref="Q11" location="'AB-VK'!A1" display="AB"/>
    <hyperlink ref="O12" location="'NB-BT'!A1" display="NB"/>
    <hyperlink ref="P12" location="'PYC-BT'!A1" display="PYC"/>
    <hyperlink ref="Q12" location="'AB-BT'!A1" display="AB"/>
    <hyperlink ref="O13" location="'NB-C.Thep'!A1" display="NB"/>
    <hyperlink ref="P13" location="'PYC-C.Thep'!A1" display="PYC"/>
    <hyperlink ref="Q13" location="'AB-C.Thep'!A1" display="AB"/>
    <hyperlink ref="O15" location="'NB-Xay'!A1" display="NB"/>
    <hyperlink ref="P15" location="'PYC-Xay'!A1" display="PYC"/>
    <hyperlink ref="Q15" location="'AB-Xay'!A1" display="AB"/>
    <hyperlink ref="O23" location="'NB-Dien'!A1" display="NB"/>
    <hyperlink ref="P23" location="'PYC-Dien'!A1" display="PYC"/>
    <hyperlink ref="Q23" location="'AB-Dien'!A1" display="AB"/>
    <hyperlink ref="O16" location="'NB-Op'!A1" display="NB"/>
    <hyperlink ref="O17" location="'NB-Lat'!A1" display="NB"/>
    <hyperlink ref="O18" location="'NB-Son'!A1" display="NB"/>
    <hyperlink ref="O20" location="'NB-TBWC'!A1" display="NB"/>
    <hyperlink ref="O21" location="'NB-Cua'!A1" display="NB"/>
    <hyperlink ref="O22" location="'NB-Nuoc'!A1" display="NB"/>
    <hyperlink ref="P16" location="'PYC-Op'!A1" display="PYC"/>
    <hyperlink ref="P17" location="'PYC-Lat'!A1" display="PYC"/>
    <hyperlink ref="P18" location="'PYC-Son'!A1" display="PYC"/>
    <hyperlink ref="P20" location="'PYC-TBWC'!A1" display="PYC"/>
    <hyperlink ref="P21" location="'PYC-Cua'!A1" display="PYC"/>
    <hyperlink ref="P22" location="'PYC-Nuoc'!A1" display="PYC"/>
    <hyperlink ref="Q16" location="'AB-Op'!A1" display="AB"/>
    <hyperlink ref="Q17" location="'AB-Lat'!A1" display="AB"/>
    <hyperlink ref="Q18" location="'AB-Son'!A1" display="AB"/>
    <hyperlink ref="Q20" location="'AB-TBWC'!A1" display="AB"/>
    <hyperlink ref="Q21" location="'AB-Cua'!A1" display="AB"/>
    <hyperlink ref="Q22" location="'AB-Nuoc'!A1" display="AB"/>
    <hyperlink ref="Q4" location="'AB-VLĐV'!A1" display="AB"/>
    <hyperlink ref="Q5" location="MauTN!A1" display="AB"/>
    <hyperlink ref="Q6" location="'MauTN (2)'!A1" display="AB"/>
    <hyperlink ref="Q7" location="'AB-HienTruong'!A1" display="AB"/>
    <hyperlink ref="Q8" location="'AB-PhatSinh'!A1" display="AB"/>
    <hyperlink ref="N1" location="BiaNK01!A1" display="Nhật ký"/>
  </hyperlinks>
  <printOptions horizontalCentered="1"/>
  <pageMargins left="0.39370078740157483" right="0.39370078740157483" top="0.98425196850393704" bottom="0.39370078740157483" header="0" footer="0"/>
  <pageSetup paperSize="9" orientation="landscape" blackAndWhite="1" r:id="rId1"/>
  <headerFooter alignWithMargins="0"/>
</worksheet>
</file>

<file path=xl/worksheets/sheet7.xml><?xml version="1.0" encoding="utf-8"?>
<worksheet xmlns="http://schemas.openxmlformats.org/spreadsheetml/2006/main" xmlns:r="http://schemas.openxmlformats.org/officeDocument/2006/relationships">
  <sheetPr codeName="Sheet7" enableFormatConditionsCalculation="0">
    <tabColor indexed="12"/>
    <outlinePr summaryBelow="0" summaryRight="0"/>
  </sheetPr>
  <dimension ref="A1:J95"/>
  <sheetViews>
    <sheetView zoomScale="85" workbookViewId="0">
      <pane ySplit="2" topLeftCell="A33" activePane="bottomLeft" state="frozen"/>
      <selection activeCell="Q11" sqref="Q11"/>
      <selection pane="bottomLeft" activeCell="Q11" sqref="Q11"/>
    </sheetView>
  </sheetViews>
  <sheetFormatPr defaultRowHeight="15.75" outlineLevelRow="1"/>
  <cols>
    <col min="1" max="1" width="9.125" customWidth="1"/>
    <col min="2" max="2" width="63.125" customWidth="1"/>
    <col min="3" max="4" width="9.625" bestFit="1" customWidth="1"/>
    <col min="5" max="5" width="10.875" bestFit="1" customWidth="1"/>
    <col min="6" max="6" width="11.625" bestFit="1" customWidth="1"/>
    <col min="7" max="7" width="11.5" bestFit="1" customWidth="1"/>
    <col min="8" max="10" width="12.875" bestFit="1" customWidth="1"/>
  </cols>
  <sheetData>
    <row r="1" spans="1:10" ht="16.5">
      <c r="A1" s="170" t="s">
        <v>133</v>
      </c>
      <c r="B1" s="170" t="s">
        <v>134</v>
      </c>
      <c r="C1" s="170" t="s">
        <v>135</v>
      </c>
      <c r="D1" s="170" t="s">
        <v>136</v>
      </c>
      <c r="E1" s="170" t="s">
        <v>137</v>
      </c>
      <c r="F1" s="170" t="s">
        <v>144</v>
      </c>
      <c r="G1" s="170" t="s">
        <v>145</v>
      </c>
      <c r="H1" s="127" t="s">
        <v>246</v>
      </c>
      <c r="I1" s="127" t="s">
        <v>146</v>
      </c>
      <c r="J1" s="127" t="s">
        <v>147</v>
      </c>
    </row>
    <row r="2" spans="1:10">
      <c r="A2" s="189"/>
      <c r="B2" s="189"/>
      <c r="C2" s="189"/>
      <c r="D2" s="189"/>
      <c r="E2" s="189"/>
      <c r="F2" s="189"/>
      <c r="G2" s="189"/>
      <c r="H2" s="128" t="s">
        <v>118</v>
      </c>
      <c r="I2" s="128" t="s">
        <v>118</v>
      </c>
      <c r="J2" s="128" t="s">
        <v>118</v>
      </c>
    </row>
    <row r="3" spans="1:10">
      <c r="A3" s="141">
        <v>1</v>
      </c>
      <c r="B3" s="171" t="s">
        <v>148</v>
      </c>
      <c r="C3" s="172" t="s">
        <v>149</v>
      </c>
      <c r="D3" s="173">
        <v>40846.333333333336</v>
      </c>
      <c r="E3" s="173">
        <v>40895.708333333336</v>
      </c>
      <c r="F3" s="180">
        <f t="shared" ref="F3:F34" si="0">IF(D3&gt;G3-1,D3,G3-1)</f>
        <v>40894.708333333336</v>
      </c>
      <c r="G3" s="180">
        <f>E3</f>
        <v>40895.708333333336</v>
      </c>
      <c r="H3" s="125" t="str">
        <f>IF(ISERROR(SEARCH(H$1,$B3,1))=TRUE,"Kô","Có")</f>
        <v>Kô</v>
      </c>
      <c r="I3" s="125" t="str">
        <f>IF(ISERROR(SEARCH(I$1,$B3,1))=TRUE,"Kô","Có")</f>
        <v>Kô</v>
      </c>
      <c r="J3" s="125" t="str">
        <f>IF(ISERROR(SEARCH(J$1,$B3,1))=TRUE,"Kô","Có")</f>
        <v>Kô</v>
      </c>
    </row>
    <row r="4" spans="1:10">
      <c r="A4" s="141">
        <v>2</v>
      </c>
      <c r="B4" s="174" t="s">
        <v>150</v>
      </c>
      <c r="C4" s="175" t="s">
        <v>151</v>
      </c>
      <c r="D4" s="176">
        <v>40846.333333333336</v>
      </c>
      <c r="E4" s="176">
        <v>40874.708333333336</v>
      </c>
      <c r="F4" s="176">
        <f t="shared" si="0"/>
        <v>40873.708333333336</v>
      </c>
      <c r="G4" s="176">
        <f>E4</f>
        <v>40874.708333333336</v>
      </c>
      <c r="H4" s="125" t="str">
        <f t="shared" ref="H4:J19" si="1">IF(ISERROR(SEARCH(H$1,$B4,1))=TRUE,"Kô","Có")</f>
        <v>Kô</v>
      </c>
      <c r="I4" s="125" t="str">
        <f t="shared" si="1"/>
        <v>Kô</v>
      </c>
      <c r="J4" s="125" t="str">
        <f t="shared" si="1"/>
        <v>Kô</v>
      </c>
    </row>
    <row r="5" spans="1:10">
      <c r="A5" s="141">
        <v>3</v>
      </c>
      <c r="B5" s="177" t="s">
        <v>152</v>
      </c>
      <c r="C5" s="178" t="s">
        <v>153</v>
      </c>
      <c r="D5" s="179">
        <v>40846.333333333336</v>
      </c>
      <c r="E5" s="179">
        <v>40867.708333333336</v>
      </c>
      <c r="F5" s="179">
        <f t="shared" si="0"/>
        <v>40866.708333333336</v>
      </c>
      <c r="G5" s="179">
        <f>E5</f>
        <v>40867.708333333336</v>
      </c>
      <c r="H5" s="125" t="str">
        <f t="shared" si="1"/>
        <v>Kô</v>
      </c>
      <c r="I5" s="125" t="str">
        <f t="shared" si="1"/>
        <v>Kô</v>
      </c>
      <c r="J5" s="125" t="str">
        <f t="shared" si="1"/>
        <v>Kô</v>
      </c>
    </row>
    <row r="6" spans="1:10" outlineLevel="1">
      <c r="A6" s="141">
        <v>4</v>
      </c>
      <c r="B6" s="186" t="s">
        <v>154</v>
      </c>
      <c r="C6" s="187" t="s">
        <v>127</v>
      </c>
      <c r="D6" s="188">
        <v>40846.333333333336</v>
      </c>
      <c r="E6" s="188">
        <v>40849.708333333336</v>
      </c>
      <c r="F6" s="181">
        <f t="shared" si="0"/>
        <v>40848.708333333336</v>
      </c>
      <c r="G6" s="181">
        <f>E6</f>
        <v>40849.708333333336</v>
      </c>
      <c r="H6" s="125" t="str">
        <f t="shared" si="1"/>
        <v>Kô</v>
      </c>
      <c r="I6" s="125" t="str">
        <f t="shared" si="1"/>
        <v>Kô</v>
      </c>
      <c r="J6" s="125" t="str">
        <f t="shared" si="1"/>
        <v>Kô</v>
      </c>
    </row>
    <row r="7" spans="1:10" outlineLevel="1">
      <c r="A7" s="141">
        <v>5</v>
      </c>
      <c r="B7" s="186" t="s">
        <v>155</v>
      </c>
      <c r="C7" s="187" t="s">
        <v>130</v>
      </c>
      <c r="D7" s="188">
        <v>40850.333333333336</v>
      </c>
      <c r="E7" s="188">
        <v>40851.708333333336</v>
      </c>
      <c r="F7" s="181">
        <f t="shared" si="0"/>
        <v>40850.708333333336</v>
      </c>
      <c r="G7" s="181">
        <f t="shared" ref="G7:G70" si="2">E7</f>
        <v>40851.708333333336</v>
      </c>
      <c r="H7" s="125" t="str">
        <f t="shared" si="1"/>
        <v>Kô</v>
      </c>
      <c r="I7" s="125" t="str">
        <f t="shared" si="1"/>
        <v>Có</v>
      </c>
      <c r="J7" s="125" t="str">
        <f t="shared" si="1"/>
        <v>Kô</v>
      </c>
    </row>
    <row r="8" spans="1:10" outlineLevel="1">
      <c r="A8" s="141">
        <v>6</v>
      </c>
      <c r="B8" s="186" t="s">
        <v>156</v>
      </c>
      <c r="C8" s="187" t="s">
        <v>129</v>
      </c>
      <c r="D8" s="188">
        <v>40852.333333333336</v>
      </c>
      <c r="E8" s="188">
        <v>40852.708333333336</v>
      </c>
      <c r="F8" s="181">
        <f t="shared" si="0"/>
        <v>40858.708333333336</v>
      </c>
      <c r="G8" s="185">
        <f>E8+7</f>
        <v>40859.708333333336</v>
      </c>
      <c r="H8" s="125" t="str">
        <f t="shared" si="1"/>
        <v>Kô</v>
      </c>
      <c r="I8" s="125" t="str">
        <f t="shared" si="1"/>
        <v>Kô</v>
      </c>
      <c r="J8" s="125" t="str">
        <f t="shared" si="1"/>
        <v>Kô</v>
      </c>
    </row>
    <row r="9" spans="1:10" ht="47.25" outlineLevel="1">
      <c r="A9" s="141">
        <v>7</v>
      </c>
      <c r="B9" s="186" t="s">
        <v>157</v>
      </c>
      <c r="C9" s="187" t="s">
        <v>128</v>
      </c>
      <c r="D9" s="188">
        <v>40853.333333333336</v>
      </c>
      <c r="E9" s="188">
        <v>40855.708333333336</v>
      </c>
      <c r="F9" s="181">
        <f t="shared" si="0"/>
        <v>40854.708333333336</v>
      </c>
      <c r="G9" s="181">
        <f t="shared" si="2"/>
        <v>40855.708333333336</v>
      </c>
      <c r="H9" s="125" t="str">
        <f t="shared" si="1"/>
        <v>Kô</v>
      </c>
      <c r="I9" s="125" t="str">
        <f t="shared" si="1"/>
        <v>Kô</v>
      </c>
      <c r="J9" s="125" t="str">
        <f t="shared" si="1"/>
        <v>Kô</v>
      </c>
    </row>
    <row r="10" spans="1:10" ht="47.25" outlineLevel="1">
      <c r="A10" s="141">
        <v>8</v>
      </c>
      <c r="B10" s="186" t="s">
        <v>158</v>
      </c>
      <c r="C10" s="187" t="s">
        <v>128</v>
      </c>
      <c r="D10" s="188">
        <v>40856.333333333336</v>
      </c>
      <c r="E10" s="188">
        <v>40858.708333333336</v>
      </c>
      <c r="F10" s="181">
        <f t="shared" si="0"/>
        <v>40857.708333333336</v>
      </c>
      <c r="G10" s="181">
        <f t="shared" si="2"/>
        <v>40858.708333333336</v>
      </c>
      <c r="H10" s="125" t="str">
        <f t="shared" si="1"/>
        <v>Kô</v>
      </c>
      <c r="I10" s="125" t="str">
        <f t="shared" si="1"/>
        <v>Có</v>
      </c>
      <c r="J10" s="125" t="str">
        <f t="shared" si="1"/>
        <v>Kô</v>
      </c>
    </row>
    <row r="11" spans="1:10" ht="31.5" outlineLevel="1">
      <c r="A11" s="141">
        <v>9</v>
      </c>
      <c r="B11" s="186" t="s">
        <v>159</v>
      </c>
      <c r="C11" s="187" t="s">
        <v>129</v>
      </c>
      <c r="D11" s="188">
        <v>40859.333333333336</v>
      </c>
      <c r="E11" s="188">
        <v>40859.708333333336</v>
      </c>
      <c r="F11" s="181">
        <f t="shared" si="0"/>
        <v>40859.333333333336</v>
      </c>
      <c r="G11" s="181">
        <f t="shared" si="2"/>
        <v>40859.708333333336</v>
      </c>
      <c r="H11" s="125" t="str">
        <f t="shared" si="1"/>
        <v>Kô</v>
      </c>
      <c r="I11" s="125" t="str">
        <f t="shared" si="1"/>
        <v>Kô</v>
      </c>
      <c r="J11" s="125" t="str">
        <f t="shared" si="1"/>
        <v>Có</v>
      </c>
    </row>
    <row r="12" spans="1:10" ht="31.5" outlineLevel="1">
      <c r="A12" s="141">
        <v>10</v>
      </c>
      <c r="B12" s="186" t="s">
        <v>160</v>
      </c>
      <c r="C12" s="187" t="s">
        <v>129</v>
      </c>
      <c r="D12" s="188">
        <v>40859.333333333336</v>
      </c>
      <c r="E12" s="188">
        <v>40859.708333333336</v>
      </c>
      <c r="F12" s="181">
        <f t="shared" si="0"/>
        <v>40886.708333333336</v>
      </c>
      <c r="G12" s="190">
        <f>E12+28</f>
        <v>40887.708333333336</v>
      </c>
      <c r="H12" s="125" t="str">
        <f t="shared" si="1"/>
        <v>Có</v>
      </c>
      <c r="I12" s="125" t="str">
        <f t="shared" si="1"/>
        <v>Kô</v>
      </c>
      <c r="J12" s="125" t="str">
        <f t="shared" si="1"/>
        <v>Kô</v>
      </c>
    </row>
    <row r="13" spans="1:10" ht="31.5" outlineLevel="1">
      <c r="A13" s="141">
        <v>11</v>
      </c>
      <c r="B13" s="186" t="s">
        <v>161</v>
      </c>
      <c r="C13" s="187" t="s">
        <v>129</v>
      </c>
      <c r="D13" s="188">
        <v>40859.333333333336</v>
      </c>
      <c r="E13" s="188">
        <v>40859.708333333336</v>
      </c>
      <c r="F13" s="181">
        <f t="shared" si="0"/>
        <v>40887.708333333336</v>
      </c>
      <c r="G13" s="184">
        <f>E13+29</f>
        <v>40888.708333333336</v>
      </c>
      <c r="H13" s="125" t="str">
        <f t="shared" si="1"/>
        <v>Kô</v>
      </c>
      <c r="I13" s="125" t="str">
        <f t="shared" si="1"/>
        <v>Kô</v>
      </c>
      <c r="J13" s="125" t="str">
        <f t="shared" si="1"/>
        <v>Kô</v>
      </c>
    </row>
    <row r="14" spans="1:10" outlineLevel="1">
      <c r="A14" s="141">
        <v>12</v>
      </c>
      <c r="B14" s="186" t="s">
        <v>162</v>
      </c>
      <c r="C14" s="187" t="s">
        <v>130</v>
      </c>
      <c r="D14" s="188">
        <v>40860.333333333336</v>
      </c>
      <c r="E14" s="188">
        <v>40861.708333333336</v>
      </c>
      <c r="F14" s="181">
        <f t="shared" si="0"/>
        <v>40860.708333333336</v>
      </c>
      <c r="G14" s="181">
        <f t="shared" si="2"/>
        <v>40861.708333333336</v>
      </c>
      <c r="H14" s="125" t="str">
        <f t="shared" si="1"/>
        <v>Kô</v>
      </c>
      <c r="I14" s="125" t="str">
        <f t="shared" si="1"/>
        <v>Có</v>
      </c>
      <c r="J14" s="125" t="str">
        <f t="shared" si="1"/>
        <v>Kô</v>
      </c>
    </row>
    <row r="15" spans="1:10" ht="31.5" outlineLevel="1">
      <c r="A15" s="141">
        <v>13</v>
      </c>
      <c r="B15" s="186" t="s">
        <v>163</v>
      </c>
      <c r="C15" s="187" t="s">
        <v>129</v>
      </c>
      <c r="D15" s="188">
        <v>40862.333333333336</v>
      </c>
      <c r="E15" s="188">
        <v>40862.708333333336</v>
      </c>
      <c r="F15" s="181">
        <f t="shared" si="0"/>
        <v>40862.333333333336</v>
      </c>
      <c r="G15" s="181">
        <f t="shared" si="2"/>
        <v>40862.708333333336</v>
      </c>
      <c r="H15" s="125" t="str">
        <f t="shared" si="1"/>
        <v>Kô</v>
      </c>
      <c r="I15" s="125" t="str">
        <f t="shared" si="1"/>
        <v>Kô</v>
      </c>
      <c r="J15" s="125" t="str">
        <f t="shared" si="1"/>
        <v>Có</v>
      </c>
    </row>
    <row r="16" spans="1:10" ht="31.5" outlineLevel="1">
      <c r="A16" s="141">
        <v>14</v>
      </c>
      <c r="B16" s="186" t="s">
        <v>164</v>
      </c>
      <c r="C16" s="187" t="s">
        <v>129</v>
      </c>
      <c r="D16" s="188">
        <v>40862.333333333336</v>
      </c>
      <c r="E16" s="188">
        <v>40862.708333333336</v>
      </c>
      <c r="F16" s="181">
        <f t="shared" si="0"/>
        <v>40889.708333333336</v>
      </c>
      <c r="G16" s="190">
        <f>E16+28</f>
        <v>40890.708333333336</v>
      </c>
      <c r="H16" s="125" t="str">
        <f t="shared" si="1"/>
        <v>Có</v>
      </c>
      <c r="I16" s="125" t="str">
        <f t="shared" si="1"/>
        <v>Kô</v>
      </c>
      <c r="J16" s="125" t="str">
        <f t="shared" si="1"/>
        <v>Kô</v>
      </c>
    </row>
    <row r="17" spans="1:10" ht="31.5" outlineLevel="1">
      <c r="A17" s="141">
        <v>15</v>
      </c>
      <c r="B17" s="186" t="s">
        <v>165</v>
      </c>
      <c r="C17" s="187" t="s">
        <v>129</v>
      </c>
      <c r="D17" s="188">
        <v>40862.333333333336</v>
      </c>
      <c r="E17" s="188">
        <v>40862.708333333336</v>
      </c>
      <c r="F17" s="181">
        <f t="shared" si="0"/>
        <v>40890.708333333336</v>
      </c>
      <c r="G17" s="184">
        <f>E17+29</f>
        <v>40891.708333333336</v>
      </c>
      <c r="H17" s="125" t="str">
        <f t="shared" si="1"/>
        <v>Kô</v>
      </c>
      <c r="I17" s="125" t="str">
        <f t="shared" si="1"/>
        <v>Kô</v>
      </c>
      <c r="J17" s="125" t="str">
        <f t="shared" si="1"/>
        <v>Kô</v>
      </c>
    </row>
    <row r="18" spans="1:10" ht="31.5" outlineLevel="1">
      <c r="A18" s="141">
        <v>16</v>
      </c>
      <c r="B18" s="186" t="s">
        <v>166</v>
      </c>
      <c r="C18" s="187" t="s">
        <v>129</v>
      </c>
      <c r="D18" s="188">
        <v>40863.333333333336</v>
      </c>
      <c r="E18" s="188">
        <v>40863.708333333336</v>
      </c>
      <c r="F18" s="181">
        <f t="shared" si="0"/>
        <v>40863.333333333336</v>
      </c>
      <c r="G18" s="181">
        <f t="shared" si="2"/>
        <v>40863.708333333336</v>
      </c>
      <c r="H18" s="125" t="str">
        <f t="shared" si="1"/>
        <v>Kô</v>
      </c>
      <c r="I18" s="125" t="str">
        <f t="shared" si="1"/>
        <v>Kô</v>
      </c>
      <c r="J18" s="125" t="str">
        <f t="shared" si="1"/>
        <v>Có</v>
      </c>
    </row>
    <row r="19" spans="1:10" ht="31.5" outlineLevel="1">
      <c r="A19" s="141">
        <v>17</v>
      </c>
      <c r="B19" s="186" t="s">
        <v>167</v>
      </c>
      <c r="C19" s="187" t="s">
        <v>129</v>
      </c>
      <c r="D19" s="188">
        <v>40863.333333333336</v>
      </c>
      <c r="E19" s="188">
        <v>40863.708333333336</v>
      </c>
      <c r="F19" s="181">
        <f t="shared" si="0"/>
        <v>40869.708333333336</v>
      </c>
      <c r="G19" s="190">
        <f>E19+7</f>
        <v>40870.708333333336</v>
      </c>
      <c r="H19" s="125" t="str">
        <f t="shared" si="1"/>
        <v>Có</v>
      </c>
      <c r="I19" s="125" t="str">
        <f t="shared" si="1"/>
        <v>Kô</v>
      </c>
      <c r="J19" s="125" t="str">
        <f t="shared" si="1"/>
        <v>Kô</v>
      </c>
    </row>
    <row r="20" spans="1:10" outlineLevel="1">
      <c r="A20" s="141">
        <v>18</v>
      </c>
      <c r="B20" s="186" t="s">
        <v>168</v>
      </c>
      <c r="C20" s="187" t="s">
        <v>130</v>
      </c>
      <c r="D20" s="188">
        <v>40863.333333333336</v>
      </c>
      <c r="E20" s="188">
        <v>40864.708333333336</v>
      </c>
      <c r="F20" s="181">
        <f t="shared" si="0"/>
        <v>40863.708333333336</v>
      </c>
      <c r="G20" s="181">
        <f t="shared" si="2"/>
        <v>40864.708333333336</v>
      </c>
      <c r="H20" s="125" t="str">
        <f t="shared" ref="H20:J83" si="3">IF(ISERROR(SEARCH(H$1,$B20,1))=TRUE,"Kô","Có")</f>
        <v>Kô</v>
      </c>
      <c r="I20" s="125" t="str">
        <f t="shared" si="3"/>
        <v>Kô</v>
      </c>
      <c r="J20" s="125" t="str">
        <f t="shared" si="3"/>
        <v>Kô</v>
      </c>
    </row>
    <row r="21" spans="1:10" ht="31.5" outlineLevel="1">
      <c r="A21" s="141">
        <v>19</v>
      </c>
      <c r="B21" s="186" t="s">
        <v>169</v>
      </c>
      <c r="C21" s="187" t="s">
        <v>129</v>
      </c>
      <c r="D21" s="188">
        <v>40865.333333333336</v>
      </c>
      <c r="E21" s="188">
        <v>40865.708333333336</v>
      </c>
      <c r="F21" s="181">
        <f t="shared" si="0"/>
        <v>40865.333333333336</v>
      </c>
      <c r="G21" s="181">
        <f t="shared" si="2"/>
        <v>40865.708333333336</v>
      </c>
      <c r="H21" s="125" t="str">
        <f t="shared" si="3"/>
        <v>Kô</v>
      </c>
      <c r="I21" s="125" t="str">
        <f t="shared" si="3"/>
        <v>Kô</v>
      </c>
      <c r="J21" s="125" t="str">
        <f t="shared" si="3"/>
        <v>Kô</v>
      </c>
    </row>
    <row r="22" spans="1:10" ht="31.5" outlineLevel="1">
      <c r="A22" s="141">
        <v>20</v>
      </c>
      <c r="B22" s="186" t="s">
        <v>170</v>
      </c>
      <c r="C22" s="187" t="s">
        <v>129</v>
      </c>
      <c r="D22" s="188">
        <v>40866.333333333336</v>
      </c>
      <c r="E22" s="188">
        <v>40866.708333333336</v>
      </c>
      <c r="F22" s="181">
        <f t="shared" si="0"/>
        <v>40866.333333333336</v>
      </c>
      <c r="G22" s="181">
        <f t="shared" si="2"/>
        <v>40866.708333333336</v>
      </c>
      <c r="H22" s="125" t="str">
        <f t="shared" si="3"/>
        <v>Kô</v>
      </c>
      <c r="I22" s="125" t="str">
        <f t="shared" si="3"/>
        <v>Có</v>
      </c>
      <c r="J22" s="125" t="str">
        <f t="shared" si="3"/>
        <v>Kô</v>
      </c>
    </row>
    <row r="23" spans="1:10" ht="31.5" outlineLevel="1">
      <c r="A23" s="141">
        <v>21</v>
      </c>
      <c r="B23" s="186" t="s">
        <v>171</v>
      </c>
      <c r="C23" s="187" t="s">
        <v>129</v>
      </c>
      <c r="D23" s="188">
        <v>40867.333333333336</v>
      </c>
      <c r="E23" s="188">
        <v>40867.708333333336</v>
      </c>
      <c r="F23" s="181">
        <f t="shared" si="0"/>
        <v>40867.333333333336</v>
      </c>
      <c r="G23" s="181">
        <f t="shared" si="2"/>
        <v>40867.708333333336</v>
      </c>
      <c r="H23" s="125" t="str">
        <f t="shared" si="3"/>
        <v>Kô</v>
      </c>
      <c r="I23" s="125" t="str">
        <f t="shared" si="3"/>
        <v>Kô</v>
      </c>
      <c r="J23" s="125" t="str">
        <f t="shared" si="3"/>
        <v>Có</v>
      </c>
    </row>
    <row r="24" spans="1:10" ht="31.5" outlineLevel="1">
      <c r="A24" s="141">
        <v>22</v>
      </c>
      <c r="B24" s="186" t="s">
        <v>172</v>
      </c>
      <c r="C24" s="187" t="s">
        <v>129</v>
      </c>
      <c r="D24" s="188">
        <v>40867.333333333336</v>
      </c>
      <c r="E24" s="188">
        <v>40867.708333333336</v>
      </c>
      <c r="F24" s="181">
        <f t="shared" si="0"/>
        <v>40894.708333333336</v>
      </c>
      <c r="G24" s="190">
        <f>E24+28</f>
        <v>40895.708333333336</v>
      </c>
      <c r="H24" s="125" t="str">
        <f t="shared" si="3"/>
        <v>Có</v>
      </c>
      <c r="I24" s="125" t="str">
        <f t="shared" si="3"/>
        <v>Kô</v>
      </c>
      <c r="J24" s="125" t="str">
        <f t="shared" si="3"/>
        <v>Kô</v>
      </c>
    </row>
    <row r="25" spans="1:10" ht="31.5" outlineLevel="1">
      <c r="A25" s="141">
        <v>23</v>
      </c>
      <c r="B25" s="186" t="s">
        <v>173</v>
      </c>
      <c r="C25" s="187" t="s">
        <v>129</v>
      </c>
      <c r="D25" s="188">
        <v>40867.333333333336</v>
      </c>
      <c r="E25" s="188">
        <v>40867.708333333336</v>
      </c>
      <c r="F25" s="181">
        <f t="shared" si="0"/>
        <v>40895.708333333336</v>
      </c>
      <c r="G25" s="184">
        <f>E25+29</f>
        <v>40896.708333333336</v>
      </c>
      <c r="H25" s="125" t="str">
        <f t="shared" si="3"/>
        <v>Kô</v>
      </c>
      <c r="I25" s="125" t="str">
        <f t="shared" si="3"/>
        <v>Kô</v>
      </c>
      <c r="J25" s="125" t="str">
        <f t="shared" si="3"/>
        <v>Kô</v>
      </c>
    </row>
    <row r="26" spans="1:10">
      <c r="A26" s="141">
        <v>24</v>
      </c>
      <c r="B26" s="177" t="s">
        <v>174</v>
      </c>
      <c r="C26" s="178" t="s">
        <v>175</v>
      </c>
      <c r="D26" s="179">
        <v>40868.333333333336</v>
      </c>
      <c r="E26" s="179">
        <v>40874.708333333336</v>
      </c>
      <c r="F26" s="181">
        <f t="shared" si="0"/>
        <v>40873.708333333336</v>
      </c>
      <c r="G26" s="181">
        <f t="shared" si="2"/>
        <v>40874.708333333336</v>
      </c>
      <c r="H26" s="125" t="str">
        <f t="shared" si="3"/>
        <v>Kô</v>
      </c>
      <c r="I26" s="125" t="str">
        <f t="shared" si="3"/>
        <v>Kô</v>
      </c>
      <c r="J26" s="125" t="str">
        <f t="shared" si="3"/>
        <v>Kô</v>
      </c>
    </row>
    <row r="27" spans="1:10" outlineLevel="1">
      <c r="A27" s="141">
        <v>25</v>
      </c>
      <c r="B27" s="186" t="s">
        <v>176</v>
      </c>
      <c r="C27" s="187" t="s">
        <v>129</v>
      </c>
      <c r="D27" s="188">
        <v>40868.333333333336</v>
      </c>
      <c r="E27" s="188">
        <v>40868.708333333336</v>
      </c>
      <c r="F27" s="181">
        <f t="shared" si="0"/>
        <v>40874.708333333336</v>
      </c>
      <c r="G27" s="190">
        <f>E27+7</f>
        <v>40875.708333333336</v>
      </c>
      <c r="H27" s="125" t="str">
        <f t="shared" si="3"/>
        <v>Có</v>
      </c>
      <c r="I27" s="125" t="str">
        <f t="shared" si="3"/>
        <v>Kô</v>
      </c>
      <c r="J27" s="125" t="str">
        <f t="shared" si="3"/>
        <v>Kô</v>
      </c>
    </row>
    <row r="28" spans="1:10" outlineLevel="1">
      <c r="A28" s="141">
        <v>26</v>
      </c>
      <c r="B28" s="186" t="s">
        <v>177</v>
      </c>
      <c r="C28" s="187" t="s">
        <v>130</v>
      </c>
      <c r="D28" s="188">
        <v>40868.333333333336</v>
      </c>
      <c r="E28" s="188">
        <v>40869.708333333336</v>
      </c>
      <c r="F28" s="181">
        <f t="shared" si="0"/>
        <v>40868.708333333336</v>
      </c>
      <c r="G28" s="181">
        <f t="shared" si="2"/>
        <v>40869.708333333336</v>
      </c>
      <c r="H28" s="125" t="str">
        <f t="shared" si="3"/>
        <v>Kô</v>
      </c>
      <c r="I28" s="125" t="str">
        <f t="shared" si="3"/>
        <v>Kô</v>
      </c>
      <c r="J28" s="125" t="str">
        <f t="shared" si="3"/>
        <v>Kô</v>
      </c>
    </row>
    <row r="29" spans="1:10" outlineLevel="1">
      <c r="A29" s="141">
        <v>27</v>
      </c>
      <c r="B29" s="186" t="s">
        <v>178</v>
      </c>
      <c r="C29" s="187" t="s">
        <v>129</v>
      </c>
      <c r="D29" s="188">
        <v>40868.333333333336</v>
      </c>
      <c r="E29" s="188">
        <v>40868.708333333336</v>
      </c>
      <c r="F29" s="181">
        <f t="shared" si="0"/>
        <v>40874.708333333336</v>
      </c>
      <c r="G29" s="190">
        <f>E29+7</f>
        <v>40875.708333333336</v>
      </c>
      <c r="H29" s="125" t="str">
        <f t="shared" si="3"/>
        <v>Có</v>
      </c>
      <c r="I29" s="125" t="str">
        <f t="shared" si="3"/>
        <v>Kô</v>
      </c>
      <c r="J29" s="125" t="str">
        <f t="shared" si="3"/>
        <v>Kô</v>
      </c>
    </row>
    <row r="30" spans="1:10" outlineLevel="1">
      <c r="A30" s="141">
        <v>28</v>
      </c>
      <c r="B30" s="186" t="s">
        <v>179</v>
      </c>
      <c r="C30" s="187" t="s">
        <v>130</v>
      </c>
      <c r="D30" s="188">
        <v>40868.333333333336</v>
      </c>
      <c r="E30" s="188">
        <v>40869.708333333336</v>
      </c>
      <c r="F30" s="181">
        <f t="shared" si="0"/>
        <v>40868.708333333336</v>
      </c>
      <c r="G30" s="181">
        <f t="shared" si="2"/>
        <v>40869.708333333336</v>
      </c>
      <c r="H30" s="125" t="str">
        <f t="shared" si="3"/>
        <v>Kô</v>
      </c>
      <c r="I30" s="125" t="str">
        <f t="shared" si="3"/>
        <v>Kô</v>
      </c>
      <c r="J30" s="125" t="str">
        <f t="shared" si="3"/>
        <v>Kô</v>
      </c>
    </row>
    <row r="31" spans="1:10" outlineLevel="1">
      <c r="A31" s="141">
        <v>29</v>
      </c>
      <c r="B31" s="186" t="s">
        <v>180</v>
      </c>
      <c r="C31" s="187" t="s">
        <v>129</v>
      </c>
      <c r="D31" s="188">
        <v>40870.333333333336</v>
      </c>
      <c r="E31" s="188">
        <v>40870.708333333336</v>
      </c>
      <c r="F31" s="181">
        <f t="shared" si="0"/>
        <v>40870.333333333336</v>
      </c>
      <c r="G31" s="181">
        <f t="shared" si="2"/>
        <v>40870.708333333336</v>
      </c>
      <c r="H31" s="125" t="str">
        <f t="shared" si="3"/>
        <v>Kô</v>
      </c>
      <c r="I31" s="125" t="str">
        <f t="shared" si="3"/>
        <v>Kô</v>
      </c>
      <c r="J31" s="125" t="str">
        <f t="shared" si="3"/>
        <v>Kô</v>
      </c>
    </row>
    <row r="32" spans="1:10" outlineLevel="1">
      <c r="A32" s="141">
        <v>30</v>
      </c>
      <c r="B32" s="186" t="s">
        <v>181</v>
      </c>
      <c r="C32" s="187" t="s">
        <v>129</v>
      </c>
      <c r="D32" s="188">
        <v>40870.333333333336</v>
      </c>
      <c r="E32" s="188">
        <v>40870.708333333336</v>
      </c>
      <c r="F32" s="181">
        <f t="shared" si="0"/>
        <v>40870.333333333336</v>
      </c>
      <c r="G32" s="181">
        <f t="shared" si="2"/>
        <v>40870.708333333336</v>
      </c>
      <c r="H32" s="125" t="str">
        <f t="shared" si="3"/>
        <v>Kô</v>
      </c>
      <c r="I32" s="125" t="str">
        <f t="shared" si="3"/>
        <v>Kô</v>
      </c>
      <c r="J32" s="125" t="str">
        <f t="shared" si="3"/>
        <v>Kô</v>
      </c>
    </row>
    <row r="33" spans="1:10" outlineLevel="1">
      <c r="A33" s="141">
        <v>31</v>
      </c>
      <c r="B33" s="186" t="s">
        <v>182</v>
      </c>
      <c r="C33" s="187" t="s">
        <v>129</v>
      </c>
      <c r="D33" s="188">
        <v>40871.333333333336</v>
      </c>
      <c r="E33" s="188">
        <v>40871.708333333336</v>
      </c>
      <c r="F33" s="181">
        <f t="shared" si="0"/>
        <v>40871.333333333336</v>
      </c>
      <c r="G33" s="181">
        <f t="shared" si="2"/>
        <v>40871.708333333336</v>
      </c>
      <c r="H33" s="125" t="str">
        <f t="shared" si="3"/>
        <v>Kô</v>
      </c>
      <c r="I33" s="125" t="str">
        <f t="shared" si="3"/>
        <v>Kô</v>
      </c>
      <c r="J33" s="125" t="str">
        <f t="shared" si="3"/>
        <v>Kô</v>
      </c>
    </row>
    <row r="34" spans="1:10" outlineLevel="1">
      <c r="A34" s="141">
        <v>32</v>
      </c>
      <c r="B34" s="186" t="s">
        <v>183</v>
      </c>
      <c r="C34" s="187" t="s">
        <v>129</v>
      </c>
      <c r="D34" s="188">
        <v>40871.333333333336</v>
      </c>
      <c r="E34" s="188">
        <v>40871.708333333336</v>
      </c>
      <c r="F34" s="181">
        <f t="shared" si="0"/>
        <v>40871.333333333336</v>
      </c>
      <c r="G34" s="181">
        <f t="shared" si="2"/>
        <v>40871.708333333336</v>
      </c>
      <c r="H34" s="125" t="str">
        <f t="shared" si="3"/>
        <v>Kô</v>
      </c>
      <c r="I34" s="125" t="str">
        <f t="shared" si="3"/>
        <v>Kô</v>
      </c>
      <c r="J34" s="125" t="str">
        <f t="shared" si="3"/>
        <v>Kô</v>
      </c>
    </row>
    <row r="35" spans="1:10" outlineLevel="1">
      <c r="A35" s="141">
        <v>33</v>
      </c>
      <c r="B35" s="186" t="s">
        <v>184</v>
      </c>
      <c r="C35" s="187" t="s">
        <v>129</v>
      </c>
      <c r="D35" s="188">
        <v>40872.333333333336</v>
      </c>
      <c r="E35" s="188">
        <v>40872.708333333336</v>
      </c>
      <c r="F35" s="181">
        <f t="shared" ref="F35:F66" si="4">IF(D35&gt;G35-1,D35,G35-1)</f>
        <v>40872.333333333336</v>
      </c>
      <c r="G35" s="181">
        <f t="shared" si="2"/>
        <v>40872.708333333336</v>
      </c>
      <c r="H35" s="125" t="str">
        <f t="shared" si="3"/>
        <v>Kô</v>
      </c>
      <c r="I35" s="125" t="str">
        <f t="shared" si="3"/>
        <v>Kô</v>
      </c>
      <c r="J35" s="125" t="str">
        <f t="shared" si="3"/>
        <v>Kô</v>
      </c>
    </row>
    <row r="36" spans="1:10" outlineLevel="1">
      <c r="A36" s="141">
        <v>34</v>
      </c>
      <c r="B36" s="186" t="s">
        <v>185</v>
      </c>
      <c r="C36" s="187" t="s">
        <v>129</v>
      </c>
      <c r="D36" s="188">
        <v>40872.333333333336</v>
      </c>
      <c r="E36" s="188">
        <v>40872.708333333336</v>
      </c>
      <c r="F36" s="181">
        <f t="shared" si="4"/>
        <v>40872.333333333336</v>
      </c>
      <c r="G36" s="181">
        <f t="shared" si="2"/>
        <v>40872.708333333336</v>
      </c>
      <c r="H36" s="125" t="str">
        <f t="shared" si="3"/>
        <v>Kô</v>
      </c>
      <c r="I36" s="125" t="str">
        <f t="shared" si="3"/>
        <v>Kô</v>
      </c>
      <c r="J36" s="125" t="str">
        <f t="shared" si="3"/>
        <v>Kô</v>
      </c>
    </row>
    <row r="37" spans="1:10" outlineLevel="1">
      <c r="A37" s="141">
        <v>35</v>
      </c>
      <c r="B37" s="186" t="s">
        <v>186</v>
      </c>
      <c r="C37" s="187" t="s">
        <v>129</v>
      </c>
      <c r="D37" s="188">
        <v>40873.333333333336</v>
      </c>
      <c r="E37" s="188">
        <v>40873.708333333336</v>
      </c>
      <c r="F37" s="181">
        <f t="shared" si="4"/>
        <v>40873.333333333336</v>
      </c>
      <c r="G37" s="181">
        <f t="shared" si="2"/>
        <v>40873.708333333336</v>
      </c>
      <c r="H37" s="125" t="str">
        <f t="shared" si="3"/>
        <v>Kô</v>
      </c>
      <c r="I37" s="125" t="str">
        <f t="shared" si="3"/>
        <v>Kô</v>
      </c>
      <c r="J37" s="125" t="str">
        <f t="shared" si="3"/>
        <v>Kô</v>
      </c>
    </row>
    <row r="38" spans="1:10" outlineLevel="1">
      <c r="A38" s="141">
        <v>36</v>
      </c>
      <c r="B38" s="186" t="s">
        <v>187</v>
      </c>
      <c r="C38" s="187" t="s">
        <v>129</v>
      </c>
      <c r="D38" s="188">
        <v>40873.333333333336</v>
      </c>
      <c r="E38" s="188">
        <v>40873.708333333336</v>
      </c>
      <c r="F38" s="181">
        <f t="shared" si="4"/>
        <v>40873.333333333336</v>
      </c>
      <c r="G38" s="181">
        <f t="shared" si="2"/>
        <v>40873.708333333336</v>
      </c>
      <c r="H38" s="125" t="str">
        <f t="shared" si="3"/>
        <v>Kô</v>
      </c>
      <c r="I38" s="125" t="str">
        <f t="shared" si="3"/>
        <v>Kô</v>
      </c>
      <c r="J38" s="125" t="str">
        <f t="shared" si="3"/>
        <v>Kô</v>
      </c>
    </row>
    <row r="39" spans="1:10" outlineLevel="1">
      <c r="A39" s="141">
        <v>37</v>
      </c>
      <c r="B39" s="186" t="s">
        <v>188</v>
      </c>
      <c r="C39" s="187" t="s">
        <v>129</v>
      </c>
      <c r="D39" s="188">
        <v>40874.333333333336</v>
      </c>
      <c r="E39" s="188">
        <v>40874.708333333336</v>
      </c>
      <c r="F39" s="181">
        <f t="shared" si="4"/>
        <v>40874.333333333336</v>
      </c>
      <c r="G39" s="181">
        <f t="shared" si="2"/>
        <v>40874.708333333336</v>
      </c>
      <c r="H39" s="125" t="str">
        <f t="shared" si="3"/>
        <v>Kô</v>
      </c>
      <c r="I39" s="125" t="str">
        <f t="shared" si="3"/>
        <v>Kô</v>
      </c>
      <c r="J39" s="125" t="str">
        <f t="shared" si="3"/>
        <v>Kô</v>
      </c>
    </row>
    <row r="40" spans="1:10">
      <c r="A40" s="141">
        <v>38</v>
      </c>
      <c r="B40" s="174" t="s">
        <v>189</v>
      </c>
      <c r="C40" s="175" t="s">
        <v>190</v>
      </c>
      <c r="D40" s="176">
        <v>40875.333333333336</v>
      </c>
      <c r="E40" s="176">
        <v>40895.708333333336</v>
      </c>
      <c r="F40" s="181">
        <f t="shared" si="4"/>
        <v>40894.708333333336</v>
      </c>
      <c r="G40" s="181">
        <f t="shared" si="2"/>
        <v>40895.708333333336</v>
      </c>
      <c r="H40" s="125" t="str">
        <f t="shared" si="3"/>
        <v>Kô</v>
      </c>
      <c r="I40" s="125" t="str">
        <f t="shared" si="3"/>
        <v>Kô</v>
      </c>
      <c r="J40" s="125" t="str">
        <f t="shared" si="3"/>
        <v>Kô</v>
      </c>
    </row>
    <row r="41" spans="1:10">
      <c r="A41" s="141">
        <v>39</v>
      </c>
      <c r="B41" s="177" t="s">
        <v>152</v>
      </c>
      <c r="C41" s="178" t="s">
        <v>132</v>
      </c>
      <c r="D41" s="179">
        <v>40875.333333333336</v>
      </c>
      <c r="E41" s="179">
        <v>40889.708333333336</v>
      </c>
      <c r="F41" s="181">
        <f t="shared" si="4"/>
        <v>40888.708333333336</v>
      </c>
      <c r="G41" s="181">
        <f t="shared" si="2"/>
        <v>40889.708333333336</v>
      </c>
      <c r="H41" s="125" t="str">
        <f t="shared" si="3"/>
        <v>Kô</v>
      </c>
      <c r="I41" s="125" t="str">
        <f t="shared" si="3"/>
        <v>Kô</v>
      </c>
      <c r="J41" s="125" t="str">
        <f t="shared" si="3"/>
        <v>Kô</v>
      </c>
    </row>
    <row r="42" spans="1:10" outlineLevel="1">
      <c r="A42" s="141">
        <v>40</v>
      </c>
      <c r="B42" s="186" t="s">
        <v>191</v>
      </c>
      <c r="C42" s="187" t="s">
        <v>130</v>
      </c>
      <c r="D42" s="188">
        <v>40875.333333333336</v>
      </c>
      <c r="E42" s="188">
        <v>40876.708333333336</v>
      </c>
      <c r="F42" s="181">
        <f t="shared" si="4"/>
        <v>40875.708333333336</v>
      </c>
      <c r="G42" s="181">
        <f t="shared" si="2"/>
        <v>40876.708333333336</v>
      </c>
      <c r="H42" s="125" t="str">
        <f t="shared" si="3"/>
        <v>Kô</v>
      </c>
      <c r="I42" s="125" t="str">
        <f t="shared" si="3"/>
        <v>Kô</v>
      </c>
      <c r="J42" s="125" t="str">
        <f t="shared" si="3"/>
        <v>Kô</v>
      </c>
    </row>
    <row r="43" spans="1:10" outlineLevel="1">
      <c r="A43" s="141">
        <v>41</v>
      </c>
      <c r="B43" s="186" t="s">
        <v>192</v>
      </c>
      <c r="C43" s="187" t="s">
        <v>129</v>
      </c>
      <c r="D43" s="188">
        <v>40877.333333333336</v>
      </c>
      <c r="E43" s="188">
        <v>40877.708333333336</v>
      </c>
      <c r="F43" s="181">
        <f t="shared" si="4"/>
        <v>40877.333333333336</v>
      </c>
      <c r="G43" s="181">
        <f t="shared" si="2"/>
        <v>40877.708333333336</v>
      </c>
      <c r="H43" s="125" t="str">
        <f t="shared" si="3"/>
        <v>Kô</v>
      </c>
      <c r="I43" s="125" t="str">
        <f t="shared" si="3"/>
        <v>Có</v>
      </c>
      <c r="J43" s="125" t="str">
        <f t="shared" si="3"/>
        <v>Kô</v>
      </c>
    </row>
    <row r="44" spans="1:10" outlineLevel="1">
      <c r="A44" s="141">
        <v>42</v>
      </c>
      <c r="B44" s="186" t="s">
        <v>193</v>
      </c>
      <c r="C44" s="187" t="s">
        <v>129</v>
      </c>
      <c r="D44" s="188">
        <v>40878.333333333336</v>
      </c>
      <c r="E44" s="188">
        <v>40878.708333333336</v>
      </c>
      <c r="F44" s="181">
        <f t="shared" si="4"/>
        <v>40884.708333333336</v>
      </c>
      <c r="G44" s="185">
        <f>E44+7</f>
        <v>40885.708333333336</v>
      </c>
      <c r="H44" s="125" t="str">
        <f t="shared" si="3"/>
        <v>Kô</v>
      </c>
      <c r="I44" s="125" t="str">
        <f t="shared" si="3"/>
        <v>Kô</v>
      </c>
      <c r="J44" s="125" t="str">
        <f t="shared" si="3"/>
        <v>Kô</v>
      </c>
    </row>
    <row r="45" spans="1:10" outlineLevel="1">
      <c r="A45" s="141">
        <v>43</v>
      </c>
      <c r="B45" s="186" t="s">
        <v>194</v>
      </c>
      <c r="C45" s="187" t="s">
        <v>129</v>
      </c>
      <c r="D45" s="188">
        <v>40879.333333333336</v>
      </c>
      <c r="E45" s="188">
        <v>40879.708333333336</v>
      </c>
      <c r="F45" s="181">
        <f t="shared" si="4"/>
        <v>40879.333333333336</v>
      </c>
      <c r="G45" s="181">
        <f t="shared" si="2"/>
        <v>40879.708333333336</v>
      </c>
      <c r="H45" s="125" t="str">
        <f t="shared" si="3"/>
        <v>Kô</v>
      </c>
      <c r="I45" s="125" t="str">
        <f t="shared" si="3"/>
        <v>Kô</v>
      </c>
      <c r="J45" s="125" t="str">
        <f t="shared" si="3"/>
        <v>Kô</v>
      </c>
    </row>
    <row r="46" spans="1:10" outlineLevel="1">
      <c r="A46" s="141">
        <v>44</v>
      </c>
      <c r="B46" s="186" t="s">
        <v>195</v>
      </c>
      <c r="C46" s="187" t="s">
        <v>129</v>
      </c>
      <c r="D46" s="188">
        <v>40880.333333333336</v>
      </c>
      <c r="E46" s="188">
        <v>40880.708333333336</v>
      </c>
      <c r="F46" s="181">
        <f t="shared" si="4"/>
        <v>40880.333333333336</v>
      </c>
      <c r="G46" s="181">
        <f t="shared" si="2"/>
        <v>40880.708333333336</v>
      </c>
      <c r="H46" s="125" t="str">
        <f t="shared" si="3"/>
        <v>Kô</v>
      </c>
      <c r="I46" s="125" t="str">
        <f t="shared" si="3"/>
        <v>Kô</v>
      </c>
      <c r="J46" s="125" t="str">
        <f t="shared" si="3"/>
        <v>Có</v>
      </c>
    </row>
    <row r="47" spans="1:10" outlineLevel="1">
      <c r="A47" s="141">
        <v>45</v>
      </c>
      <c r="B47" s="186" t="s">
        <v>196</v>
      </c>
      <c r="C47" s="187" t="s">
        <v>129</v>
      </c>
      <c r="D47" s="188">
        <v>40880.333333333336</v>
      </c>
      <c r="E47" s="188">
        <v>40880.708333333336</v>
      </c>
      <c r="F47" s="181">
        <f t="shared" si="4"/>
        <v>40907.708333333336</v>
      </c>
      <c r="G47" s="190">
        <f>E47+28</f>
        <v>40908.708333333336</v>
      </c>
      <c r="H47" s="125" t="str">
        <f t="shared" si="3"/>
        <v>Có</v>
      </c>
      <c r="I47" s="125" t="str">
        <f t="shared" si="3"/>
        <v>Kô</v>
      </c>
      <c r="J47" s="125" t="str">
        <f t="shared" si="3"/>
        <v>Kô</v>
      </c>
    </row>
    <row r="48" spans="1:10" outlineLevel="1">
      <c r="A48" s="141">
        <v>46</v>
      </c>
      <c r="B48" s="186" t="s">
        <v>197</v>
      </c>
      <c r="C48" s="187" t="s">
        <v>129</v>
      </c>
      <c r="D48" s="188">
        <v>40880.333333333336</v>
      </c>
      <c r="E48" s="188">
        <v>40880.708333333336</v>
      </c>
      <c r="F48" s="181">
        <f t="shared" si="4"/>
        <v>40908.708333333336</v>
      </c>
      <c r="G48" s="184">
        <f>E48+29</f>
        <v>40909.708333333336</v>
      </c>
      <c r="H48" s="125" t="str">
        <f t="shared" si="3"/>
        <v>Kô</v>
      </c>
      <c r="I48" s="125" t="str">
        <f t="shared" si="3"/>
        <v>Kô</v>
      </c>
      <c r="J48" s="125" t="str">
        <f t="shared" si="3"/>
        <v>Kô</v>
      </c>
    </row>
    <row r="49" spans="1:10" ht="31.5" outlineLevel="1">
      <c r="A49" s="141">
        <v>47</v>
      </c>
      <c r="B49" s="186" t="s">
        <v>198</v>
      </c>
      <c r="C49" s="187" t="s">
        <v>129</v>
      </c>
      <c r="D49" s="188">
        <v>40881.333333333336</v>
      </c>
      <c r="E49" s="188">
        <v>40881.708333333336</v>
      </c>
      <c r="F49" s="181">
        <f t="shared" si="4"/>
        <v>40881.333333333336</v>
      </c>
      <c r="G49" s="181">
        <f t="shared" si="2"/>
        <v>40881.708333333336</v>
      </c>
      <c r="H49" s="125" t="str">
        <f t="shared" si="3"/>
        <v>Kô</v>
      </c>
      <c r="I49" s="125" t="str">
        <f t="shared" si="3"/>
        <v>Kô</v>
      </c>
      <c r="J49" s="125" t="str">
        <f t="shared" si="3"/>
        <v>Có</v>
      </c>
    </row>
    <row r="50" spans="1:10" ht="31.5" outlineLevel="1">
      <c r="A50" s="141">
        <v>48</v>
      </c>
      <c r="B50" s="186" t="s">
        <v>199</v>
      </c>
      <c r="C50" s="187" t="s">
        <v>129</v>
      </c>
      <c r="D50" s="188">
        <v>40881.333333333336</v>
      </c>
      <c r="E50" s="188">
        <v>40881.708333333336</v>
      </c>
      <c r="F50" s="181">
        <f t="shared" si="4"/>
        <v>40887.708333333336</v>
      </c>
      <c r="G50" s="190">
        <f>E50+7</f>
        <v>40888.708333333336</v>
      </c>
      <c r="H50" s="125" t="str">
        <f t="shared" si="3"/>
        <v>Có</v>
      </c>
      <c r="I50" s="125" t="str">
        <f t="shared" si="3"/>
        <v>Kô</v>
      </c>
      <c r="J50" s="125" t="str">
        <f t="shared" si="3"/>
        <v>Kô</v>
      </c>
    </row>
    <row r="51" spans="1:10" outlineLevel="1">
      <c r="A51" s="141">
        <v>49</v>
      </c>
      <c r="B51" s="186" t="s">
        <v>200</v>
      </c>
      <c r="C51" s="187" t="s">
        <v>129</v>
      </c>
      <c r="D51" s="188">
        <v>40881.333333333336</v>
      </c>
      <c r="E51" s="188">
        <v>40881.708333333336</v>
      </c>
      <c r="F51" s="181">
        <f t="shared" si="4"/>
        <v>40881.333333333336</v>
      </c>
      <c r="G51" s="181">
        <f t="shared" si="2"/>
        <v>40881.708333333336</v>
      </c>
      <c r="H51" s="125" t="str">
        <f t="shared" si="3"/>
        <v>Kô</v>
      </c>
      <c r="I51" s="125" t="str">
        <f t="shared" si="3"/>
        <v>Kô</v>
      </c>
      <c r="J51" s="125" t="str">
        <f t="shared" si="3"/>
        <v>Kô</v>
      </c>
    </row>
    <row r="52" spans="1:10" outlineLevel="1">
      <c r="A52" s="141">
        <v>50</v>
      </c>
      <c r="B52" s="186" t="s">
        <v>201</v>
      </c>
      <c r="C52" s="187" t="s">
        <v>129</v>
      </c>
      <c r="D52" s="188">
        <v>40882.333333333336</v>
      </c>
      <c r="E52" s="188">
        <v>40882.708333333336</v>
      </c>
      <c r="F52" s="181">
        <f t="shared" si="4"/>
        <v>40882.333333333336</v>
      </c>
      <c r="G52" s="181">
        <f t="shared" si="2"/>
        <v>40882.708333333336</v>
      </c>
      <c r="H52" s="125" t="str">
        <f t="shared" si="3"/>
        <v>Kô</v>
      </c>
      <c r="I52" s="125" t="str">
        <f t="shared" si="3"/>
        <v>Kô</v>
      </c>
      <c r="J52" s="125" t="str">
        <f t="shared" si="3"/>
        <v>Kô</v>
      </c>
    </row>
    <row r="53" spans="1:10" outlineLevel="1">
      <c r="A53" s="141">
        <v>51</v>
      </c>
      <c r="B53" s="186" t="s">
        <v>202</v>
      </c>
      <c r="C53" s="187" t="s">
        <v>129</v>
      </c>
      <c r="D53" s="188">
        <v>40883.333333333336</v>
      </c>
      <c r="E53" s="188">
        <v>40883.708333333336</v>
      </c>
      <c r="F53" s="181">
        <f t="shared" si="4"/>
        <v>40883.333333333336</v>
      </c>
      <c r="G53" s="181">
        <f t="shared" si="2"/>
        <v>40883.708333333336</v>
      </c>
      <c r="H53" s="125" t="str">
        <f t="shared" si="3"/>
        <v>Kô</v>
      </c>
      <c r="I53" s="125" t="str">
        <f t="shared" si="3"/>
        <v>Có</v>
      </c>
      <c r="J53" s="125" t="str">
        <f t="shared" si="3"/>
        <v>Kô</v>
      </c>
    </row>
    <row r="54" spans="1:10" outlineLevel="1">
      <c r="A54" s="141">
        <v>52</v>
      </c>
      <c r="B54" s="186" t="s">
        <v>203</v>
      </c>
      <c r="C54" s="187" t="s">
        <v>129</v>
      </c>
      <c r="D54" s="188">
        <v>40884.333333333336</v>
      </c>
      <c r="E54" s="188">
        <v>40884.708333333336</v>
      </c>
      <c r="F54" s="181">
        <f t="shared" si="4"/>
        <v>40912.708333333336</v>
      </c>
      <c r="G54" s="184">
        <f>E54+29</f>
        <v>40913.708333333336</v>
      </c>
      <c r="H54" s="125" t="str">
        <f t="shared" si="3"/>
        <v>Kô</v>
      </c>
      <c r="I54" s="125" t="str">
        <f t="shared" si="3"/>
        <v>Kô</v>
      </c>
      <c r="J54" s="125" t="str">
        <f t="shared" si="3"/>
        <v>Kô</v>
      </c>
    </row>
    <row r="55" spans="1:10" outlineLevel="1">
      <c r="A55" s="141">
        <v>53</v>
      </c>
      <c r="B55" s="186" t="s">
        <v>204</v>
      </c>
      <c r="C55" s="187" t="s">
        <v>129</v>
      </c>
      <c r="D55" s="188">
        <v>40885.333333333336</v>
      </c>
      <c r="E55" s="188">
        <v>40885.708333333336</v>
      </c>
      <c r="F55" s="181">
        <f t="shared" si="4"/>
        <v>40885.333333333336</v>
      </c>
      <c r="G55" s="181">
        <f t="shared" si="2"/>
        <v>40885.708333333336</v>
      </c>
      <c r="H55" s="125" t="str">
        <f t="shared" si="3"/>
        <v>Kô</v>
      </c>
      <c r="I55" s="125" t="str">
        <f t="shared" si="3"/>
        <v>Kô</v>
      </c>
      <c r="J55" s="125" t="str">
        <f t="shared" si="3"/>
        <v>Kô</v>
      </c>
    </row>
    <row r="56" spans="1:10" outlineLevel="1">
      <c r="A56" s="141">
        <v>54</v>
      </c>
      <c r="B56" s="186" t="s">
        <v>205</v>
      </c>
      <c r="C56" s="187" t="s">
        <v>129</v>
      </c>
      <c r="D56" s="188">
        <v>40887.333333333336</v>
      </c>
      <c r="E56" s="188">
        <v>40887.708333333336</v>
      </c>
      <c r="F56" s="181">
        <f t="shared" si="4"/>
        <v>40887.333333333336</v>
      </c>
      <c r="G56" s="181">
        <f t="shared" si="2"/>
        <v>40887.708333333336</v>
      </c>
      <c r="H56" s="125" t="str">
        <f t="shared" si="3"/>
        <v>Kô</v>
      </c>
      <c r="I56" s="125" t="str">
        <f t="shared" si="3"/>
        <v>Kô</v>
      </c>
      <c r="J56" s="125" t="str">
        <f t="shared" si="3"/>
        <v>Kô</v>
      </c>
    </row>
    <row r="57" spans="1:10" outlineLevel="1">
      <c r="A57" s="141">
        <v>55</v>
      </c>
      <c r="B57" s="186" t="s">
        <v>206</v>
      </c>
      <c r="C57" s="187" t="s">
        <v>129</v>
      </c>
      <c r="D57" s="188">
        <v>40878.333333333336</v>
      </c>
      <c r="E57" s="188">
        <v>40878.708333333336</v>
      </c>
      <c r="F57" s="181">
        <f t="shared" si="4"/>
        <v>40878.333333333336</v>
      </c>
      <c r="G57" s="181">
        <f t="shared" si="2"/>
        <v>40878.708333333336</v>
      </c>
      <c r="H57" s="125" t="str">
        <f t="shared" si="3"/>
        <v>Kô</v>
      </c>
      <c r="I57" s="125" t="str">
        <f t="shared" si="3"/>
        <v>Kô</v>
      </c>
      <c r="J57" s="125" t="str">
        <f t="shared" si="3"/>
        <v>Kô</v>
      </c>
    </row>
    <row r="58" spans="1:10" outlineLevel="1">
      <c r="A58" s="141">
        <v>56</v>
      </c>
      <c r="B58" s="186" t="s">
        <v>207</v>
      </c>
      <c r="C58" s="187" t="s">
        <v>129</v>
      </c>
      <c r="D58" s="188">
        <v>40879.333333333336</v>
      </c>
      <c r="E58" s="188">
        <v>40879.708333333336</v>
      </c>
      <c r="F58" s="181">
        <f t="shared" si="4"/>
        <v>40879.333333333336</v>
      </c>
      <c r="G58" s="181">
        <f t="shared" si="2"/>
        <v>40879.708333333336</v>
      </c>
      <c r="H58" s="125" t="str">
        <f t="shared" si="3"/>
        <v>Kô</v>
      </c>
      <c r="I58" s="125" t="str">
        <f t="shared" si="3"/>
        <v>Có</v>
      </c>
      <c r="J58" s="125" t="str">
        <f t="shared" si="3"/>
        <v>Kô</v>
      </c>
    </row>
    <row r="59" spans="1:10" outlineLevel="1">
      <c r="A59" s="141">
        <v>57</v>
      </c>
      <c r="B59" s="186" t="s">
        <v>208</v>
      </c>
      <c r="C59" s="187" t="s">
        <v>129</v>
      </c>
      <c r="D59" s="188">
        <v>40880.333333333336</v>
      </c>
      <c r="E59" s="188">
        <v>40880.708333333336</v>
      </c>
      <c r="F59" s="181">
        <f t="shared" si="4"/>
        <v>40908.708333333336</v>
      </c>
      <c r="G59" s="184">
        <f>E59+29</f>
        <v>40909.708333333336</v>
      </c>
      <c r="H59" s="125" t="str">
        <f t="shared" si="3"/>
        <v>Kô</v>
      </c>
      <c r="I59" s="125" t="str">
        <f t="shared" si="3"/>
        <v>Kô</v>
      </c>
      <c r="J59" s="125" t="str">
        <f t="shared" si="3"/>
        <v>Kô</v>
      </c>
    </row>
    <row r="60" spans="1:10" outlineLevel="1">
      <c r="A60" s="141">
        <v>58</v>
      </c>
      <c r="B60" s="186" t="s">
        <v>209</v>
      </c>
      <c r="C60" s="187" t="s">
        <v>129</v>
      </c>
      <c r="D60" s="188">
        <v>40889.333333333336</v>
      </c>
      <c r="E60" s="188">
        <v>40889.708333333336</v>
      </c>
      <c r="F60" s="181">
        <f t="shared" si="4"/>
        <v>40889.333333333336</v>
      </c>
      <c r="G60" s="181">
        <f t="shared" si="2"/>
        <v>40889.708333333336</v>
      </c>
      <c r="H60" s="125" t="str">
        <f t="shared" si="3"/>
        <v>Kô</v>
      </c>
      <c r="I60" s="125" t="str">
        <f t="shared" si="3"/>
        <v>Kô</v>
      </c>
      <c r="J60" s="125" t="str">
        <f t="shared" si="3"/>
        <v>Kô</v>
      </c>
    </row>
    <row r="61" spans="1:10">
      <c r="A61" s="141">
        <v>59</v>
      </c>
      <c r="B61" s="177" t="s">
        <v>210</v>
      </c>
      <c r="C61" s="178" t="s">
        <v>211</v>
      </c>
      <c r="D61" s="179">
        <v>40890.333333333336</v>
      </c>
      <c r="E61" s="179">
        <v>40895.708333333336</v>
      </c>
      <c r="F61" s="181">
        <f t="shared" si="4"/>
        <v>40894.708333333336</v>
      </c>
      <c r="G61" s="181">
        <f t="shared" si="2"/>
        <v>40895.708333333336</v>
      </c>
      <c r="H61" s="125" t="str">
        <f t="shared" si="3"/>
        <v>Kô</v>
      </c>
      <c r="I61" s="125" t="str">
        <f t="shared" si="3"/>
        <v>Kô</v>
      </c>
      <c r="J61" s="125" t="str">
        <f t="shared" si="3"/>
        <v>Kô</v>
      </c>
    </row>
    <row r="62" spans="1:10" outlineLevel="1">
      <c r="A62" s="141">
        <v>60</v>
      </c>
      <c r="B62" s="186" t="s">
        <v>212</v>
      </c>
      <c r="C62" s="187" t="s">
        <v>129</v>
      </c>
      <c r="D62" s="188">
        <v>40890.333333333336</v>
      </c>
      <c r="E62" s="188">
        <v>40890.708333333336</v>
      </c>
      <c r="F62" s="181">
        <f t="shared" si="4"/>
        <v>40890.333333333336</v>
      </c>
      <c r="G62" s="181">
        <f t="shared" si="2"/>
        <v>40890.708333333336</v>
      </c>
      <c r="H62" s="125" t="str">
        <f t="shared" si="3"/>
        <v>Kô</v>
      </c>
      <c r="I62" s="125" t="str">
        <f t="shared" si="3"/>
        <v>Kô</v>
      </c>
      <c r="J62" s="125" t="str">
        <f t="shared" si="3"/>
        <v>Kô</v>
      </c>
    </row>
    <row r="63" spans="1:10" outlineLevel="1">
      <c r="A63" s="141">
        <v>61</v>
      </c>
      <c r="B63" s="186" t="s">
        <v>213</v>
      </c>
      <c r="C63" s="187" t="s">
        <v>129</v>
      </c>
      <c r="D63" s="188">
        <v>40891.333333333336</v>
      </c>
      <c r="E63" s="188">
        <v>40891.708333333336</v>
      </c>
      <c r="F63" s="181">
        <f t="shared" si="4"/>
        <v>40891.333333333336</v>
      </c>
      <c r="G63" s="181">
        <f t="shared" si="2"/>
        <v>40891.708333333336</v>
      </c>
      <c r="H63" s="125" t="str">
        <f t="shared" si="3"/>
        <v>Kô</v>
      </c>
      <c r="I63" s="125" t="str">
        <f t="shared" si="3"/>
        <v>Kô</v>
      </c>
      <c r="J63" s="125" t="str">
        <f t="shared" si="3"/>
        <v>Kô</v>
      </c>
    </row>
    <row r="64" spans="1:10" outlineLevel="1">
      <c r="A64" s="141">
        <v>62</v>
      </c>
      <c r="B64" s="186" t="s">
        <v>214</v>
      </c>
      <c r="C64" s="187" t="s">
        <v>129</v>
      </c>
      <c r="D64" s="188">
        <v>40892.333333333336</v>
      </c>
      <c r="E64" s="188">
        <v>40892.708333333336</v>
      </c>
      <c r="F64" s="181">
        <f t="shared" si="4"/>
        <v>40892.333333333336</v>
      </c>
      <c r="G64" s="181">
        <f t="shared" si="2"/>
        <v>40892.708333333336</v>
      </c>
      <c r="H64" s="125" t="str">
        <f t="shared" si="3"/>
        <v>Kô</v>
      </c>
      <c r="I64" s="125" t="str">
        <f t="shared" si="3"/>
        <v>Kô</v>
      </c>
      <c r="J64" s="125" t="str">
        <f t="shared" si="3"/>
        <v>Kô</v>
      </c>
    </row>
    <row r="65" spans="1:10" outlineLevel="1">
      <c r="A65" s="141">
        <v>63</v>
      </c>
      <c r="B65" s="186" t="s">
        <v>215</v>
      </c>
      <c r="C65" s="187" t="s">
        <v>129</v>
      </c>
      <c r="D65" s="188">
        <v>40893.333333333336</v>
      </c>
      <c r="E65" s="188">
        <v>40893.708333333336</v>
      </c>
      <c r="F65" s="181">
        <f t="shared" si="4"/>
        <v>40893.333333333336</v>
      </c>
      <c r="G65" s="181">
        <f t="shared" si="2"/>
        <v>40893.708333333336</v>
      </c>
      <c r="H65" s="125" t="str">
        <f t="shared" si="3"/>
        <v>Kô</v>
      </c>
      <c r="I65" s="125" t="str">
        <f t="shared" si="3"/>
        <v>Kô</v>
      </c>
      <c r="J65" s="125" t="str">
        <f t="shared" si="3"/>
        <v>Kô</v>
      </c>
    </row>
    <row r="66" spans="1:10" outlineLevel="1">
      <c r="A66" s="141">
        <v>64</v>
      </c>
      <c r="B66" s="186" t="s">
        <v>216</v>
      </c>
      <c r="C66" s="187" t="s">
        <v>129</v>
      </c>
      <c r="D66" s="188">
        <v>40894.333333333336</v>
      </c>
      <c r="E66" s="188">
        <v>40894.708333333336</v>
      </c>
      <c r="F66" s="181">
        <f t="shared" si="4"/>
        <v>40894.333333333336</v>
      </c>
      <c r="G66" s="181">
        <f t="shared" si="2"/>
        <v>40894.708333333336</v>
      </c>
      <c r="H66" s="125" t="str">
        <f t="shared" si="3"/>
        <v>Kô</v>
      </c>
      <c r="I66" s="125" t="str">
        <f t="shared" si="3"/>
        <v>Kô</v>
      </c>
      <c r="J66" s="125" t="str">
        <f t="shared" si="3"/>
        <v>Kô</v>
      </c>
    </row>
    <row r="67" spans="1:10" outlineLevel="1">
      <c r="A67" s="141">
        <v>65</v>
      </c>
      <c r="B67" s="186" t="s">
        <v>217</v>
      </c>
      <c r="C67" s="187" t="s">
        <v>129</v>
      </c>
      <c r="D67" s="188">
        <v>40895.333333333336</v>
      </c>
      <c r="E67" s="188">
        <v>40895.708333333336</v>
      </c>
      <c r="F67" s="181">
        <f t="shared" ref="F67:F95" si="5">IF(D67&gt;G67-1,D67,G67-1)</f>
        <v>40895.333333333336</v>
      </c>
      <c r="G67" s="181">
        <f t="shared" si="2"/>
        <v>40895.708333333336</v>
      </c>
      <c r="H67" s="125" t="str">
        <f t="shared" si="3"/>
        <v>Kô</v>
      </c>
      <c r="I67" s="125" t="str">
        <f t="shared" si="3"/>
        <v>Kô</v>
      </c>
      <c r="J67" s="125" t="str">
        <f t="shared" si="3"/>
        <v>Kô</v>
      </c>
    </row>
    <row r="68" spans="1:10">
      <c r="A68" s="141">
        <v>66</v>
      </c>
      <c r="B68" s="174" t="s">
        <v>218</v>
      </c>
      <c r="C68" s="175" t="s">
        <v>131</v>
      </c>
      <c r="D68" s="176">
        <v>40875.333333333336</v>
      </c>
      <c r="E68" s="176">
        <v>40894.708333333336</v>
      </c>
      <c r="F68" s="181">
        <f t="shared" si="5"/>
        <v>40893.708333333336</v>
      </c>
      <c r="G68" s="181">
        <f t="shared" si="2"/>
        <v>40894.708333333336</v>
      </c>
      <c r="H68" s="125" t="str">
        <f t="shared" si="3"/>
        <v>Kô</v>
      </c>
      <c r="I68" s="125" t="str">
        <f t="shared" si="3"/>
        <v>Kô</v>
      </c>
      <c r="J68" s="125" t="str">
        <f t="shared" si="3"/>
        <v>Kô</v>
      </c>
    </row>
    <row r="69" spans="1:10">
      <c r="A69" s="141">
        <v>67</v>
      </c>
      <c r="B69" s="177" t="s">
        <v>152</v>
      </c>
      <c r="C69" s="178" t="s">
        <v>219</v>
      </c>
      <c r="D69" s="179">
        <v>40875.333333333336</v>
      </c>
      <c r="E69" s="179">
        <v>40890.708333333336</v>
      </c>
      <c r="F69" s="181">
        <f t="shared" si="5"/>
        <v>40889.708333333336</v>
      </c>
      <c r="G69" s="181">
        <f t="shared" si="2"/>
        <v>40890.708333333336</v>
      </c>
      <c r="H69" s="125" t="str">
        <f t="shared" si="3"/>
        <v>Kô</v>
      </c>
      <c r="I69" s="125" t="str">
        <f t="shared" si="3"/>
        <v>Kô</v>
      </c>
      <c r="J69" s="125" t="str">
        <f t="shared" si="3"/>
        <v>Kô</v>
      </c>
    </row>
    <row r="70" spans="1:10" outlineLevel="1">
      <c r="A70" s="141">
        <v>68</v>
      </c>
      <c r="B70" s="186" t="s">
        <v>220</v>
      </c>
      <c r="C70" s="187" t="s">
        <v>129</v>
      </c>
      <c r="D70" s="188">
        <v>40875.333333333336</v>
      </c>
      <c r="E70" s="188">
        <v>40875.708333333336</v>
      </c>
      <c r="F70" s="181">
        <f t="shared" si="5"/>
        <v>40875.333333333336</v>
      </c>
      <c r="G70" s="181">
        <f t="shared" si="2"/>
        <v>40875.708333333336</v>
      </c>
      <c r="H70" s="125" t="str">
        <f t="shared" si="3"/>
        <v>Kô</v>
      </c>
      <c r="I70" s="125" t="str">
        <f t="shared" si="3"/>
        <v>Kô</v>
      </c>
      <c r="J70" s="125" t="str">
        <f t="shared" si="3"/>
        <v>Kô</v>
      </c>
    </row>
    <row r="71" spans="1:10" outlineLevel="1">
      <c r="A71" s="141">
        <v>69</v>
      </c>
      <c r="B71" s="186" t="s">
        <v>221</v>
      </c>
      <c r="C71" s="187" t="s">
        <v>129</v>
      </c>
      <c r="D71" s="188">
        <v>40876.333333333336</v>
      </c>
      <c r="E71" s="188">
        <v>40876.708333333336</v>
      </c>
      <c r="F71" s="181">
        <f t="shared" si="5"/>
        <v>40876.333333333336</v>
      </c>
      <c r="G71" s="181">
        <f t="shared" ref="G71:G95" si="6">E71</f>
        <v>40876.708333333336</v>
      </c>
      <c r="H71" s="125" t="str">
        <f t="shared" si="3"/>
        <v>Kô</v>
      </c>
      <c r="I71" s="125" t="str">
        <f t="shared" si="3"/>
        <v>Có</v>
      </c>
      <c r="J71" s="125" t="str">
        <f t="shared" si="3"/>
        <v>Kô</v>
      </c>
    </row>
    <row r="72" spans="1:10" outlineLevel="1">
      <c r="A72" s="141">
        <v>70</v>
      </c>
      <c r="B72" s="186" t="s">
        <v>222</v>
      </c>
      <c r="C72" s="187" t="s">
        <v>129</v>
      </c>
      <c r="D72" s="188">
        <v>40877.333333333336</v>
      </c>
      <c r="E72" s="188">
        <v>40877.708333333336</v>
      </c>
      <c r="F72" s="181">
        <f t="shared" si="5"/>
        <v>40883.708333333336</v>
      </c>
      <c r="G72" s="185">
        <f>E72+7</f>
        <v>40884.708333333336</v>
      </c>
      <c r="H72" s="125" t="str">
        <f t="shared" si="3"/>
        <v>Kô</v>
      </c>
      <c r="I72" s="125" t="str">
        <f t="shared" si="3"/>
        <v>Kô</v>
      </c>
      <c r="J72" s="125" t="str">
        <f t="shared" si="3"/>
        <v>Kô</v>
      </c>
    </row>
    <row r="73" spans="1:10" outlineLevel="1">
      <c r="A73" s="141">
        <v>71</v>
      </c>
      <c r="B73" s="186" t="s">
        <v>223</v>
      </c>
      <c r="C73" s="187" t="s">
        <v>129</v>
      </c>
      <c r="D73" s="188">
        <v>40878.333333333336</v>
      </c>
      <c r="E73" s="188">
        <v>40878.708333333336</v>
      </c>
      <c r="F73" s="181">
        <f t="shared" si="5"/>
        <v>40878.333333333336</v>
      </c>
      <c r="G73" s="181">
        <f t="shared" si="6"/>
        <v>40878.708333333336</v>
      </c>
      <c r="H73" s="125" t="str">
        <f t="shared" si="3"/>
        <v>Kô</v>
      </c>
      <c r="I73" s="125" t="str">
        <f t="shared" si="3"/>
        <v>Kô</v>
      </c>
      <c r="J73" s="125" t="str">
        <f t="shared" si="3"/>
        <v>Kô</v>
      </c>
    </row>
    <row r="74" spans="1:10" outlineLevel="1">
      <c r="A74" s="141">
        <v>72</v>
      </c>
      <c r="B74" s="186" t="s">
        <v>224</v>
      </c>
      <c r="C74" s="187" t="s">
        <v>129</v>
      </c>
      <c r="D74" s="188">
        <v>40879.333333333336</v>
      </c>
      <c r="E74" s="188">
        <v>40879.708333333336</v>
      </c>
      <c r="F74" s="181">
        <f t="shared" si="5"/>
        <v>40879.333333333336</v>
      </c>
      <c r="G74" s="181">
        <f t="shared" si="6"/>
        <v>40879.708333333336</v>
      </c>
      <c r="H74" s="125" t="str">
        <f t="shared" si="3"/>
        <v>Kô</v>
      </c>
      <c r="I74" s="125" t="str">
        <f t="shared" si="3"/>
        <v>Có</v>
      </c>
      <c r="J74" s="125" t="str">
        <f t="shared" si="3"/>
        <v>Kô</v>
      </c>
    </row>
    <row r="75" spans="1:10" outlineLevel="1">
      <c r="A75" s="141">
        <v>73</v>
      </c>
      <c r="B75" s="186" t="s">
        <v>225</v>
      </c>
      <c r="C75" s="187" t="s">
        <v>129</v>
      </c>
      <c r="D75" s="188">
        <v>40880.333333333336</v>
      </c>
      <c r="E75" s="188">
        <v>40880.708333333336</v>
      </c>
      <c r="F75" s="181">
        <f t="shared" si="5"/>
        <v>40880.333333333336</v>
      </c>
      <c r="G75" s="181">
        <f t="shared" si="6"/>
        <v>40880.708333333336</v>
      </c>
      <c r="H75" s="125" t="str">
        <f t="shared" si="3"/>
        <v>Kô</v>
      </c>
      <c r="I75" s="125" t="str">
        <f t="shared" si="3"/>
        <v>Kô</v>
      </c>
      <c r="J75" s="125" t="str">
        <f t="shared" si="3"/>
        <v>Có</v>
      </c>
    </row>
    <row r="76" spans="1:10" outlineLevel="1">
      <c r="A76" s="141">
        <v>74</v>
      </c>
      <c r="B76" s="186" t="s">
        <v>226</v>
      </c>
      <c r="C76" s="187" t="s">
        <v>129</v>
      </c>
      <c r="D76" s="188">
        <v>40880.333333333336</v>
      </c>
      <c r="E76" s="188">
        <v>40880.708333333336</v>
      </c>
      <c r="F76" s="181">
        <f t="shared" si="5"/>
        <v>40907.708333333336</v>
      </c>
      <c r="G76" s="190">
        <f>E76+28</f>
        <v>40908.708333333336</v>
      </c>
      <c r="H76" s="125" t="str">
        <f t="shared" si="3"/>
        <v>Có</v>
      </c>
      <c r="I76" s="125" t="str">
        <f t="shared" si="3"/>
        <v>Kô</v>
      </c>
      <c r="J76" s="125" t="str">
        <f t="shared" si="3"/>
        <v>Kô</v>
      </c>
    </row>
    <row r="77" spans="1:10" outlineLevel="1">
      <c r="A77" s="141">
        <v>75</v>
      </c>
      <c r="B77" s="186" t="s">
        <v>227</v>
      </c>
      <c r="C77" s="187" t="s">
        <v>129</v>
      </c>
      <c r="D77" s="188">
        <v>40880.333333333336</v>
      </c>
      <c r="E77" s="188">
        <v>40880.708333333336</v>
      </c>
      <c r="F77" s="181">
        <f t="shared" si="5"/>
        <v>40908.708333333336</v>
      </c>
      <c r="G77" s="184">
        <f>E77+29</f>
        <v>40909.708333333336</v>
      </c>
      <c r="H77" s="125" t="str">
        <f t="shared" si="3"/>
        <v>Kô</v>
      </c>
      <c r="I77" s="125" t="str">
        <f t="shared" si="3"/>
        <v>Kô</v>
      </c>
      <c r="J77" s="125" t="str">
        <f t="shared" si="3"/>
        <v>Kô</v>
      </c>
    </row>
    <row r="78" spans="1:10" outlineLevel="1">
      <c r="A78" s="141">
        <v>76</v>
      </c>
      <c r="B78" s="186" t="s">
        <v>228</v>
      </c>
      <c r="C78" s="187" t="s">
        <v>129</v>
      </c>
      <c r="D78" s="188">
        <v>40881.333333333336</v>
      </c>
      <c r="E78" s="188">
        <v>40881.708333333336</v>
      </c>
      <c r="F78" s="181">
        <f t="shared" si="5"/>
        <v>40881.333333333336</v>
      </c>
      <c r="G78" s="181">
        <f t="shared" si="6"/>
        <v>40881.708333333336</v>
      </c>
      <c r="H78" s="125" t="str">
        <f t="shared" si="3"/>
        <v>Kô</v>
      </c>
      <c r="I78" s="125" t="str">
        <f t="shared" si="3"/>
        <v>Kô</v>
      </c>
      <c r="J78" s="125" t="str">
        <f t="shared" si="3"/>
        <v>Có</v>
      </c>
    </row>
    <row r="79" spans="1:10" outlineLevel="1">
      <c r="A79" s="141">
        <v>77</v>
      </c>
      <c r="B79" s="186" t="s">
        <v>229</v>
      </c>
      <c r="C79" s="187" t="s">
        <v>129</v>
      </c>
      <c r="D79" s="188">
        <v>40881.333333333336</v>
      </c>
      <c r="E79" s="188">
        <v>40881.708333333336</v>
      </c>
      <c r="F79" s="181">
        <f t="shared" si="5"/>
        <v>40887.708333333336</v>
      </c>
      <c r="G79" s="190">
        <f>E79+7</f>
        <v>40888.708333333336</v>
      </c>
      <c r="H79" s="125" t="str">
        <f t="shared" si="3"/>
        <v>Có</v>
      </c>
      <c r="I79" s="125" t="str">
        <f t="shared" si="3"/>
        <v>Kô</v>
      </c>
      <c r="J79" s="125" t="str">
        <f t="shared" si="3"/>
        <v>Kô</v>
      </c>
    </row>
    <row r="80" spans="1:10" outlineLevel="1">
      <c r="A80" s="141">
        <v>78</v>
      </c>
      <c r="B80" s="186" t="s">
        <v>230</v>
      </c>
      <c r="C80" s="187" t="s">
        <v>130</v>
      </c>
      <c r="D80" s="188">
        <v>40881.333333333336</v>
      </c>
      <c r="E80" s="188">
        <v>40882.708333333336</v>
      </c>
      <c r="F80" s="181">
        <f t="shared" si="5"/>
        <v>40881.708333333336</v>
      </c>
      <c r="G80" s="181">
        <f t="shared" si="6"/>
        <v>40882.708333333336</v>
      </c>
      <c r="H80" s="125" t="str">
        <f t="shared" si="3"/>
        <v>Kô</v>
      </c>
      <c r="I80" s="125" t="str">
        <f t="shared" si="3"/>
        <v>Kô</v>
      </c>
      <c r="J80" s="125" t="str">
        <f t="shared" si="3"/>
        <v>Kô</v>
      </c>
    </row>
    <row r="81" spans="1:10" outlineLevel="1">
      <c r="A81" s="141">
        <v>79</v>
      </c>
      <c r="B81" s="186" t="s">
        <v>231</v>
      </c>
      <c r="C81" s="187" t="s">
        <v>129</v>
      </c>
      <c r="D81" s="188">
        <v>40883.333333333336</v>
      </c>
      <c r="E81" s="188">
        <v>40883.708333333336</v>
      </c>
      <c r="F81" s="181">
        <f t="shared" si="5"/>
        <v>40883.333333333336</v>
      </c>
      <c r="G81" s="181">
        <f t="shared" si="6"/>
        <v>40883.708333333336</v>
      </c>
      <c r="H81" s="125" t="str">
        <f t="shared" si="3"/>
        <v>Kô</v>
      </c>
      <c r="I81" s="125" t="str">
        <f t="shared" si="3"/>
        <v>Kô</v>
      </c>
      <c r="J81" s="125" t="str">
        <f t="shared" si="3"/>
        <v>Kô</v>
      </c>
    </row>
    <row r="82" spans="1:10" outlineLevel="1">
      <c r="A82" s="141">
        <v>80</v>
      </c>
      <c r="B82" s="186" t="s">
        <v>232</v>
      </c>
      <c r="C82" s="187" t="s">
        <v>129</v>
      </c>
      <c r="D82" s="188">
        <v>40884.333333333336</v>
      </c>
      <c r="E82" s="188">
        <v>40884.708333333336</v>
      </c>
      <c r="F82" s="181">
        <f t="shared" si="5"/>
        <v>40884.333333333336</v>
      </c>
      <c r="G82" s="181">
        <f t="shared" si="6"/>
        <v>40884.708333333336</v>
      </c>
      <c r="H82" s="125" t="str">
        <f t="shared" si="3"/>
        <v>Kô</v>
      </c>
      <c r="I82" s="125" t="str">
        <f t="shared" si="3"/>
        <v>Có</v>
      </c>
      <c r="J82" s="125" t="str">
        <f t="shared" si="3"/>
        <v>Kô</v>
      </c>
    </row>
    <row r="83" spans="1:10" outlineLevel="1">
      <c r="A83" s="141">
        <v>81</v>
      </c>
      <c r="B83" s="186" t="s">
        <v>233</v>
      </c>
      <c r="C83" s="187" t="s">
        <v>129</v>
      </c>
      <c r="D83" s="188">
        <v>40885.333333333336</v>
      </c>
      <c r="E83" s="188">
        <v>40885.708333333336</v>
      </c>
      <c r="F83" s="181">
        <f t="shared" si="5"/>
        <v>40913.708333333336</v>
      </c>
      <c r="G83" s="184">
        <f>E83+29</f>
        <v>40914.708333333336</v>
      </c>
      <c r="H83" s="125" t="str">
        <f t="shared" si="3"/>
        <v>Kô</v>
      </c>
      <c r="I83" s="125" t="str">
        <f t="shared" si="3"/>
        <v>Kô</v>
      </c>
      <c r="J83" s="125" t="str">
        <f t="shared" si="3"/>
        <v>Kô</v>
      </c>
    </row>
    <row r="84" spans="1:10" outlineLevel="1">
      <c r="A84" s="141">
        <v>82</v>
      </c>
      <c r="B84" s="186" t="s">
        <v>234</v>
      </c>
      <c r="C84" s="187" t="s">
        <v>129</v>
      </c>
      <c r="D84" s="188">
        <v>40886.333333333336</v>
      </c>
      <c r="E84" s="188">
        <v>40886.708333333336</v>
      </c>
      <c r="F84" s="181">
        <f t="shared" si="5"/>
        <v>40886.333333333336</v>
      </c>
      <c r="G84" s="181">
        <f t="shared" si="6"/>
        <v>40886.708333333336</v>
      </c>
      <c r="H84" s="125" t="str">
        <f t="shared" ref="H84:J95" si="7">IF(ISERROR(SEARCH(H$1,$B84,1))=TRUE,"Kô","Có")</f>
        <v>Kô</v>
      </c>
      <c r="I84" s="125" t="str">
        <f t="shared" si="7"/>
        <v>Kô</v>
      </c>
      <c r="J84" s="125" t="str">
        <f t="shared" si="7"/>
        <v>Kô</v>
      </c>
    </row>
    <row r="85" spans="1:10" outlineLevel="1">
      <c r="A85" s="141">
        <v>83</v>
      </c>
      <c r="B85" s="186" t="s">
        <v>235</v>
      </c>
      <c r="C85" s="187" t="s">
        <v>129</v>
      </c>
      <c r="D85" s="188">
        <v>40887.333333333336</v>
      </c>
      <c r="E85" s="188">
        <v>40887.708333333336</v>
      </c>
      <c r="F85" s="181">
        <f t="shared" si="5"/>
        <v>40887.333333333336</v>
      </c>
      <c r="G85" s="181">
        <f t="shared" si="6"/>
        <v>40887.708333333336</v>
      </c>
      <c r="H85" s="125" t="str">
        <f t="shared" si="7"/>
        <v>Kô</v>
      </c>
      <c r="I85" s="125" t="str">
        <f t="shared" si="7"/>
        <v>Kô</v>
      </c>
      <c r="J85" s="125" t="str">
        <f t="shared" si="7"/>
        <v>Kô</v>
      </c>
    </row>
    <row r="86" spans="1:10" outlineLevel="1">
      <c r="A86" s="141">
        <v>84</v>
      </c>
      <c r="B86" s="186" t="s">
        <v>236</v>
      </c>
      <c r="C86" s="187" t="s">
        <v>129</v>
      </c>
      <c r="D86" s="188">
        <v>40888.333333333336</v>
      </c>
      <c r="E86" s="188">
        <v>40888.708333333336</v>
      </c>
      <c r="F86" s="181">
        <f t="shared" si="5"/>
        <v>40888.333333333336</v>
      </c>
      <c r="G86" s="181">
        <f t="shared" si="6"/>
        <v>40888.708333333336</v>
      </c>
      <c r="H86" s="125" t="str">
        <f t="shared" si="7"/>
        <v>Kô</v>
      </c>
      <c r="I86" s="125" t="str">
        <f t="shared" si="7"/>
        <v>Kô</v>
      </c>
      <c r="J86" s="125" t="str">
        <f t="shared" si="7"/>
        <v>Kô</v>
      </c>
    </row>
    <row r="87" spans="1:10" outlineLevel="1">
      <c r="A87" s="141">
        <v>85</v>
      </c>
      <c r="B87" s="186" t="s">
        <v>237</v>
      </c>
      <c r="C87" s="187" t="s">
        <v>129</v>
      </c>
      <c r="D87" s="188">
        <v>40889.333333333336</v>
      </c>
      <c r="E87" s="188">
        <v>40889.708333333336</v>
      </c>
      <c r="F87" s="181">
        <f t="shared" si="5"/>
        <v>40889.333333333336</v>
      </c>
      <c r="G87" s="181">
        <f t="shared" si="6"/>
        <v>40889.708333333336</v>
      </c>
      <c r="H87" s="125" t="str">
        <f t="shared" si="7"/>
        <v>Kô</v>
      </c>
      <c r="I87" s="125" t="str">
        <f t="shared" si="7"/>
        <v>Có</v>
      </c>
      <c r="J87" s="125" t="str">
        <f t="shared" si="7"/>
        <v>Kô</v>
      </c>
    </row>
    <row r="88" spans="1:10" outlineLevel="1">
      <c r="A88" s="141">
        <v>86</v>
      </c>
      <c r="B88" s="186" t="s">
        <v>238</v>
      </c>
      <c r="C88" s="187" t="s">
        <v>129</v>
      </c>
      <c r="D88" s="188">
        <v>40890.333333333336</v>
      </c>
      <c r="E88" s="188">
        <v>40890.708333333336</v>
      </c>
      <c r="F88" s="181">
        <f t="shared" si="5"/>
        <v>40918.708333333336</v>
      </c>
      <c r="G88" s="184">
        <f>E88+29</f>
        <v>40919.708333333336</v>
      </c>
      <c r="H88" s="125" t="str">
        <f t="shared" si="7"/>
        <v>Kô</v>
      </c>
      <c r="I88" s="125" t="str">
        <f t="shared" si="7"/>
        <v>Kô</v>
      </c>
      <c r="J88" s="125" t="str">
        <f t="shared" si="7"/>
        <v>Kô</v>
      </c>
    </row>
    <row r="89" spans="1:10">
      <c r="A89" s="141">
        <v>87</v>
      </c>
      <c r="B89" s="177" t="s">
        <v>210</v>
      </c>
      <c r="C89" s="178" t="s">
        <v>127</v>
      </c>
      <c r="D89" s="179">
        <v>40891.333333333336</v>
      </c>
      <c r="E89" s="179">
        <v>40894.708333333336</v>
      </c>
      <c r="F89" s="181">
        <f t="shared" si="5"/>
        <v>40893.708333333336</v>
      </c>
      <c r="G89" s="181">
        <f t="shared" si="6"/>
        <v>40894.708333333336</v>
      </c>
      <c r="H89" s="125" t="str">
        <f t="shared" si="7"/>
        <v>Kô</v>
      </c>
      <c r="I89" s="125" t="str">
        <f t="shared" si="7"/>
        <v>Kô</v>
      </c>
      <c r="J89" s="125" t="str">
        <f t="shared" si="7"/>
        <v>Kô</v>
      </c>
    </row>
    <row r="90" spans="1:10" outlineLevel="1">
      <c r="A90" s="141">
        <v>88</v>
      </c>
      <c r="B90" s="186" t="s">
        <v>212</v>
      </c>
      <c r="C90" s="187" t="s">
        <v>129</v>
      </c>
      <c r="D90" s="188">
        <v>40891.333333333336</v>
      </c>
      <c r="E90" s="188">
        <v>40891.708333333336</v>
      </c>
      <c r="F90" s="181">
        <f t="shared" si="5"/>
        <v>40891.333333333336</v>
      </c>
      <c r="G90" s="181">
        <f t="shared" si="6"/>
        <v>40891.708333333336</v>
      </c>
      <c r="H90" s="125" t="str">
        <f t="shared" si="7"/>
        <v>Kô</v>
      </c>
      <c r="I90" s="125" t="str">
        <f t="shared" si="7"/>
        <v>Kô</v>
      </c>
      <c r="J90" s="125" t="str">
        <f t="shared" si="7"/>
        <v>Kô</v>
      </c>
    </row>
    <row r="91" spans="1:10" outlineLevel="1">
      <c r="A91" s="141">
        <v>89</v>
      </c>
      <c r="B91" s="186" t="s">
        <v>213</v>
      </c>
      <c r="C91" s="187" t="s">
        <v>129</v>
      </c>
      <c r="D91" s="188">
        <v>40892.333333333336</v>
      </c>
      <c r="E91" s="188">
        <v>40892.708333333336</v>
      </c>
      <c r="F91" s="181">
        <f t="shared" si="5"/>
        <v>40892.333333333336</v>
      </c>
      <c r="G91" s="181">
        <f t="shared" si="6"/>
        <v>40892.708333333336</v>
      </c>
      <c r="H91" s="125" t="str">
        <f t="shared" si="7"/>
        <v>Kô</v>
      </c>
      <c r="I91" s="125" t="str">
        <f t="shared" si="7"/>
        <v>Kô</v>
      </c>
      <c r="J91" s="125" t="str">
        <f t="shared" si="7"/>
        <v>Kô</v>
      </c>
    </row>
    <row r="92" spans="1:10" outlineLevel="1">
      <c r="A92" s="141">
        <v>90</v>
      </c>
      <c r="B92" s="186" t="s">
        <v>214</v>
      </c>
      <c r="C92" s="187" t="s">
        <v>129</v>
      </c>
      <c r="D92" s="188">
        <v>40892.333333333336</v>
      </c>
      <c r="E92" s="188">
        <v>40892.708333333336</v>
      </c>
      <c r="F92" s="181">
        <f t="shared" si="5"/>
        <v>40892.333333333336</v>
      </c>
      <c r="G92" s="181">
        <f t="shared" si="6"/>
        <v>40892.708333333336</v>
      </c>
      <c r="H92" s="125" t="str">
        <f t="shared" si="7"/>
        <v>Kô</v>
      </c>
      <c r="I92" s="125" t="str">
        <f t="shared" si="7"/>
        <v>Kô</v>
      </c>
      <c r="J92" s="125" t="str">
        <f t="shared" si="7"/>
        <v>Kô</v>
      </c>
    </row>
    <row r="93" spans="1:10" outlineLevel="1">
      <c r="A93" s="141">
        <v>91</v>
      </c>
      <c r="B93" s="186" t="s">
        <v>215</v>
      </c>
      <c r="C93" s="187" t="s">
        <v>129</v>
      </c>
      <c r="D93" s="188">
        <v>40893.333333333336</v>
      </c>
      <c r="E93" s="188">
        <v>40893.708333333336</v>
      </c>
      <c r="F93" s="181">
        <f t="shared" si="5"/>
        <v>40893.333333333336</v>
      </c>
      <c r="G93" s="181">
        <f t="shared" si="6"/>
        <v>40893.708333333336</v>
      </c>
      <c r="H93" s="125" t="str">
        <f t="shared" si="7"/>
        <v>Kô</v>
      </c>
      <c r="I93" s="125" t="str">
        <f t="shared" si="7"/>
        <v>Kô</v>
      </c>
      <c r="J93" s="125" t="str">
        <f t="shared" si="7"/>
        <v>Kô</v>
      </c>
    </row>
    <row r="94" spans="1:10" outlineLevel="1">
      <c r="A94" s="141">
        <v>92</v>
      </c>
      <c r="B94" s="186" t="s">
        <v>216</v>
      </c>
      <c r="C94" s="187" t="s">
        <v>129</v>
      </c>
      <c r="D94" s="188">
        <v>40893.333333333336</v>
      </c>
      <c r="E94" s="188">
        <v>40893.708333333336</v>
      </c>
      <c r="F94" s="181">
        <f t="shared" si="5"/>
        <v>40893.333333333336</v>
      </c>
      <c r="G94" s="181">
        <f t="shared" si="6"/>
        <v>40893.708333333336</v>
      </c>
      <c r="H94" s="125" t="str">
        <f t="shared" si="7"/>
        <v>Kô</v>
      </c>
      <c r="I94" s="125" t="str">
        <f t="shared" si="7"/>
        <v>Kô</v>
      </c>
      <c r="J94" s="125" t="str">
        <f t="shared" si="7"/>
        <v>Kô</v>
      </c>
    </row>
    <row r="95" spans="1:10" outlineLevel="1">
      <c r="A95" s="142">
        <v>93</v>
      </c>
      <c r="B95" s="197" t="s">
        <v>217</v>
      </c>
      <c r="C95" s="198" t="s">
        <v>129</v>
      </c>
      <c r="D95" s="199">
        <v>40894.333333333336</v>
      </c>
      <c r="E95" s="199">
        <v>40894.708333333336</v>
      </c>
      <c r="F95" s="182">
        <f t="shared" si="5"/>
        <v>40894.333333333336</v>
      </c>
      <c r="G95" s="182">
        <f t="shared" si="6"/>
        <v>40894.708333333336</v>
      </c>
      <c r="H95" s="125" t="str">
        <f t="shared" si="7"/>
        <v>Kô</v>
      </c>
      <c r="I95" s="125" t="str">
        <f t="shared" si="7"/>
        <v>Kô</v>
      </c>
      <c r="J95" s="125" t="str">
        <f t="shared" si="7"/>
        <v>Kô</v>
      </c>
    </row>
  </sheetData>
  <autoFilter ref="A2:J95"/>
  <phoneticPr fontId="7" type="noConversion"/>
  <conditionalFormatting sqref="H2:J95">
    <cfRule type="cellIs" dxfId="46" priority="1" stopIfTrue="1" operator="equal">
      <formula>"Kô"</formula>
    </cfRule>
    <cfRule type="cellIs" dxfId="45" priority="2" stopIfTrue="1" operator="equal">
      <formula>"Có"</formula>
    </cfRule>
  </conditionalFormatting>
  <printOptions horizontalCentered="1"/>
  <pageMargins left="0.74803149606299213" right="0.74803149606299213" top="0.98425196850393704" bottom="0.59055118110236227" header="0.51181102362204722" footer="0.51181102362204722"/>
  <pageSetup paperSize="9" orientation="landscape" r:id="rId1"/>
  <headerFooter alignWithMargins="0"/>
</worksheet>
</file>

<file path=xl/worksheets/sheet8.xml><?xml version="1.0" encoding="utf-8"?>
<worksheet xmlns="http://schemas.openxmlformats.org/spreadsheetml/2006/main" xmlns:r="http://schemas.openxmlformats.org/officeDocument/2006/relationships">
  <sheetPr codeName="Sheet8" enableFormatConditionsCalculation="0">
    <tabColor indexed="15"/>
  </sheetPr>
  <dimension ref="A1:AA48"/>
  <sheetViews>
    <sheetView view="pageBreakPreview" zoomScale="85" zoomScaleNormal="55" zoomScaleSheetLayoutView="100" workbookViewId="0">
      <pane ySplit="1" topLeftCell="A2" activePane="bottomLeft" state="frozen"/>
      <selection activeCell="Q11" sqref="Q11"/>
      <selection pane="bottomLeft" activeCell="Q11" sqref="Q11"/>
    </sheetView>
  </sheetViews>
  <sheetFormatPr defaultRowHeight="15.75"/>
  <cols>
    <col min="1" max="25" width="3.125" customWidth="1"/>
    <col min="26" max="26" width="4" customWidth="1"/>
    <col min="27" max="27" width="27.75" bestFit="1" customWidth="1"/>
  </cols>
  <sheetData>
    <row r="1" spans="1:26" s="3" customFormat="1" ht="13.5"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row>
    <row r="2" spans="1:26" ht="16.5" thickTop="1">
      <c r="A2" s="88"/>
      <c r="B2" s="89"/>
      <c r="C2" s="89"/>
      <c r="D2" s="89"/>
      <c r="E2" s="89"/>
      <c r="F2" s="89"/>
      <c r="G2" s="89"/>
      <c r="H2" s="89"/>
      <c r="I2" s="89"/>
      <c r="J2" s="89"/>
      <c r="K2" s="89"/>
      <c r="L2" s="89"/>
      <c r="M2" s="89"/>
      <c r="N2" s="89"/>
      <c r="O2" s="89"/>
      <c r="P2" s="89"/>
      <c r="Q2" s="89"/>
      <c r="R2" s="89"/>
      <c r="S2" s="89"/>
      <c r="T2" s="89"/>
      <c r="U2" s="89"/>
      <c r="V2" s="89"/>
      <c r="W2" s="89"/>
      <c r="X2" s="89"/>
      <c r="Y2" s="89"/>
      <c r="Z2" s="90"/>
    </row>
    <row r="3" spans="1:26">
      <c r="A3" s="21"/>
      <c r="B3" s="20"/>
      <c r="C3" s="20"/>
      <c r="D3" s="20"/>
      <c r="E3" s="20"/>
      <c r="F3" s="20"/>
      <c r="G3" s="20"/>
      <c r="H3" s="20"/>
      <c r="I3" s="20"/>
      <c r="J3" s="20"/>
      <c r="K3" s="20"/>
      <c r="L3" s="20"/>
      <c r="M3" s="20"/>
      <c r="N3" s="20"/>
      <c r="O3" s="20"/>
      <c r="P3" s="20"/>
      <c r="Q3" s="20"/>
      <c r="R3" s="20"/>
      <c r="S3" s="20"/>
      <c r="T3" s="20"/>
      <c r="U3" s="20"/>
      <c r="V3" s="20"/>
      <c r="W3" s="20"/>
      <c r="X3" s="20"/>
      <c r="Y3" s="20"/>
      <c r="Z3" s="22"/>
    </row>
    <row r="4" spans="1:26">
      <c r="A4" s="21"/>
      <c r="B4" s="20"/>
      <c r="C4" s="20"/>
      <c r="D4" s="20"/>
      <c r="E4" s="20"/>
      <c r="F4" s="20"/>
      <c r="G4" s="20"/>
      <c r="H4" s="20"/>
      <c r="I4" s="20"/>
      <c r="J4" s="20"/>
      <c r="K4" s="20"/>
      <c r="L4" s="20"/>
      <c r="M4" s="20"/>
      <c r="N4" s="20"/>
      <c r="O4" s="20"/>
      <c r="P4" s="20"/>
      <c r="Q4" s="20"/>
      <c r="R4" s="20"/>
      <c r="S4" s="20"/>
      <c r="T4" s="20"/>
      <c r="U4" s="20"/>
      <c r="V4" s="20"/>
      <c r="W4" s="20"/>
      <c r="X4" s="20"/>
      <c r="Y4" s="20"/>
      <c r="Z4" s="22"/>
    </row>
    <row r="5" spans="1:26">
      <c r="A5" s="21"/>
      <c r="B5" s="20"/>
      <c r="C5" s="20"/>
      <c r="D5" s="20"/>
      <c r="E5" s="20"/>
      <c r="F5" s="20"/>
      <c r="G5" s="20"/>
      <c r="H5" s="20"/>
      <c r="I5" s="20"/>
      <c r="J5" s="20"/>
      <c r="K5" s="20"/>
      <c r="L5" s="20"/>
      <c r="M5" s="20"/>
      <c r="N5" s="20"/>
      <c r="O5" s="20"/>
      <c r="P5" s="20"/>
      <c r="Q5" s="20"/>
      <c r="R5" s="20"/>
      <c r="S5" s="20"/>
      <c r="T5" s="20"/>
      <c r="U5" s="20"/>
      <c r="V5" s="20"/>
      <c r="W5" s="20"/>
      <c r="X5" s="20"/>
      <c r="Y5" s="20"/>
      <c r="Z5" s="22"/>
    </row>
    <row r="6" spans="1:26">
      <c r="A6" s="21"/>
      <c r="B6" s="20"/>
      <c r="C6" s="20"/>
      <c r="D6" s="20"/>
      <c r="E6" s="20"/>
      <c r="F6" s="20"/>
      <c r="G6" s="20"/>
      <c r="H6" s="20"/>
      <c r="I6" s="20"/>
      <c r="J6" s="20"/>
      <c r="K6" s="20"/>
      <c r="L6" s="20"/>
      <c r="M6" s="20"/>
      <c r="N6" s="20"/>
      <c r="O6" s="20"/>
      <c r="P6" s="20"/>
      <c r="Q6" s="20"/>
      <c r="R6" s="20"/>
      <c r="S6" s="20"/>
      <c r="T6" s="20"/>
      <c r="U6" s="20"/>
      <c r="V6" s="20"/>
      <c r="W6" s="20"/>
      <c r="X6" s="20"/>
      <c r="Y6" s="20"/>
      <c r="Z6" s="22"/>
    </row>
    <row r="7" spans="1:26">
      <c r="A7" s="21"/>
      <c r="B7" s="20"/>
      <c r="C7" s="20"/>
      <c r="D7" s="20"/>
      <c r="E7" s="20"/>
      <c r="F7" s="20"/>
      <c r="G7" s="20"/>
      <c r="H7" s="20"/>
      <c r="I7" s="20"/>
      <c r="J7" s="20"/>
      <c r="K7" s="20"/>
      <c r="L7" s="20"/>
      <c r="M7" s="20"/>
      <c r="N7" s="20"/>
      <c r="O7" s="20"/>
      <c r="P7" s="20"/>
      <c r="Q7" s="20"/>
      <c r="R7" s="20"/>
      <c r="S7" s="20"/>
      <c r="T7" s="20"/>
      <c r="U7" s="20"/>
      <c r="V7" s="20"/>
      <c r="W7" s="20"/>
      <c r="X7" s="20"/>
      <c r="Y7" s="20"/>
      <c r="Z7" s="22"/>
    </row>
    <row r="8" spans="1:26">
      <c r="A8" s="21"/>
      <c r="B8" s="20"/>
      <c r="C8" s="20"/>
      <c r="D8" s="20"/>
      <c r="E8" s="20"/>
      <c r="F8" s="20"/>
      <c r="G8" s="20"/>
      <c r="H8" s="20"/>
      <c r="I8" s="20"/>
      <c r="J8" s="20"/>
      <c r="K8" s="20"/>
      <c r="L8" s="20"/>
      <c r="M8" s="20"/>
      <c r="N8" s="20"/>
      <c r="O8" s="20"/>
      <c r="P8" s="20"/>
      <c r="Q8" s="20"/>
      <c r="R8" s="20"/>
      <c r="S8" s="20"/>
      <c r="T8" s="20"/>
      <c r="U8" s="20"/>
      <c r="V8" s="20"/>
      <c r="W8" s="20"/>
      <c r="X8" s="20"/>
      <c r="Y8" s="20"/>
      <c r="Z8" s="22"/>
    </row>
    <row r="9" spans="1:26">
      <c r="A9" s="21"/>
      <c r="B9" s="20"/>
      <c r="C9" s="20"/>
      <c r="D9" s="20"/>
      <c r="E9" s="20"/>
      <c r="F9" s="20"/>
      <c r="G9" s="20"/>
      <c r="H9" s="20"/>
      <c r="I9" s="20"/>
      <c r="J9" s="20"/>
      <c r="K9" s="20"/>
      <c r="L9" s="20"/>
      <c r="M9" s="20"/>
      <c r="N9" s="20"/>
      <c r="O9" s="20"/>
      <c r="P9" s="20"/>
      <c r="Q9" s="20"/>
      <c r="R9" s="20"/>
      <c r="S9" s="20"/>
      <c r="T9" s="20"/>
      <c r="U9" s="20"/>
      <c r="V9" s="20"/>
      <c r="W9" s="20"/>
      <c r="X9" s="20"/>
      <c r="Y9" s="20"/>
      <c r="Z9" s="22"/>
    </row>
    <row r="10" spans="1:26">
      <c r="A10" s="21"/>
      <c r="B10" s="20"/>
      <c r="C10" s="20"/>
      <c r="D10" s="20"/>
      <c r="E10" s="20"/>
      <c r="F10" s="20"/>
      <c r="G10" s="20"/>
      <c r="H10" s="20"/>
      <c r="I10" s="20"/>
      <c r="J10" s="20"/>
      <c r="K10" s="20"/>
      <c r="L10" s="20"/>
      <c r="M10" s="20"/>
      <c r="N10" s="20"/>
      <c r="O10" s="20"/>
      <c r="P10" s="20"/>
      <c r="Q10" s="20"/>
      <c r="R10" s="20"/>
      <c r="S10" s="20"/>
      <c r="T10" s="20"/>
      <c r="U10" s="20"/>
      <c r="V10" s="20"/>
      <c r="W10" s="20"/>
      <c r="X10" s="20"/>
      <c r="Y10" s="20"/>
      <c r="Z10" s="22"/>
    </row>
    <row r="11" spans="1:26">
      <c r="A11" s="21"/>
      <c r="B11" s="20"/>
      <c r="C11" s="20"/>
      <c r="D11" s="20"/>
      <c r="E11" s="20"/>
      <c r="F11" s="20"/>
      <c r="G11" s="20"/>
      <c r="H11" s="20"/>
      <c r="I11" s="20"/>
      <c r="J11" s="20"/>
      <c r="K11" s="20"/>
      <c r="L11" s="20"/>
      <c r="M11" s="20"/>
      <c r="N11" s="20"/>
      <c r="O11" s="20"/>
      <c r="P11" s="20"/>
      <c r="Q11" s="20"/>
      <c r="R11" s="20"/>
      <c r="S11" s="20"/>
      <c r="T11" s="20"/>
      <c r="U11" s="20"/>
      <c r="V11" s="20"/>
      <c r="W11" s="20"/>
      <c r="X11" s="20"/>
      <c r="Y11" s="20"/>
      <c r="Z11" s="22"/>
    </row>
    <row r="12" spans="1:26">
      <c r="A12" s="21"/>
      <c r="B12" s="20"/>
      <c r="C12" s="20"/>
      <c r="D12" s="20"/>
      <c r="E12" s="20"/>
      <c r="F12" s="20"/>
      <c r="G12" s="20"/>
      <c r="H12" s="20"/>
      <c r="I12" s="20"/>
      <c r="J12" s="20"/>
      <c r="K12" s="20"/>
      <c r="L12" s="20"/>
      <c r="M12" s="20"/>
      <c r="N12" s="20"/>
      <c r="O12" s="20"/>
      <c r="P12" s="20"/>
      <c r="Q12" s="20"/>
      <c r="R12" s="20"/>
      <c r="S12" s="20"/>
      <c r="T12" s="20"/>
      <c r="U12" s="20"/>
      <c r="V12" s="20"/>
      <c r="W12" s="20"/>
      <c r="X12" s="20"/>
      <c r="Y12" s="20"/>
      <c r="Z12" s="22"/>
    </row>
    <row r="13" spans="1:26">
      <c r="A13" s="21"/>
      <c r="B13" s="20"/>
      <c r="C13" s="20"/>
      <c r="D13" s="20"/>
      <c r="E13" s="20"/>
      <c r="F13" s="20"/>
      <c r="G13" s="20"/>
      <c r="H13" s="20"/>
      <c r="I13" s="20"/>
      <c r="J13" s="20"/>
      <c r="K13" s="20"/>
      <c r="L13" s="20"/>
      <c r="M13" s="20"/>
      <c r="N13" s="20"/>
      <c r="O13" s="20"/>
      <c r="P13" s="20"/>
      <c r="Q13" s="20"/>
      <c r="R13" s="20"/>
      <c r="S13" s="20"/>
      <c r="T13" s="20"/>
      <c r="U13" s="20"/>
      <c r="V13" s="20"/>
      <c r="W13" s="20"/>
      <c r="X13" s="20"/>
      <c r="Y13" s="20"/>
      <c r="Z13" s="22"/>
    </row>
    <row r="14" spans="1:26">
      <c r="A14" s="21"/>
      <c r="B14" s="20"/>
      <c r="C14" s="20"/>
      <c r="D14" s="20"/>
      <c r="E14" s="20"/>
      <c r="F14" s="20"/>
      <c r="G14" s="20"/>
      <c r="H14" s="20"/>
      <c r="I14" s="20"/>
      <c r="J14" s="20"/>
      <c r="K14" s="20"/>
      <c r="L14" s="20"/>
      <c r="M14" s="20"/>
      <c r="N14" s="20"/>
      <c r="O14" s="20"/>
      <c r="P14" s="20"/>
      <c r="Q14" s="20"/>
      <c r="R14" s="20"/>
      <c r="S14" s="20"/>
      <c r="T14" s="20"/>
      <c r="U14" s="20"/>
      <c r="V14" s="20"/>
      <c r="W14" s="20"/>
      <c r="X14" s="20"/>
      <c r="Y14" s="20"/>
      <c r="Z14" s="22"/>
    </row>
    <row r="15" spans="1:26">
      <c r="A15" s="21"/>
      <c r="B15" s="20"/>
      <c r="C15" s="20"/>
      <c r="D15" s="20"/>
      <c r="E15" s="20"/>
      <c r="F15" s="20"/>
      <c r="G15" s="20"/>
      <c r="H15" s="20"/>
      <c r="I15" s="20"/>
      <c r="J15" s="20"/>
      <c r="K15" s="20"/>
      <c r="L15" s="20"/>
      <c r="M15" s="20"/>
      <c r="N15" s="20"/>
      <c r="O15" s="20"/>
      <c r="P15" s="20"/>
      <c r="Q15" s="20"/>
      <c r="R15" s="20"/>
      <c r="S15" s="20"/>
      <c r="T15" s="20"/>
      <c r="U15" s="20"/>
      <c r="V15" s="20"/>
      <c r="W15" s="20"/>
      <c r="X15" s="20"/>
      <c r="Y15" s="20"/>
      <c r="Z15" s="22"/>
    </row>
    <row r="16" spans="1:26">
      <c r="A16" s="21"/>
      <c r="B16" s="20"/>
      <c r="C16" s="20"/>
      <c r="D16" s="20"/>
      <c r="E16" s="20"/>
      <c r="F16" s="20"/>
      <c r="G16" s="20"/>
      <c r="H16" s="20"/>
      <c r="I16" s="20"/>
      <c r="J16" s="20"/>
      <c r="K16" s="20"/>
      <c r="L16" s="20"/>
      <c r="M16" s="20"/>
      <c r="N16" s="20"/>
      <c r="O16" s="20"/>
      <c r="P16" s="20"/>
      <c r="Q16" s="20"/>
      <c r="R16" s="20"/>
      <c r="S16" s="20"/>
      <c r="T16" s="20"/>
      <c r="U16" s="20"/>
      <c r="V16" s="20"/>
      <c r="W16" s="20"/>
      <c r="X16" s="20"/>
      <c r="Y16" s="20"/>
      <c r="Z16" s="22"/>
    </row>
    <row r="17" spans="1:27">
      <c r="A17" s="21"/>
      <c r="B17" s="20"/>
      <c r="C17" s="20"/>
      <c r="D17" s="20"/>
      <c r="E17" s="20"/>
      <c r="F17" s="20"/>
      <c r="G17" s="20"/>
      <c r="H17" s="20"/>
      <c r="I17" s="20"/>
      <c r="J17" s="20"/>
      <c r="K17" s="20"/>
      <c r="L17" s="20"/>
      <c r="M17" s="20"/>
      <c r="N17" s="20"/>
      <c r="O17" s="20"/>
      <c r="P17" s="20"/>
      <c r="Q17" s="20"/>
      <c r="R17" s="20"/>
      <c r="S17" s="20"/>
      <c r="T17" s="20"/>
      <c r="U17" s="20"/>
      <c r="V17" s="20"/>
      <c r="W17" s="20"/>
      <c r="X17" s="20"/>
      <c r="Y17" s="20"/>
      <c r="Z17" s="22"/>
    </row>
    <row r="18" spans="1:27">
      <c r="A18" s="21"/>
      <c r="B18" s="20"/>
      <c r="C18" s="20"/>
      <c r="D18" s="20"/>
      <c r="E18" s="20"/>
      <c r="F18" s="20"/>
      <c r="G18" s="20"/>
      <c r="H18" s="20"/>
      <c r="I18" s="20"/>
      <c r="J18" s="20"/>
      <c r="K18" s="20"/>
      <c r="L18" s="20"/>
      <c r="M18" s="20"/>
      <c r="N18" s="20"/>
      <c r="O18" s="20"/>
      <c r="P18" s="20"/>
      <c r="Q18" s="20"/>
      <c r="R18" s="20"/>
      <c r="S18" s="20"/>
      <c r="T18" s="20"/>
      <c r="U18" s="20"/>
      <c r="V18" s="20"/>
      <c r="W18" s="20"/>
      <c r="X18" s="20"/>
      <c r="Y18" s="20"/>
      <c r="Z18" s="22"/>
    </row>
    <row r="19" spans="1:27">
      <c r="A19" s="21"/>
      <c r="B19" s="20"/>
      <c r="C19" s="20"/>
      <c r="D19" s="20"/>
      <c r="E19" s="20"/>
      <c r="F19" s="20"/>
      <c r="G19" s="20"/>
      <c r="H19" s="20"/>
      <c r="I19" s="20"/>
      <c r="J19" s="20"/>
      <c r="K19" s="20"/>
      <c r="L19" s="20"/>
      <c r="M19" s="20"/>
      <c r="N19" s="20"/>
      <c r="O19" s="20"/>
      <c r="P19" s="20"/>
      <c r="Q19" s="20"/>
      <c r="R19" s="20"/>
      <c r="S19" s="20"/>
      <c r="T19" s="20"/>
      <c r="U19" s="20"/>
      <c r="V19" s="20"/>
      <c r="W19" s="20"/>
      <c r="X19" s="20"/>
      <c r="Y19" s="20"/>
      <c r="Z19" s="22"/>
    </row>
    <row r="20" spans="1:27">
      <c r="A20" s="21"/>
      <c r="B20" s="20"/>
      <c r="C20" s="20"/>
      <c r="D20" s="20"/>
      <c r="E20" s="20"/>
      <c r="F20" s="20"/>
      <c r="G20" s="20"/>
      <c r="H20" s="20"/>
      <c r="I20" s="20"/>
      <c r="J20" s="20"/>
      <c r="K20" s="20"/>
      <c r="L20" s="20"/>
      <c r="M20" s="20"/>
      <c r="N20" s="20"/>
      <c r="O20" s="20"/>
      <c r="P20" s="20"/>
      <c r="Q20" s="20"/>
      <c r="R20" s="20"/>
      <c r="S20" s="20"/>
      <c r="T20" s="20"/>
      <c r="U20" s="20"/>
      <c r="V20" s="20"/>
      <c r="W20" s="20"/>
      <c r="X20" s="20"/>
      <c r="Y20" s="20"/>
      <c r="Z20" s="22"/>
    </row>
    <row r="21" spans="1:27" ht="33.75" thickBot="1">
      <c r="A21" s="49" t="s">
        <v>33</v>
      </c>
      <c r="B21" s="18"/>
      <c r="C21" s="18"/>
      <c r="D21" s="18"/>
      <c r="E21" s="18"/>
      <c r="F21" s="18"/>
      <c r="G21" s="18"/>
      <c r="H21" s="18"/>
      <c r="I21" s="18"/>
      <c r="J21" s="18"/>
      <c r="K21" s="18"/>
      <c r="L21" s="18"/>
      <c r="M21" s="18"/>
      <c r="N21" s="18"/>
      <c r="O21" s="18"/>
      <c r="P21" s="18"/>
      <c r="Q21" s="18"/>
      <c r="R21" s="18"/>
      <c r="S21" s="18"/>
      <c r="T21" s="18"/>
      <c r="U21" s="18"/>
      <c r="V21" s="18"/>
      <c r="W21" s="18"/>
      <c r="X21" s="18"/>
      <c r="Y21" s="18"/>
      <c r="Z21" s="23"/>
    </row>
    <row r="22" spans="1:27" ht="44.25" thickBot="1">
      <c r="A22" s="33" t="s">
        <v>34</v>
      </c>
      <c r="B22" s="18"/>
      <c r="C22" s="18"/>
      <c r="D22" s="18"/>
      <c r="E22" s="18"/>
      <c r="F22" s="18"/>
      <c r="G22" s="18"/>
      <c r="H22" s="18"/>
      <c r="I22" s="18"/>
      <c r="J22" s="18"/>
      <c r="K22" s="18"/>
      <c r="L22" s="18"/>
      <c r="M22" s="18"/>
      <c r="N22" s="18"/>
      <c r="O22" s="18"/>
      <c r="P22" s="18"/>
      <c r="Q22" s="18"/>
      <c r="R22" s="18"/>
      <c r="S22" s="18"/>
      <c r="T22" s="18"/>
      <c r="U22" s="18"/>
      <c r="V22" s="18"/>
      <c r="W22" s="18"/>
      <c r="X22" s="18"/>
      <c r="Y22" s="18"/>
      <c r="Z22" s="23"/>
      <c r="AA22" s="32" t="s">
        <v>25</v>
      </c>
    </row>
    <row r="23" spans="1:27">
      <c r="A23" s="21"/>
      <c r="B23" s="20"/>
      <c r="C23" s="20"/>
      <c r="D23" s="20"/>
      <c r="E23" s="20"/>
      <c r="F23" s="20"/>
      <c r="G23" s="20"/>
      <c r="H23" s="20"/>
      <c r="I23" s="20"/>
      <c r="J23" s="20"/>
      <c r="K23" s="20"/>
      <c r="L23" s="20"/>
      <c r="M23" s="20"/>
      <c r="N23" s="20"/>
      <c r="O23" s="20"/>
      <c r="P23" s="20"/>
      <c r="Q23" s="20"/>
      <c r="R23" s="20"/>
      <c r="S23" s="20"/>
      <c r="T23" s="20"/>
      <c r="U23" s="20"/>
      <c r="V23" s="20"/>
      <c r="W23" s="20"/>
      <c r="X23" s="20"/>
      <c r="Y23" s="20"/>
      <c r="Z23" s="22"/>
    </row>
    <row r="24" spans="1:27" ht="26.25">
      <c r="A24" s="120"/>
      <c r="B24" s="122" t="s">
        <v>44</v>
      </c>
      <c r="C24" s="121"/>
      <c r="D24" s="121"/>
      <c r="E24" s="121"/>
      <c r="F24" s="122" t="str">
        <f>ct</f>
        <v>Nhà làm việc kiêm kho, nhà công vụ và phụ trợ</v>
      </c>
      <c r="G24" s="87"/>
      <c r="H24" s="87"/>
      <c r="I24" s="87"/>
      <c r="J24" s="87"/>
      <c r="K24" s="87"/>
      <c r="L24" s="87"/>
      <c r="M24" s="87"/>
      <c r="N24" s="87"/>
      <c r="O24" s="87"/>
      <c r="P24" s="87"/>
      <c r="Q24" s="87"/>
      <c r="R24" s="87"/>
      <c r="S24" s="87"/>
      <c r="T24" s="87"/>
      <c r="U24" s="87"/>
      <c r="V24" s="87"/>
      <c r="W24" s="87"/>
      <c r="X24" s="87"/>
      <c r="Y24" s="87"/>
      <c r="Z24" s="91"/>
      <c r="AA24" s="34"/>
    </row>
    <row r="25" spans="1:27" ht="26.25">
      <c r="A25" s="120"/>
      <c r="B25" s="122" t="s">
        <v>74</v>
      </c>
      <c r="C25" s="121"/>
      <c r="D25" s="121"/>
      <c r="E25" s="121"/>
      <c r="F25" s="122" t="str">
        <f>hm</f>
        <v>Nhà làm việc kiêm kho</v>
      </c>
      <c r="G25" s="87"/>
      <c r="H25" s="87"/>
      <c r="I25" s="87"/>
      <c r="J25" s="87"/>
      <c r="K25" s="87"/>
      <c r="L25" s="87"/>
      <c r="M25" s="87"/>
      <c r="N25" s="87"/>
      <c r="O25" s="87"/>
      <c r="P25" s="87"/>
      <c r="Q25" s="87"/>
      <c r="R25" s="87"/>
      <c r="S25" s="87"/>
      <c r="T25" s="87"/>
      <c r="U25" s="87"/>
      <c r="V25" s="87"/>
      <c r="W25" s="87"/>
      <c r="X25" s="87"/>
      <c r="Y25" s="87"/>
      <c r="Z25" s="91"/>
      <c r="AA25" s="34"/>
    </row>
    <row r="26" spans="1:27" ht="26.25">
      <c r="A26" s="120"/>
      <c r="B26" s="122" t="s">
        <v>45</v>
      </c>
      <c r="C26" s="121"/>
      <c r="D26" s="121"/>
      <c r="E26" s="121"/>
      <c r="F26" s="122" t="str">
        <f>dd</f>
        <v>Phường HG - TP HL - Tỉnh QN</v>
      </c>
      <c r="G26" s="87"/>
      <c r="H26" s="87"/>
      <c r="I26" s="87"/>
      <c r="J26" s="87"/>
      <c r="K26" s="87"/>
      <c r="L26" s="87"/>
      <c r="M26" s="87"/>
      <c r="N26" s="87"/>
      <c r="O26" s="87"/>
      <c r="P26" s="87"/>
      <c r="Q26" s="87"/>
      <c r="R26" s="87"/>
      <c r="S26" s="87"/>
      <c r="T26" s="87"/>
      <c r="U26" s="87"/>
      <c r="V26" s="87"/>
      <c r="W26" s="87"/>
      <c r="X26" s="87"/>
      <c r="Y26" s="87"/>
      <c r="Z26" s="91"/>
      <c r="AA26" s="34"/>
    </row>
    <row r="27" spans="1:27">
      <c r="A27" s="21"/>
      <c r="B27" s="20"/>
      <c r="C27" s="20"/>
      <c r="D27" s="20"/>
      <c r="E27" s="20"/>
      <c r="F27" s="20"/>
      <c r="G27" s="20"/>
      <c r="H27" s="20"/>
      <c r="I27" s="20"/>
      <c r="J27" s="20"/>
      <c r="K27" s="20"/>
      <c r="L27" s="20"/>
      <c r="M27" s="20"/>
      <c r="N27" s="20"/>
      <c r="O27" s="20"/>
      <c r="P27" s="20"/>
      <c r="Q27" s="20"/>
      <c r="R27" s="20"/>
      <c r="S27" s="20"/>
      <c r="T27" s="20"/>
      <c r="U27" s="20"/>
      <c r="V27" s="20"/>
      <c r="W27" s="20"/>
      <c r="X27" s="20"/>
      <c r="Y27" s="20"/>
      <c r="Z27" s="22"/>
    </row>
    <row r="28" spans="1:27">
      <c r="A28" s="21"/>
      <c r="B28" s="20"/>
      <c r="C28" s="20"/>
      <c r="D28" s="20"/>
      <c r="E28" s="20"/>
      <c r="F28" s="20"/>
      <c r="G28" s="20"/>
      <c r="H28" s="20"/>
      <c r="I28" s="20"/>
      <c r="J28" s="20"/>
      <c r="K28" s="20"/>
      <c r="L28" s="20"/>
      <c r="M28" s="20"/>
      <c r="N28" s="20"/>
      <c r="O28" s="20"/>
      <c r="P28" s="20"/>
      <c r="Q28" s="20"/>
      <c r="R28" s="20"/>
      <c r="S28" s="20"/>
      <c r="T28" s="20"/>
      <c r="U28" s="20"/>
      <c r="V28" s="20"/>
      <c r="W28" s="20"/>
      <c r="X28" s="20"/>
      <c r="Y28" s="20"/>
      <c r="Z28" s="22"/>
    </row>
    <row r="29" spans="1:27">
      <c r="A29" s="21"/>
      <c r="B29" s="20"/>
      <c r="C29" s="20"/>
      <c r="D29" s="20"/>
      <c r="E29" s="20"/>
      <c r="F29" s="20"/>
      <c r="G29" s="20"/>
      <c r="H29" s="20"/>
      <c r="I29" s="20"/>
      <c r="J29" s="20"/>
      <c r="K29" s="20"/>
      <c r="L29" s="20"/>
      <c r="M29" s="20"/>
      <c r="N29" s="20"/>
      <c r="O29" s="20"/>
      <c r="P29" s="20"/>
      <c r="Q29" s="20"/>
      <c r="R29" s="20"/>
      <c r="S29" s="20"/>
      <c r="T29" s="20"/>
      <c r="U29" s="20"/>
      <c r="V29" s="20"/>
      <c r="W29" s="20"/>
      <c r="X29" s="20"/>
      <c r="Y29" s="20"/>
      <c r="Z29" s="22"/>
    </row>
    <row r="30" spans="1:27">
      <c r="A30" s="21"/>
      <c r="B30" s="20"/>
      <c r="C30" s="20"/>
      <c r="D30" s="20"/>
      <c r="E30" s="20"/>
      <c r="F30" s="20"/>
      <c r="G30" s="20"/>
      <c r="H30" s="20"/>
      <c r="I30" s="20"/>
      <c r="J30" s="20"/>
      <c r="K30" s="20"/>
      <c r="L30" s="20"/>
      <c r="M30" s="20"/>
      <c r="N30" s="20"/>
      <c r="O30" s="20"/>
      <c r="P30" s="20"/>
      <c r="Q30" s="20"/>
      <c r="R30" s="20"/>
      <c r="S30" s="20"/>
      <c r="T30" s="20"/>
      <c r="U30" s="20"/>
      <c r="V30" s="20"/>
      <c r="W30" s="20"/>
      <c r="X30" s="20"/>
      <c r="Y30" s="20"/>
      <c r="Z30" s="22"/>
    </row>
    <row r="31" spans="1:27">
      <c r="A31" s="21"/>
      <c r="B31" s="20"/>
      <c r="C31" s="20"/>
      <c r="D31" s="20"/>
      <c r="E31" s="20"/>
      <c r="F31" s="20"/>
      <c r="G31" s="20"/>
      <c r="H31" s="20"/>
      <c r="I31" s="20"/>
      <c r="J31" s="20"/>
      <c r="K31" s="20"/>
      <c r="L31" s="20"/>
      <c r="M31" s="20"/>
      <c r="N31" s="20"/>
      <c r="O31" s="20"/>
      <c r="P31" s="20"/>
      <c r="Q31" s="20"/>
      <c r="R31" s="20"/>
      <c r="S31" s="20"/>
      <c r="T31" s="20"/>
      <c r="U31" s="20"/>
      <c r="V31" s="20"/>
      <c r="W31" s="20"/>
      <c r="X31" s="20"/>
      <c r="Y31" s="20"/>
      <c r="Z31" s="22"/>
    </row>
    <row r="32" spans="1:27">
      <c r="A32" s="21"/>
      <c r="B32" s="20"/>
      <c r="C32" s="20"/>
      <c r="D32" s="20"/>
      <c r="E32" s="20"/>
      <c r="F32" s="20"/>
      <c r="G32" s="20"/>
      <c r="H32" s="20"/>
      <c r="I32" s="20"/>
      <c r="J32" s="20"/>
      <c r="K32" s="20"/>
      <c r="L32" s="20"/>
      <c r="M32" s="20"/>
      <c r="N32" s="20"/>
      <c r="O32" s="20"/>
      <c r="P32" s="20"/>
      <c r="Q32" s="20"/>
      <c r="R32" s="20"/>
      <c r="S32" s="20"/>
      <c r="T32" s="20"/>
      <c r="U32" s="20"/>
      <c r="V32" s="20"/>
      <c r="W32" s="20"/>
      <c r="X32" s="20"/>
      <c r="Y32" s="20"/>
      <c r="Z32" s="22"/>
    </row>
    <row r="33" spans="1:26">
      <c r="A33" s="21"/>
      <c r="B33" s="20"/>
      <c r="C33" s="20"/>
      <c r="D33" s="20"/>
      <c r="E33" s="20"/>
      <c r="F33" s="20"/>
      <c r="G33" s="20"/>
      <c r="H33" s="20"/>
      <c r="I33" s="20"/>
      <c r="J33" s="20"/>
      <c r="K33" s="20"/>
      <c r="L33" s="20"/>
      <c r="M33" s="20"/>
      <c r="N33" s="20"/>
      <c r="O33" s="20"/>
      <c r="P33" s="20"/>
      <c r="Q33" s="20"/>
      <c r="R33" s="20"/>
      <c r="S33" s="20"/>
      <c r="T33" s="20"/>
      <c r="U33" s="20"/>
      <c r="V33" s="20"/>
      <c r="W33" s="20"/>
      <c r="X33" s="20"/>
      <c r="Y33" s="20"/>
      <c r="Z33" s="22"/>
    </row>
    <row r="34" spans="1:26">
      <c r="A34" s="21"/>
      <c r="B34" s="20"/>
      <c r="C34" s="20"/>
      <c r="D34" s="20"/>
      <c r="E34" s="20"/>
      <c r="F34" s="20"/>
      <c r="G34" s="20"/>
      <c r="H34" s="20"/>
      <c r="I34" s="20"/>
      <c r="J34" s="20"/>
      <c r="K34" s="20"/>
      <c r="L34" s="20"/>
      <c r="M34" s="20"/>
      <c r="N34" s="20"/>
      <c r="O34" s="20"/>
      <c r="P34" s="20"/>
      <c r="Q34" s="20"/>
      <c r="R34" s="20"/>
      <c r="S34" s="20"/>
      <c r="T34" s="20"/>
      <c r="U34" s="20"/>
      <c r="V34" s="20"/>
      <c r="W34" s="20"/>
      <c r="X34" s="20"/>
      <c r="Y34" s="20"/>
      <c r="Z34" s="22"/>
    </row>
    <row r="35" spans="1:26">
      <c r="A35" s="21"/>
      <c r="B35" s="20"/>
      <c r="C35" s="20"/>
      <c r="D35" s="20"/>
      <c r="E35" s="20"/>
      <c r="F35" s="20"/>
      <c r="G35" s="20"/>
      <c r="H35" s="20"/>
      <c r="I35" s="20"/>
      <c r="J35" s="20"/>
      <c r="K35" s="20"/>
      <c r="L35" s="20"/>
      <c r="M35" s="20"/>
      <c r="N35" s="20"/>
      <c r="O35" s="20"/>
      <c r="P35" s="20"/>
      <c r="Q35" s="20"/>
      <c r="R35" s="20"/>
      <c r="S35" s="20"/>
      <c r="T35" s="20"/>
      <c r="U35" s="20"/>
      <c r="V35" s="20"/>
      <c r="W35" s="20"/>
      <c r="X35" s="20"/>
      <c r="Y35" s="20"/>
      <c r="Z35" s="22"/>
    </row>
    <row r="36" spans="1:26">
      <c r="A36" s="21"/>
      <c r="B36" s="20"/>
      <c r="C36" s="20"/>
      <c r="D36" s="20"/>
      <c r="E36" s="20"/>
      <c r="F36" s="20"/>
      <c r="G36" s="20"/>
      <c r="H36" s="20"/>
      <c r="I36" s="20"/>
      <c r="J36" s="20"/>
      <c r="K36" s="20"/>
      <c r="L36" s="20"/>
      <c r="M36" s="20"/>
      <c r="N36" s="20"/>
      <c r="O36" s="20"/>
      <c r="P36" s="20"/>
      <c r="Q36" s="20"/>
      <c r="R36" s="20"/>
      <c r="S36" s="20"/>
      <c r="T36" s="20"/>
      <c r="U36" s="20"/>
      <c r="V36" s="20"/>
      <c r="W36" s="20"/>
      <c r="X36" s="20"/>
      <c r="Y36" s="20"/>
      <c r="Z36" s="22"/>
    </row>
    <row r="37" spans="1:26">
      <c r="A37" s="21"/>
      <c r="B37" s="20"/>
      <c r="C37" s="20"/>
      <c r="D37" s="20"/>
      <c r="E37" s="20"/>
      <c r="F37" s="20"/>
      <c r="G37" s="20"/>
      <c r="H37" s="20"/>
      <c r="I37" s="20"/>
      <c r="J37" s="20"/>
      <c r="K37" s="20"/>
      <c r="L37" s="20"/>
      <c r="M37" s="20"/>
      <c r="N37" s="20"/>
      <c r="O37" s="20"/>
      <c r="P37" s="20"/>
      <c r="Q37" s="20"/>
      <c r="R37" s="20"/>
      <c r="S37" s="20"/>
      <c r="T37" s="20"/>
      <c r="U37" s="20"/>
      <c r="V37" s="20"/>
      <c r="W37" s="20"/>
      <c r="X37" s="20"/>
      <c r="Y37" s="20"/>
      <c r="Z37" s="22"/>
    </row>
    <row r="38" spans="1:26">
      <c r="A38" s="21"/>
      <c r="B38" s="20"/>
      <c r="C38" s="20"/>
      <c r="D38" s="20"/>
      <c r="E38" s="20"/>
      <c r="F38" s="20"/>
      <c r="G38" s="20"/>
      <c r="H38" s="20"/>
      <c r="I38" s="20"/>
      <c r="J38" s="20"/>
      <c r="K38" s="20"/>
      <c r="L38" s="20"/>
      <c r="M38" s="20"/>
      <c r="N38" s="20"/>
      <c r="O38" s="20"/>
      <c r="P38" s="20"/>
      <c r="Q38" s="20"/>
      <c r="R38" s="20"/>
      <c r="S38" s="20"/>
      <c r="T38" s="20"/>
      <c r="U38" s="20"/>
      <c r="V38" s="20"/>
      <c r="W38" s="20"/>
      <c r="X38" s="20"/>
      <c r="Y38" s="20"/>
      <c r="Z38" s="22"/>
    </row>
    <row r="39" spans="1:26">
      <c r="A39" s="21"/>
      <c r="B39" s="20"/>
      <c r="C39" s="20"/>
      <c r="D39" s="20"/>
      <c r="E39" s="20"/>
      <c r="F39" s="20"/>
      <c r="G39" s="20"/>
      <c r="H39" s="20"/>
      <c r="I39" s="20"/>
      <c r="J39" s="20"/>
      <c r="K39" s="20"/>
      <c r="L39" s="20"/>
      <c r="M39" s="20"/>
      <c r="N39" s="20"/>
      <c r="O39" s="20"/>
      <c r="P39" s="20"/>
      <c r="Q39" s="20"/>
      <c r="R39" s="20"/>
      <c r="S39" s="20"/>
      <c r="T39" s="20"/>
      <c r="U39" s="20"/>
      <c r="V39" s="20"/>
      <c r="W39" s="20"/>
      <c r="X39" s="20"/>
      <c r="Y39" s="20"/>
      <c r="Z39" s="22"/>
    </row>
    <row r="40" spans="1:26">
      <c r="A40" s="21"/>
      <c r="B40" s="20"/>
      <c r="C40" s="20"/>
      <c r="D40" s="20"/>
      <c r="E40" s="20"/>
      <c r="F40" s="20"/>
      <c r="G40" s="20"/>
      <c r="H40" s="20"/>
      <c r="I40" s="20"/>
      <c r="J40" s="20"/>
      <c r="K40" s="20"/>
      <c r="L40" s="20"/>
      <c r="M40" s="20"/>
      <c r="N40" s="20"/>
      <c r="O40" s="20"/>
      <c r="P40" s="20"/>
      <c r="Q40" s="20"/>
      <c r="R40" s="20"/>
      <c r="S40" s="20"/>
      <c r="T40" s="20"/>
      <c r="U40" s="20"/>
      <c r="V40" s="20"/>
      <c r="W40" s="20"/>
      <c r="X40" s="20"/>
      <c r="Y40" s="20"/>
      <c r="Z40" s="22"/>
    </row>
    <row r="41" spans="1:26">
      <c r="A41" s="21"/>
      <c r="B41" s="20"/>
      <c r="C41" s="20"/>
      <c r="D41" s="20"/>
      <c r="E41" s="20"/>
      <c r="F41" s="20"/>
      <c r="G41" s="20"/>
      <c r="H41" s="20"/>
      <c r="I41" s="20"/>
      <c r="J41" s="20"/>
      <c r="K41" s="20"/>
      <c r="L41" s="20"/>
      <c r="M41" s="20"/>
      <c r="N41" s="20"/>
      <c r="O41" s="20"/>
      <c r="P41" s="20"/>
      <c r="Q41" s="20"/>
      <c r="R41" s="20"/>
      <c r="S41" s="20"/>
      <c r="T41" s="20"/>
      <c r="U41" s="20"/>
      <c r="V41" s="20"/>
      <c r="W41" s="20"/>
      <c r="X41" s="20"/>
      <c r="Y41" s="20"/>
      <c r="Z41" s="22"/>
    </row>
    <row r="42" spans="1:26">
      <c r="A42" s="21"/>
      <c r="B42" s="20"/>
      <c r="C42" s="20"/>
      <c r="D42" s="20"/>
      <c r="E42" s="20"/>
      <c r="F42" s="20"/>
      <c r="G42" s="20"/>
      <c r="H42" s="20"/>
      <c r="I42" s="20"/>
      <c r="J42" s="20"/>
      <c r="K42" s="20"/>
      <c r="L42" s="20"/>
      <c r="M42" s="20"/>
      <c r="N42" s="20"/>
      <c r="O42" s="20"/>
      <c r="P42" s="20"/>
      <c r="Q42" s="20"/>
      <c r="R42" s="20"/>
      <c r="S42" s="20"/>
      <c r="T42" s="20"/>
      <c r="U42" s="20"/>
      <c r="V42" s="20"/>
      <c r="W42" s="20"/>
      <c r="X42" s="20"/>
      <c r="Y42" s="20"/>
      <c r="Z42" s="22"/>
    </row>
    <row r="43" spans="1:26">
      <c r="A43" s="21"/>
      <c r="B43" s="20"/>
      <c r="C43" s="20"/>
      <c r="D43" s="20"/>
      <c r="E43" s="20"/>
      <c r="F43" s="20"/>
      <c r="G43" s="20"/>
      <c r="H43" s="20"/>
      <c r="I43" s="20"/>
      <c r="J43" s="20"/>
      <c r="K43" s="20"/>
      <c r="L43" s="20"/>
      <c r="M43" s="20"/>
      <c r="N43" s="20"/>
      <c r="O43" s="20"/>
      <c r="P43" s="20"/>
      <c r="Q43" s="20"/>
      <c r="R43" s="20"/>
      <c r="S43" s="20"/>
      <c r="T43" s="20"/>
      <c r="U43" s="20"/>
      <c r="V43" s="20"/>
      <c r="W43" s="20"/>
      <c r="X43" s="20"/>
      <c r="Y43" s="20"/>
      <c r="Z43" s="22"/>
    </row>
    <row r="44" spans="1:26">
      <c r="A44" s="21"/>
      <c r="B44" s="20"/>
      <c r="C44" s="20"/>
      <c r="D44" s="20"/>
      <c r="E44" s="20"/>
      <c r="F44" s="20"/>
      <c r="G44" s="20"/>
      <c r="H44" s="20"/>
      <c r="I44" s="20"/>
      <c r="J44" s="20"/>
      <c r="K44" s="20"/>
      <c r="L44" s="20"/>
      <c r="M44" s="20"/>
      <c r="N44" s="20"/>
      <c r="O44" s="20"/>
      <c r="P44" s="20"/>
      <c r="Q44" s="20"/>
      <c r="R44" s="20"/>
      <c r="S44" s="20"/>
      <c r="T44" s="20"/>
      <c r="U44" s="20"/>
      <c r="V44" s="20"/>
      <c r="W44" s="20"/>
      <c r="X44" s="20"/>
      <c r="Y44" s="20"/>
      <c r="Z44" s="22"/>
    </row>
    <row r="45" spans="1:26">
      <c r="A45" s="21"/>
      <c r="B45" s="20"/>
      <c r="C45" s="20"/>
      <c r="D45" s="20"/>
      <c r="E45" s="20"/>
      <c r="F45" s="20"/>
      <c r="G45" s="20"/>
      <c r="H45" s="20"/>
      <c r="I45" s="20"/>
      <c r="J45" s="20"/>
      <c r="K45" s="20"/>
      <c r="L45" s="20"/>
      <c r="M45" s="20"/>
      <c r="N45" s="20"/>
      <c r="O45" s="20"/>
      <c r="P45" s="20"/>
      <c r="Q45" s="20"/>
      <c r="R45" s="20"/>
      <c r="S45" s="20"/>
      <c r="T45" s="20"/>
      <c r="U45" s="20"/>
      <c r="V45" s="20"/>
      <c r="W45" s="20"/>
      <c r="X45" s="20"/>
      <c r="Y45" s="20"/>
      <c r="Z45" s="22"/>
    </row>
    <row r="46" spans="1:26">
      <c r="A46" s="21"/>
      <c r="B46" s="20"/>
      <c r="C46" s="20"/>
      <c r="D46" s="20"/>
      <c r="E46" s="20"/>
      <c r="F46" s="20"/>
      <c r="G46" s="20"/>
      <c r="H46" s="20"/>
      <c r="I46" s="20"/>
      <c r="J46" s="20"/>
      <c r="K46" s="20"/>
      <c r="L46" s="20"/>
      <c r="M46" s="20"/>
      <c r="N46" s="20"/>
      <c r="O46" s="20"/>
      <c r="P46" s="20"/>
      <c r="Q46" s="20"/>
      <c r="R46" s="20"/>
      <c r="S46" s="20"/>
      <c r="T46" s="20"/>
      <c r="U46" s="20"/>
      <c r="V46" s="20"/>
      <c r="W46" s="20"/>
      <c r="X46" s="20"/>
      <c r="Y46" s="20"/>
      <c r="Z46" s="22"/>
    </row>
    <row r="47" spans="1:26" ht="16.5" thickBot="1">
      <c r="A47" s="24"/>
      <c r="B47" s="25"/>
      <c r="C47" s="25"/>
      <c r="D47" s="25"/>
      <c r="E47" s="25"/>
      <c r="F47" s="25"/>
      <c r="G47" s="25"/>
      <c r="H47" s="25"/>
      <c r="I47" s="25"/>
      <c r="J47" s="25"/>
      <c r="K47" s="25"/>
      <c r="L47" s="25"/>
      <c r="M47" s="25"/>
      <c r="N47" s="25"/>
      <c r="O47" s="25"/>
      <c r="P47" s="25"/>
      <c r="Q47" s="25"/>
      <c r="R47" s="25"/>
      <c r="S47" s="25"/>
      <c r="T47" s="25"/>
      <c r="U47" s="25"/>
      <c r="V47" s="25"/>
      <c r="W47" s="25"/>
      <c r="X47" s="25"/>
      <c r="Y47" s="25"/>
      <c r="Z47" s="26"/>
    </row>
    <row r="48" spans="1:26" ht="16.5" thickTop="1"/>
  </sheetData>
  <phoneticPr fontId="7" type="noConversion"/>
  <hyperlinks>
    <hyperlink ref="AA22" location="DanhMuc!A1" display="Quay về DanhMuc"/>
  </hyperlinks>
  <printOptions verticalCentered="1"/>
  <pageMargins left="0.98425196850393704" right="0.39370078740157483" top="0.39370078740157483" bottom="0.39370078740157483" header="0" footer="0"/>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sheetPr codeName="Sheet27" enableFormatConditionsCalculation="0">
    <tabColor indexed="51"/>
  </sheetPr>
  <dimension ref="A1:AT65"/>
  <sheetViews>
    <sheetView tabSelected="1" view="pageBreakPreview" workbookViewId="0">
      <pane ySplit="1" topLeftCell="A2" activePane="bottomLeft" state="frozen"/>
      <selection activeCell="Q11" sqref="Q11"/>
      <selection pane="bottomLeft" activeCell="AC10" sqref="AC10"/>
    </sheetView>
  </sheetViews>
  <sheetFormatPr defaultRowHeight="15.75"/>
  <cols>
    <col min="1" max="25" width="3" customWidth="1"/>
    <col min="26" max="26" width="3.125" customWidth="1"/>
    <col min="27" max="27" width="23.875" bestFit="1" customWidth="1"/>
    <col min="28" max="28" width="8.375" customWidth="1"/>
    <col min="29" max="29" width="9.5" customWidth="1"/>
    <col min="30" max="30" width="7.375" customWidth="1"/>
    <col min="31" max="31" width="11.125" customWidth="1"/>
    <col min="32" max="32" width="13" customWidth="1"/>
  </cols>
  <sheetData>
    <row r="1" spans="1:33" s="3" customFormat="1" ht="2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410"/>
      <c r="AB1" s="406" t="s">
        <v>468</v>
      </c>
      <c r="AC1" s="407">
        <v>1</v>
      </c>
      <c r="AE1" s="414" t="s">
        <v>457</v>
      </c>
    </row>
    <row r="2" spans="1:33" ht="21" thickTop="1">
      <c r="A2" s="6" t="s">
        <v>10</v>
      </c>
      <c r="B2" s="6"/>
      <c r="C2" s="6"/>
      <c r="D2" s="6"/>
      <c r="E2" s="6"/>
      <c r="F2" s="6"/>
      <c r="G2" s="6"/>
      <c r="H2" s="6"/>
      <c r="I2" s="6"/>
      <c r="J2" s="6"/>
      <c r="K2" s="6"/>
      <c r="L2" s="234"/>
      <c r="M2" s="234"/>
      <c r="N2" s="234"/>
      <c r="O2" s="234"/>
      <c r="P2" s="234"/>
      <c r="Q2" s="234"/>
      <c r="R2" s="234"/>
      <c r="S2" s="234"/>
      <c r="T2" s="234"/>
      <c r="U2" s="234"/>
      <c r="V2" s="234"/>
      <c r="W2" s="234"/>
      <c r="X2" s="234"/>
      <c r="Y2" s="234"/>
      <c r="Z2" s="234"/>
      <c r="AA2" s="411"/>
      <c r="AB2" s="406" t="s">
        <v>469</v>
      </c>
      <c r="AC2" s="407">
        <v>4</v>
      </c>
      <c r="AD2" s="412" t="s">
        <v>133</v>
      </c>
      <c r="AE2" s="412" t="s">
        <v>470</v>
      </c>
      <c r="AF2" s="412" t="s">
        <v>471</v>
      </c>
    </row>
    <row r="3" spans="1:33" ht="18.75">
      <c r="A3" s="19" t="s">
        <v>0</v>
      </c>
      <c r="B3" s="19"/>
      <c r="C3" s="19"/>
      <c r="D3" s="19"/>
      <c r="E3" s="19"/>
      <c r="F3" s="19"/>
      <c r="G3" s="19"/>
      <c r="H3" s="19"/>
      <c r="I3" s="19"/>
      <c r="J3" s="19"/>
      <c r="K3" s="237"/>
      <c r="L3" s="237"/>
      <c r="M3" s="237"/>
      <c r="N3" s="237"/>
      <c r="O3" s="237"/>
      <c r="P3" s="237"/>
      <c r="Q3" s="238"/>
      <c r="R3" s="238"/>
      <c r="S3" s="238"/>
      <c r="T3" s="238"/>
      <c r="U3" s="238"/>
      <c r="V3" s="238"/>
      <c r="W3" s="238"/>
      <c r="X3" s="238"/>
      <c r="Y3" s="238"/>
      <c r="Z3" s="238"/>
      <c r="AA3" s="403">
        <f>+VLOOKUP(AB3,AD3:AE6,2,0)</f>
        <v>20</v>
      </c>
      <c r="AB3" s="405">
        <v>4</v>
      </c>
      <c r="AD3" s="404">
        <v>1</v>
      </c>
      <c r="AE3" s="404">
        <v>3</v>
      </c>
      <c r="AF3" s="413" t="s">
        <v>472</v>
      </c>
      <c r="AG3" s="169"/>
    </row>
    <row r="4" spans="1:33" ht="18.75">
      <c r="A4" s="236"/>
      <c r="B4" s="236"/>
      <c r="C4" s="236"/>
      <c r="D4" s="236"/>
      <c r="E4" s="236"/>
      <c r="F4" s="236"/>
      <c r="G4" s="236"/>
      <c r="H4" s="236"/>
      <c r="I4" s="236"/>
      <c r="J4" s="236"/>
      <c r="K4" s="238"/>
      <c r="L4" s="238"/>
      <c r="M4" s="238"/>
      <c r="N4" s="238"/>
      <c r="O4" s="238"/>
      <c r="P4" s="238"/>
      <c r="Q4" s="238"/>
      <c r="R4" s="238"/>
      <c r="S4" s="238"/>
      <c r="T4" s="238"/>
      <c r="U4" s="238"/>
      <c r="V4" s="238"/>
      <c r="W4" s="238"/>
      <c r="X4" s="238"/>
      <c r="Y4" s="238"/>
      <c r="Z4" s="238"/>
      <c r="AA4" s="260"/>
      <c r="AB4" s="236"/>
      <c r="AC4" s="236"/>
      <c r="AD4" s="404">
        <v>2</v>
      </c>
      <c r="AE4" s="404">
        <v>8</v>
      </c>
      <c r="AF4" s="413" t="s">
        <v>473</v>
      </c>
      <c r="AG4" s="169"/>
    </row>
    <row r="5" spans="1:33" ht="19.5">
      <c r="A5" s="236"/>
      <c r="B5" s="236"/>
      <c r="C5" s="236"/>
      <c r="D5" s="236"/>
      <c r="E5" s="236"/>
      <c r="F5" s="236"/>
      <c r="G5" s="236"/>
      <c r="H5" s="236"/>
      <c r="I5" s="236"/>
      <c r="J5" s="236"/>
      <c r="K5" s="236"/>
      <c r="L5" s="236"/>
      <c r="M5" s="234"/>
      <c r="O5" s="398"/>
      <c r="P5" s="398"/>
      <c r="Q5" s="401" t="str">
        <f>+tinh2&amp;","</f>
        <v>Hạ Long,</v>
      </c>
      <c r="R5" s="445">
        <f>VLOOKUP(AA3,DanhMuc.BangThongtin,12,0)</f>
        <v>40896.708333333336</v>
      </c>
      <c r="S5" s="445"/>
      <c r="T5" s="445"/>
      <c r="U5" s="445"/>
      <c r="V5" s="445"/>
      <c r="W5" s="445"/>
      <c r="X5" s="445"/>
      <c r="Y5" s="445"/>
      <c r="Z5" s="445"/>
      <c r="AA5" s="399">
        <v>12</v>
      </c>
      <c r="AB5" s="389"/>
      <c r="AC5" s="389"/>
      <c r="AD5" s="404">
        <v>3</v>
      </c>
      <c r="AE5" s="404">
        <v>12</v>
      </c>
      <c r="AF5" s="413" t="s">
        <v>474</v>
      </c>
      <c r="AG5" s="169"/>
    </row>
    <row r="6" spans="1:33" ht="18.75">
      <c r="A6" s="236"/>
      <c r="B6" s="236"/>
      <c r="C6" s="236"/>
      <c r="D6" s="236"/>
      <c r="E6" s="236"/>
      <c r="F6" s="236"/>
      <c r="G6" s="236"/>
      <c r="H6" s="236"/>
      <c r="I6" s="236"/>
      <c r="J6" s="236"/>
      <c r="K6" s="236"/>
      <c r="L6" s="236"/>
      <c r="M6" s="236"/>
      <c r="N6" s="236"/>
      <c r="O6" s="236"/>
      <c r="P6" s="236"/>
      <c r="Q6" s="236"/>
      <c r="R6" s="236"/>
      <c r="S6" s="236"/>
      <c r="T6" s="236"/>
      <c r="U6" s="236"/>
      <c r="V6" s="236"/>
      <c r="W6" s="236"/>
      <c r="X6" s="236"/>
      <c r="Y6" s="236"/>
      <c r="Z6" s="236"/>
      <c r="AA6" s="390"/>
      <c r="AB6" s="389"/>
      <c r="AC6" s="389"/>
      <c r="AD6" s="404">
        <v>4</v>
      </c>
      <c r="AE6" s="404">
        <v>20</v>
      </c>
      <c r="AF6" s="413" t="s">
        <v>475</v>
      </c>
      <c r="AG6" s="169"/>
    </row>
    <row r="7" spans="1:33" ht="20.25" thickBot="1">
      <c r="A7" s="314" t="str">
        <f>IF(AA3&gt;0,"BIÊN BẢN SỐ: "&amp;VLOOKUP(AA3,DanhMuc.BangThongtin,3,0)&amp;"/A-B","BIÊN BẢN SỐ: ……………......")</f>
        <v>BIÊN BẢN SỐ: 12/VP/XD/A-B</v>
      </c>
      <c r="B7" s="239"/>
      <c r="C7" s="239"/>
      <c r="D7" s="239"/>
      <c r="E7" s="239"/>
      <c r="F7" s="239"/>
      <c r="G7" s="239"/>
      <c r="H7" s="239"/>
      <c r="I7" s="239"/>
      <c r="J7" s="239"/>
      <c r="K7" s="239"/>
      <c r="L7" s="239"/>
      <c r="M7" s="239"/>
      <c r="N7" s="239"/>
      <c r="O7" s="239"/>
      <c r="P7" s="239"/>
      <c r="Q7" s="239"/>
      <c r="R7" s="239"/>
      <c r="S7" s="239"/>
      <c r="T7" s="239"/>
      <c r="U7" s="239"/>
      <c r="V7" s="239"/>
      <c r="W7" s="239"/>
      <c r="X7" s="239"/>
      <c r="Y7" s="239"/>
      <c r="Z7" s="239"/>
      <c r="AA7" s="399">
        <v>3</v>
      </c>
      <c r="AB7" s="389">
        <f>+VLOOKUP(AA3,DanhMuc!A34:A51,1)</f>
        <v>20</v>
      </c>
      <c r="AC7" s="389" t="str">
        <f>+VLOOKUP(AA3,DanhMuc!A34:M51,3)</f>
        <v>12/VP/XD</v>
      </c>
      <c r="AD7" s="404">
        <v>5</v>
      </c>
      <c r="AE7" s="408"/>
      <c r="AF7" s="395"/>
    </row>
    <row r="8" spans="1:33" ht="21" thickBot="1">
      <c r="A8" s="10" t="s">
        <v>1</v>
      </c>
      <c r="B8" s="239"/>
      <c r="C8" s="239"/>
      <c r="D8" s="239"/>
      <c r="E8" s="239"/>
      <c r="F8" s="239"/>
      <c r="G8" s="239"/>
      <c r="H8" s="239"/>
      <c r="I8" s="239"/>
      <c r="J8" s="239"/>
      <c r="K8" s="239"/>
      <c r="L8" s="239"/>
      <c r="M8" s="239"/>
      <c r="N8" s="239"/>
      <c r="O8" s="239"/>
      <c r="P8" s="239"/>
      <c r="Q8" s="239"/>
      <c r="R8" s="239"/>
      <c r="S8" s="239"/>
      <c r="T8" s="239"/>
      <c r="U8" s="239"/>
      <c r="V8" s="239"/>
      <c r="W8" s="239"/>
      <c r="X8" s="239"/>
      <c r="Y8" s="239"/>
      <c r="Z8" s="239"/>
      <c r="AA8" s="400" t="s">
        <v>25</v>
      </c>
      <c r="AB8" s="389"/>
      <c r="AC8" s="389"/>
      <c r="AD8" s="404">
        <v>6</v>
      </c>
      <c r="AE8" s="408"/>
      <c r="AF8" s="395"/>
    </row>
    <row r="9" spans="1:33" ht="16.5">
      <c r="A9" s="236"/>
      <c r="B9" s="236"/>
      <c r="C9" s="236"/>
      <c r="D9" s="236"/>
      <c r="E9" s="236"/>
      <c r="F9" s="236"/>
      <c r="G9" s="236"/>
      <c r="H9" s="236"/>
      <c r="I9" s="236"/>
      <c r="J9" s="236"/>
      <c r="K9" s="236"/>
      <c r="L9" s="236"/>
      <c r="M9" s="236"/>
      <c r="N9" s="236"/>
      <c r="O9" s="236"/>
      <c r="P9" s="236"/>
      <c r="Q9" s="236"/>
      <c r="R9" s="236"/>
      <c r="S9" s="236"/>
      <c r="T9" s="236"/>
      <c r="U9" s="236"/>
      <c r="V9" s="236"/>
      <c r="W9" s="236"/>
      <c r="X9" s="236"/>
      <c r="Y9" s="236"/>
      <c r="Z9" s="236"/>
      <c r="AA9" s="391"/>
      <c r="AB9" s="389"/>
      <c r="AC9" s="389"/>
      <c r="AD9" s="404">
        <v>7</v>
      </c>
      <c r="AE9" s="408"/>
      <c r="AF9" s="395"/>
    </row>
    <row r="10" spans="1:33" ht="19.5">
      <c r="A10" s="7" t="s">
        <v>44</v>
      </c>
      <c r="B10" s="31"/>
      <c r="C10" s="31"/>
      <c r="D10" s="31"/>
      <c r="E10" s="236" t="str">
        <f>ct</f>
        <v>Nhà làm việc kiêm kho, nhà công vụ và phụ trợ</v>
      </c>
      <c r="F10" s="31"/>
      <c r="G10" s="31"/>
      <c r="H10" s="236"/>
      <c r="I10" s="236"/>
      <c r="J10" s="236"/>
      <c r="K10" s="236"/>
      <c r="L10" s="236"/>
      <c r="M10" s="236"/>
      <c r="N10" s="236"/>
      <c r="O10" s="236"/>
      <c r="P10" s="236"/>
      <c r="Q10" s="236"/>
      <c r="R10" s="236"/>
      <c r="S10" s="236"/>
      <c r="T10" s="236"/>
      <c r="U10" s="236"/>
      <c r="V10" s="236"/>
      <c r="W10" s="236"/>
      <c r="X10" s="236"/>
      <c r="Y10" s="236"/>
      <c r="Z10" s="236"/>
      <c r="AA10" s="392"/>
      <c r="AB10" s="389"/>
      <c r="AC10" s="389"/>
      <c r="AD10" s="404">
        <v>8</v>
      </c>
      <c r="AE10" s="409"/>
      <c r="AF10" s="395"/>
    </row>
    <row r="11" spans="1:33" ht="19.5">
      <c r="A11" s="7" t="s">
        <v>74</v>
      </c>
      <c r="B11" s="31"/>
      <c r="C11" s="31"/>
      <c r="D11" s="31"/>
      <c r="E11" s="236" t="str">
        <f>hm</f>
        <v>Nhà làm việc kiêm kho</v>
      </c>
      <c r="F11" s="31"/>
      <c r="G11" s="31"/>
      <c r="H11" s="236"/>
      <c r="I11" s="236"/>
      <c r="J11" s="236"/>
      <c r="K11" s="236"/>
      <c r="L11" s="236"/>
      <c r="M11" s="236"/>
      <c r="N11" s="236"/>
      <c r="O11" s="236"/>
      <c r="P11" s="236"/>
      <c r="Q11" s="236"/>
      <c r="R11" s="236"/>
      <c r="S11" s="236"/>
      <c r="T11" s="236"/>
      <c r="U11" s="236"/>
      <c r="V11" s="236"/>
      <c r="W11" s="236"/>
      <c r="X11" s="236"/>
      <c r="Y11" s="236"/>
      <c r="Z11" s="236"/>
      <c r="AA11" s="392"/>
      <c r="AB11" s="389"/>
      <c r="AC11" s="389"/>
      <c r="AD11" s="404">
        <v>9</v>
      </c>
      <c r="AE11" s="408"/>
      <c r="AF11" s="395"/>
    </row>
    <row r="12" spans="1:33" ht="19.5">
      <c r="A12" s="7" t="s">
        <v>45</v>
      </c>
      <c r="B12" s="31"/>
      <c r="C12" s="31"/>
      <c r="D12" s="31"/>
      <c r="E12" s="236" t="str">
        <f>dd</f>
        <v>Phường HG - TP HL - Tỉnh QN</v>
      </c>
      <c r="F12" s="31"/>
      <c r="G12" s="31"/>
      <c r="H12" s="236"/>
      <c r="I12" s="236"/>
      <c r="J12" s="236"/>
      <c r="K12" s="236"/>
      <c r="L12" s="236"/>
      <c r="M12" s="236"/>
      <c r="N12" s="236"/>
      <c r="O12" s="236"/>
      <c r="P12" s="236"/>
      <c r="Q12" s="236"/>
      <c r="R12" s="236"/>
      <c r="S12" s="236"/>
      <c r="T12" s="236"/>
      <c r="U12" s="236"/>
      <c r="V12" s="236"/>
      <c r="W12" s="236"/>
      <c r="X12" s="236"/>
      <c r="Y12" s="236"/>
      <c r="Z12" s="236"/>
      <c r="AA12" s="392"/>
      <c r="AB12" s="389"/>
      <c r="AC12" s="389"/>
      <c r="AD12" s="404">
        <v>10</v>
      </c>
      <c r="AE12" s="408"/>
      <c r="AF12" s="395"/>
    </row>
    <row r="13" spans="1:33" ht="19.5">
      <c r="A13" s="7" t="s">
        <v>2</v>
      </c>
      <c r="B13" s="236"/>
      <c r="C13" s="236"/>
      <c r="D13" s="236"/>
      <c r="E13" s="236"/>
      <c r="F13" s="236"/>
      <c r="G13" s="236"/>
      <c r="H13" s="236"/>
      <c r="I13" s="236"/>
      <c r="J13" s="236"/>
      <c r="K13" s="236"/>
      <c r="L13" s="236"/>
      <c r="M13" s="236"/>
      <c r="N13" s="236"/>
      <c r="O13" s="236"/>
      <c r="P13" s="236"/>
      <c r="Q13" s="236"/>
      <c r="R13" s="236"/>
      <c r="S13" s="236"/>
      <c r="T13" s="236"/>
      <c r="U13" s="236"/>
      <c r="V13" s="236"/>
      <c r="W13" s="236"/>
      <c r="X13" s="236"/>
      <c r="Y13" s="236"/>
      <c r="Z13" s="236"/>
      <c r="AA13" s="392"/>
      <c r="AB13" s="389"/>
      <c r="AC13" s="389"/>
      <c r="AD13" s="404">
        <v>11</v>
      </c>
      <c r="AE13" s="408"/>
      <c r="AF13" s="395"/>
    </row>
    <row r="14" spans="1:33" ht="16.5" customHeight="1">
      <c r="A14" s="449" t="str">
        <f>+VLOOKUP(AA3,DanhMuc.BangThongtin,4,0)</f>
        <v>Bê tông mác 250 đá 1x2 giằng GT1 số lượng 4 giằng, GT2 số lượng 5 giằng, DT1 số lượng 2 .</v>
      </c>
      <c r="B14" s="449"/>
      <c r="C14" s="449"/>
      <c r="D14" s="449"/>
      <c r="E14" s="449"/>
      <c r="F14" s="449"/>
      <c r="G14" s="449"/>
      <c r="H14" s="449"/>
      <c r="I14" s="449"/>
      <c r="J14" s="449"/>
      <c r="K14" s="449"/>
      <c r="L14" s="449"/>
      <c r="M14" s="449"/>
      <c r="N14" s="449"/>
      <c r="O14" s="449"/>
      <c r="P14" s="449"/>
      <c r="Q14" s="449"/>
      <c r="R14" s="449"/>
      <c r="S14" s="449"/>
      <c r="T14" s="449"/>
      <c r="U14" s="449"/>
      <c r="V14" s="449"/>
      <c r="W14" s="449"/>
      <c r="X14" s="449"/>
      <c r="Y14" s="449"/>
      <c r="Z14" s="449"/>
      <c r="AA14" s="399">
        <v>4</v>
      </c>
      <c r="AB14" s="389"/>
      <c r="AC14" s="389"/>
      <c r="AD14" s="404">
        <v>12</v>
      </c>
      <c r="AE14" s="408"/>
      <c r="AF14" s="395"/>
    </row>
    <row r="15" spans="1:33" ht="19.5">
      <c r="A15" s="449"/>
      <c r="B15" s="449"/>
      <c r="C15" s="449"/>
      <c r="D15" s="449"/>
      <c r="E15" s="449"/>
      <c r="F15" s="449"/>
      <c r="G15" s="449"/>
      <c r="H15" s="449"/>
      <c r="I15" s="449"/>
      <c r="J15" s="449"/>
      <c r="K15" s="449"/>
      <c r="L15" s="449"/>
      <c r="M15" s="449"/>
      <c r="N15" s="449"/>
      <c r="O15" s="449"/>
      <c r="P15" s="449"/>
      <c r="Q15" s="449"/>
      <c r="R15" s="449"/>
      <c r="S15" s="449"/>
      <c r="T15" s="449"/>
      <c r="U15" s="449"/>
      <c r="V15" s="449"/>
      <c r="W15" s="449"/>
      <c r="X15" s="449"/>
      <c r="Y15" s="449"/>
      <c r="Z15" s="449"/>
      <c r="AA15" s="393"/>
      <c r="AB15" s="389"/>
      <c r="AC15" s="389"/>
      <c r="AD15" s="404">
        <v>13</v>
      </c>
      <c r="AE15" s="408"/>
      <c r="AF15" s="395"/>
    </row>
    <row r="16" spans="1:33" ht="19.5">
      <c r="A16" s="449"/>
      <c r="B16" s="449"/>
      <c r="C16" s="449"/>
      <c r="D16" s="449"/>
      <c r="E16" s="449"/>
      <c r="F16" s="449"/>
      <c r="G16" s="449"/>
      <c r="H16" s="449"/>
      <c r="I16" s="449"/>
      <c r="J16" s="449"/>
      <c r="K16" s="449"/>
      <c r="L16" s="449"/>
      <c r="M16" s="449"/>
      <c r="N16" s="449"/>
      <c r="O16" s="449"/>
      <c r="P16" s="449"/>
      <c r="Q16" s="449"/>
      <c r="R16" s="449"/>
      <c r="S16" s="449"/>
      <c r="T16" s="449"/>
      <c r="U16" s="449"/>
      <c r="V16" s="449"/>
      <c r="W16" s="449"/>
      <c r="X16" s="449"/>
      <c r="Y16" s="449"/>
      <c r="Z16" s="449"/>
      <c r="AA16" s="392"/>
      <c r="AB16" s="389"/>
      <c r="AC16" s="389"/>
      <c r="AD16" s="404">
        <v>14</v>
      </c>
      <c r="AE16" s="408"/>
      <c r="AF16" s="395"/>
    </row>
    <row r="17" spans="1:46" ht="18.75" customHeight="1">
      <c r="A17" s="7" t="s">
        <v>3</v>
      </c>
      <c r="B17" s="236"/>
      <c r="C17" s="236"/>
      <c r="D17" s="236"/>
      <c r="E17" s="236"/>
      <c r="F17" s="236"/>
      <c r="G17" s="236"/>
      <c r="H17" s="236"/>
      <c r="I17" s="236"/>
      <c r="J17" s="236"/>
      <c r="K17" s="236"/>
      <c r="L17" s="236"/>
      <c r="M17" s="236"/>
      <c r="N17" s="236"/>
      <c r="O17" s="236"/>
      <c r="P17" s="236"/>
      <c r="Q17" s="236"/>
      <c r="R17" s="236"/>
      <c r="S17" s="236"/>
      <c r="T17" s="236"/>
      <c r="U17" s="236"/>
      <c r="V17" s="236"/>
      <c r="W17" s="236"/>
      <c r="X17" s="236"/>
      <c r="Y17" s="236"/>
      <c r="Z17" s="236"/>
      <c r="AA17" s="392"/>
      <c r="AB17" s="389"/>
      <c r="AC17" s="389"/>
      <c r="AD17" s="404">
        <v>15</v>
      </c>
      <c r="AE17" s="408"/>
      <c r="AF17" s="395"/>
    </row>
    <row r="18" spans="1:46" ht="19.5">
      <c r="A18" s="450" t="str">
        <f>ntab1</f>
        <v xml:space="preserve">  2.1) Nhà thầu Tư vấn giám sát: Công ty Cổ phần Tư vấn…</v>
      </c>
      <c r="B18" s="450"/>
      <c r="C18" s="450"/>
      <c r="D18" s="450"/>
      <c r="E18" s="450"/>
      <c r="F18" s="450"/>
      <c r="G18" s="450"/>
      <c r="H18" s="450"/>
      <c r="I18" s="450"/>
      <c r="J18" s="450"/>
      <c r="K18" s="450"/>
      <c r="L18" s="450"/>
      <c r="M18" s="450"/>
      <c r="N18" s="450"/>
      <c r="O18" s="450"/>
      <c r="P18" s="450"/>
      <c r="Q18" s="450"/>
      <c r="R18" s="450"/>
      <c r="S18" s="450"/>
      <c r="T18" s="450"/>
      <c r="U18" s="450"/>
      <c r="V18" s="450"/>
      <c r="W18" s="450"/>
      <c r="X18" s="450"/>
      <c r="Y18" s="450"/>
      <c r="Z18" s="450"/>
      <c r="AA18" s="392"/>
      <c r="AB18" s="389"/>
      <c r="AC18" s="389"/>
      <c r="AD18" s="389"/>
      <c r="AE18" s="389"/>
    </row>
    <row r="19" spans="1:46" ht="19.5">
      <c r="A19" s="236"/>
      <c r="B19" s="236" t="str">
        <f>tvgs1</f>
        <v>Ông: Trần Bá Đức</v>
      </c>
      <c r="C19" s="236"/>
      <c r="D19" s="236"/>
      <c r="E19" s="236"/>
      <c r="F19" s="236"/>
      <c r="G19" s="236"/>
      <c r="H19" s="236"/>
      <c r="I19" s="236"/>
      <c r="J19" s="236"/>
      <c r="K19" s="236"/>
      <c r="L19" s="236"/>
      <c r="M19" s="236"/>
      <c r="N19" s="236" t="str">
        <f>tvgs11</f>
        <v>Chức vụ: Tổ trưởng tổ giám sát</v>
      </c>
      <c r="O19" s="236"/>
      <c r="P19" s="236"/>
      <c r="Q19" s="236"/>
      <c r="R19" s="236"/>
      <c r="S19" s="236"/>
      <c r="T19" s="236"/>
      <c r="U19" s="236"/>
      <c r="V19" s="236"/>
      <c r="W19" s="236"/>
      <c r="X19" s="236"/>
      <c r="Y19" s="236"/>
      <c r="Z19" s="236"/>
      <c r="AA19" s="392"/>
      <c r="AB19" s="389"/>
      <c r="AC19" s="389"/>
      <c r="AD19" s="389"/>
      <c r="AE19" s="389"/>
    </row>
    <row r="20" spans="1:46" ht="19.5">
      <c r="A20" s="236"/>
      <c r="B20" s="236" t="str">
        <f>tvgs2</f>
        <v>Ông: ………………………..</v>
      </c>
      <c r="C20" s="236"/>
      <c r="D20" s="236"/>
      <c r="E20" s="236"/>
      <c r="F20" s="236"/>
      <c r="G20" s="236"/>
      <c r="H20" s="236"/>
      <c r="I20" s="236"/>
      <c r="J20" s="236"/>
      <c r="K20" s="236"/>
      <c r="L20" s="236"/>
      <c r="M20" s="236"/>
      <c r="N20" s="236" t="str">
        <f>tvgs22</f>
        <v>Chức vụ: …………………</v>
      </c>
      <c r="O20" s="236"/>
      <c r="P20" s="236"/>
      <c r="Q20" s="236"/>
      <c r="R20" s="236"/>
      <c r="S20" s="236"/>
      <c r="T20" s="236"/>
      <c r="U20" s="236"/>
      <c r="V20" s="236"/>
      <c r="W20" s="236"/>
      <c r="X20" s="236"/>
      <c r="Y20" s="236"/>
      <c r="Z20" s="236"/>
      <c r="AA20" s="267"/>
      <c r="AB20" s="236"/>
      <c r="AC20" s="236"/>
      <c r="AD20" s="236"/>
      <c r="AE20" s="236"/>
    </row>
    <row r="21" spans="1:46" ht="19.5">
      <c r="A21" s="7" t="str">
        <f>ntab2</f>
        <v xml:space="preserve">  2.2) Nhà thầu thi công xây dựng: Công ty Cổ phần Xây dựng…</v>
      </c>
      <c r="B21" s="236"/>
      <c r="C21" s="236"/>
      <c r="D21" s="236"/>
      <c r="E21" s="236"/>
      <c r="F21" s="236"/>
      <c r="G21" s="236"/>
      <c r="H21" s="236"/>
      <c r="I21" s="236"/>
      <c r="J21" s="236"/>
      <c r="K21" s="236"/>
      <c r="L21" s="236"/>
      <c r="M21" s="236"/>
      <c r="N21" s="236"/>
      <c r="O21" s="236"/>
      <c r="P21" s="236"/>
      <c r="Q21" s="236"/>
      <c r="R21" s="236"/>
      <c r="S21" s="236"/>
      <c r="T21" s="236"/>
      <c r="U21" s="236"/>
      <c r="V21" s="236"/>
      <c r="W21" s="236"/>
      <c r="X21" s="236"/>
      <c r="Y21" s="236"/>
      <c r="Z21" s="236"/>
      <c r="AA21" s="267"/>
      <c r="AB21" s="236"/>
      <c r="AC21" s="236"/>
      <c r="AD21" s="236"/>
      <c r="AE21" s="236"/>
    </row>
    <row r="22" spans="1:46" ht="19.5">
      <c r="A22" s="236"/>
      <c r="B22" s="236" t="str">
        <f>dvtc1</f>
        <v>Ông: Nguyễn Anh Trung</v>
      </c>
      <c r="C22" s="236"/>
      <c r="D22" s="236"/>
      <c r="E22" s="236"/>
      <c r="F22" s="236"/>
      <c r="G22" s="236"/>
      <c r="H22" s="236"/>
      <c r="I22" s="236"/>
      <c r="J22" s="236"/>
      <c r="K22" s="236"/>
      <c r="L22" s="236"/>
      <c r="M22" s="236"/>
      <c r="N22" s="236" t="str">
        <f>dvtc11</f>
        <v>Chức vụ: Chỉ huy trưởng công trường</v>
      </c>
      <c r="O22" s="236"/>
      <c r="P22" s="236"/>
      <c r="Q22" s="236"/>
      <c r="R22" s="236"/>
      <c r="S22" s="236"/>
      <c r="T22" s="236"/>
      <c r="U22" s="236"/>
      <c r="V22" s="236"/>
      <c r="W22" s="236"/>
      <c r="X22" s="236"/>
      <c r="Y22" s="236"/>
      <c r="Z22" s="236"/>
      <c r="AA22" s="267"/>
      <c r="AB22" s="236"/>
      <c r="AC22" s="236"/>
      <c r="AD22" s="236"/>
      <c r="AE22" s="236"/>
    </row>
    <row r="23" spans="1:46" ht="19.5">
      <c r="A23" s="236"/>
      <c r="B23" s="236" t="str">
        <f>dvtc2</f>
        <v>Ông: Nguyễn Đức Lam</v>
      </c>
      <c r="C23" s="236"/>
      <c r="D23" s="236"/>
      <c r="E23" s="236"/>
      <c r="F23" s="236"/>
      <c r="G23" s="236"/>
      <c r="H23" s="236"/>
      <c r="I23" s="236"/>
      <c r="J23" s="236"/>
      <c r="K23" s="236"/>
      <c r="L23" s="236"/>
      <c r="M23" s="236"/>
      <c r="N23" s="236" t="str">
        <f>dvtc22</f>
        <v>Chức vụ: CBKT</v>
      </c>
      <c r="O23" s="236"/>
      <c r="P23" s="236"/>
      <c r="Q23" s="236"/>
      <c r="R23" s="236"/>
      <c r="S23" s="236"/>
      <c r="T23" s="236"/>
      <c r="U23" s="236"/>
      <c r="V23" s="236"/>
      <c r="W23" s="236"/>
      <c r="X23" s="236"/>
      <c r="Y23" s="236"/>
      <c r="Z23" s="236"/>
      <c r="AA23" s="267"/>
      <c r="AB23" s="236"/>
      <c r="AC23" s="236"/>
      <c r="AD23" s="236"/>
      <c r="AE23" s="236"/>
    </row>
    <row r="24" spans="1:46" ht="19.5">
      <c r="A24" s="7" t="s">
        <v>262</v>
      </c>
      <c r="B24" s="236"/>
      <c r="C24" s="236"/>
      <c r="D24" s="236"/>
      <c r="E24" s="236"/>
      <c r="F24" s="236"/>
      <c r="G24" s="236"/>
      <c r="H24" s="236"/>
      <c r="I24" s="236"/>
      <c r="J24" s="236"/>
      <c r="K24" s="236"/>
      <c r="L24" s="236"/>
      <c r="M24" s="236"/>
      <c r="N24" s="236"/>
      <c r="O24" s="236"/>
      <c r="P24" s="236"/>
      <c r="Q24" s="236"/>
      <c r="R24" s="236"/>
      <c r="S24" s="236"/>
      <c r="T24" s="236"/>
      <c r="U24" s="236"/>
      <c r="V24" s="236"/>
      <c r="W24" s="236"/>
      <c r="X24" s="236"/>
      <c r="Y24" s="236"/>
      <c r="Z24" s="236"/>
      <c r="AA24" s="392"/>
      <c r="AB24" s="389"/>
      <c r="AC24" s="389"/>
      <c r="AD24" s="389"/>
      <c r="AE24" s="389"/>
      <c r="AF24" s="389"/>
      <c r="AG24" s="389"/>
      <c r="AH24" s="389"/>
      <c r="AI24" s="389"/>
      <c r="AJ24" s="389"/>
      <c r="AK24" s="389"/>
      <c r="AL24" s="389"/>
      <c r="AM24" s="389"/>
      <c r="AN24" s="389"/>
      <c r="AO24" s="389"/>
      <c r="AP24" s="389"/>
      <c r="AQ24" s="389"/>
      <c r="AR24" s="389"/>
      <c r="AS24" s="389"/>
      <c r="AT24" s="389"/>
    </row>
    <row r="25" spans="1:46" ht="19.5">
      <c r="A25" s="236"/>
      <c r="B25" s="236" t="s">
        <v>464</v>
      </c>
      <c r="C25" s="236"/>
      <c r="D25" s="236"/>
      <c r="E25" s="446">
        <f>+VLOOKUP(AA3,DanhMuc.BangThongtin,10,0)</f>
        <v>800</v>
      </c>
      <c r="F25" s="446"/>
      <c r="G25" s="446"/>
      <c r="H25" s="234"/>
      <c r="I25" s="445">
        <f>+VLOOKUP(AA3,DanhMuc.BangThongtin,12,0)</f>
        <v>40896.708333333336</v>
      </c>
      <c r="J25" s="445"/>
      <c r="K25" s="445"/>
      <c r="L25" s="445"/>
      <c r="M25" s="445"/>
      <c r="N25" s="445"/>
      <c r="O25" s="445"/>
      <c r="P25" s="445"/>
      <c r="Q25" s="445"/>
      <c r="R25" s="236"/>
      <c r="S25" s="236"/>
      <c r="T25" s="236"/>
      <c r="U25" s="236"/>
      <c r="V25" s="236"/>
      <c r="W25" s="236"/>
      <c r="X25" s="236"/>
      <c r="Y25" s="236"/>
      <c r="Z25" s="236"/>
      <c r="AA25" s="399">
        <v>10</v>
      </c>
      <c r="AB25" s="399"/>
      <c r="AC25" s="389">
        <v>12</v>
      </c>
      <c r="AD25" s="389" t="str">
        <f>IF(AB25&gt;0,RIGHT(AB25,2),"……")</f>
        <v>……</v>
      </c>
      <c r="AE25" s="389"/>
      <c r="AF25" s="389"/>
      <c r="AG25" s="389"/>
      <c r="AH25" s="389"/>
      <c r="AI25" s="389"/>
      <c r="AJ25" s="389"/>
      <c r="AK25" s="389"/>
      <c r="AL25" s="389"/>
      <c r="AM25" s="389"/>
      <c r="AN25" s="389"/>
      <c r="AO25" s="389"/>
      <c r="AP25" s="389"/>
      <c r="AQ25" s="389"/>
      <c r="AR25" s="389"/>
      <c r="AS25" s="389"/>
      <c r="AT25" s="389"/>
    </row>
    <row r="26" spans="1:46" ht="19.5">
      <c r="A26" s="236"/>
      <c r="B26" s="236" t="s">
        <v>465</v>
      </c>
      <c r="C26" s="236"/>
      <c r="D26" s="236"/>
      <c r="E26" s="446">
        <f>+VLOOKUP(AA3,DanhMuc.BangThongtin,11,0)</f>
        <v>900</v>
      </c>
      <c r="F26" s="446"/>
      <c r="G26" s="446"/>
      <c r="H26" s="234"/>
      <c r="I26" s="445">
        <f>+VLOOKUP(AA3,DanhMuc.BangThongtin,12,0)</f>
        <v>40896.708333333336</v>
      </c>
      <c r="J26" s="445"/>
      <c r="K26" s="445"/>
      <c r="L26" s="445"/>
      <c r="M26" s="445"/>
      <c r="N26" s="445"/>
      <c r="O26" s="445"/>
      <c r="P26" s="445"/>
      <c r="Q26" s="445"/>
      <c r="R26" s="236"/>
      <c r="S26" s="236"/>
      <c r="T26" s="236"/>
      <c r="U26" s="236"/>
      <c r="V26" s="236"/>
      <c r="W26" s="236"/>
      <c r="X26" s="236"/>
      <c r="Y26" s="236"/>
      <c r="Z26" s="236"/>
      <c r="AA26" s="399">
        <v>11</v>
      </c>
      <c r="AB26" s="389" t="str">
        <f>INDEX(DanhMuc,$AA$1,AA26)</f>
        <v>Ghi chú</v>
      </c>
      <c r="AC26" s="389" t="str">
        <f>IF(AB26&gt;0,LEFT(AB26,LEN(AB26)-2),"…..")</f>
        <v>Ghi c</v>
      </c>
      <c r="AD26" s="389" t="str">
        <f>IF(AB26&gt;0,RIGHT(AB26,2),"..…")</f>
        <v>hú</v>
      </c>
      <c r="AE26" s="389"/>
      <c r="AF26" s="389"/>
      <c r="AG26" s="389"/>
      <c r="AH26" s="389"/>
      <c r="AI26" s="389"/>
      <c r="AJ26" s="389"/>
      <c r="AK26" s="389"/>
      <c r="AL26" s="389"/>
      <c r="AM26" s="389"/>
      <c r="AN26" s="389"/>
      <c r="AO26" s="389"/>
      <c r="AP26" s="389"/>
      <c r="AQ26" s="389"/>
      <c r="AR26" s="389"/>
      <c r="AS26" s="389"/>
      <c r="AT26" s="389"/>
    </row>
    <row r="27" spans="1:46" ht="16.5" customHeight="1">
      <c r="A27" s="447" t="str">
        <f>"     Tại công trường xây dựng "&amp;ct&amp;"."</f>
        <v xml:space="preserve">     Tại công trường xây dựng Nhà làm việc kiêm kho, nhà công vụ và phụ trợ.</v>
      </c>
      <c r="B27" s="448"/>
      <c r="C27" s="448"/>
      <c r="D27" s="448"/>
      <c r="E27" s="448"/>
      <c r="F27" s="448"/>
      <c r="G27" s="448"/>
      <c r="H27" s="448"/>
      <c r="I27" s="448"/>
      <c r="J27" s="448"/>
      <c r="K27" s="448"/>
      <c r="L27" s="448"/>
      <c r="M27" s="448"/>
      <c r="N27" s="448"/>
      <c r="O27" s="448"/>
      <c r="P27" s="448"/>
      <c r="Q27" s="448"/>
      <c r="R27" s="448"/>
      <c r="S27" s="448"/>
      <c r="T27" s="448"/>
      <c r="U27" s="448"/>
      <c r="V27" s="448"/>
      <c r="W27" s="448"/>
      <c r="X27" s="448"/>
      <c r="Y27" s="448"/>
      <c r="Z27" s="448"/>
      <c r="AA27" s="392"/>
      <c r="AB27" s="389"/>
      <c r="AC27" s="389"/>
      <c r="AD27" s="389"/>
      <c r="AE27" s="389"/>
      <c r="AF27" s="389"/>
      <c r="AG27" s="389"/>
      <c r="AH27" s="389"/>
      <c r="AI27" s="389"/>
      <c r="AJ27" s="389"/>
      <c r="AK27" s="389"/>
      <c r="AL27" s="389"/>
      <c r="AM27" s="389"/>
      <c r="AN27" s="389"/>
      <c r="AO27" s="389"/>
      <c r="AP27" s="389"/>
      <c r="AQ27" s="389"/>
      <c r="AR27" s="389"/>
      <c r="AS27" s="389"/>
      <c r="AT27" s="389"/>
    </row>
    <row r="28" spans="1:46" ht="19.5">
      <c r="A28" s="7" t="s">
        <v>5</v>
      </c>
      <c r="B28" s="236"/>
      <c r="C28" s="236"/>
      <c r="D28" s="236"/>
      <c r="E28" s="236"/>
      <c r="F28" s="236"/>
      <c r="G28" s="236"/>
      <c r="H28" s="236"/>
      <c r="I28" s="236"/>
      <c r="J28" s="236"/>
      <c r="K28" s="236"/>
      <c r="L28" s="236"/>
      <c r="M28" s="236"/>
      <c r="N28" s="236"/>
      <c r="O28" s="236"/>
      <c r="P28" s="236"/>
      <c r="Q28" s="236"/>
      <c r="R28" s="236"/>
      <c r="S28" s="236"/>
      <c r="T28" s="236"/>
      <c r="U28" s="236"/>
      <c r="V28" s="236"/>
      <c r="W28" s="236"/>
      <c r="X28" s="236"/>
      <c r="Y28" s="236"/>
      <c r="Z28" s="236"/>
      <c r="AA28" s="392"/>
      <c r="AB28" s="389"/>
      <c r="AC28" s="389"/>
      <c r="AD28" s="389"/>
      <c r="AE28" s="389"/>
      <c r="AF28" s="389"/>
      <c r="AG28" s="389"/>
      <c r="AH28" s="389"/>
      <c r="AI28" s="389"/>
      <c r="AJ28" s="389"/>
      <c r="AK28" s="389"/>
      <c r="AL28" s="389"/>
      <c r="AM28" s="389"/>
      <c r="AN28" s="389"/>
      <c r="AO28" s="389"/>
      <c r="AP28" s="389"/>
      <c r="AQ28" s="389"/>
      <c r="AR28" s="389"/>
      <c r="AS28" s="389"/>
      <c r="AT28" s="389"/>
    </row>
    <row r="29" spans="1:46" ht="19.5">
      <c r="A29" s="8" t="s">
        <v>6</v>
      </c>
      <c r="B29" s="236"/>
      <c r="C29" s="236"/>
      <c r="D29" s="236"/>
      <c r="E29" s="236"/>
      <c r="F29" s="236"/>
      <c r="G29" s="236"/>
      <c r="H29" s="236"/>
      <c r="I29" s="236"/>
      <c r="J29" s="236"/>
      <c r="K29" s="236"/>
      <c r="L29" s="236"/>
      <c r="M29" s="236"/>
      <c r="N29" s="236"/>
      <c r="O29" s="236"/>
      <c r="P29" s="236"/>
      <c r="Q29" s="236"/>
      <c r="R29" s="236"/>
      <c r="S29" s="236"/>
      <c r="T29" s="236"/>
      <c r="U29" s="236"/>
      <c r="V29" s="236"/>
      <c r="W29" s="236"/>
      <c r="X29" s="236"/>
      <c r="Y29" s="236"/>
      <c r="Z29" s="236"/>
      <c r="AA29" s="392"/>
      <c r="AB29" s="389"/>
      <c r="AC29" s="389"/>
      <c r="AD29" s="389"/>
      <c r="AE29" s="389"/>
      <c r="AF29" s="389"/>
      <c r="AG29" s="389"/>
      <c r="AH29" s="389"/>
      <c r="AI29" s="389"/>
      <c r="AJ29" s="389"/>
      <c r="AK29" s="389"/>
      <c r="AL29" s="389"/>
      <c r="AM29" s="389"/>
      <c r="AN29" s="389"/>
      <c r="AO29" s="389"/>
      <c r="AP29" s="389"/>
      <c r="AQ29" s="389"/>
      <c r="AR29" s="389"/>
      <c r="AS29" s="389"/>
      <c r="AT29" s="389"/>
    </row>
    <row r="30" spans="1:46" ht="19.5">
      <c r="A30" s="451" t="str">
        <f>"    - Phiếu yêu cầu nghiệm thu của nhà thầu thi công xây dựng số: "&amp;IF(AB7&gt;0,AC7&amp;"/PĐN","………………")&amp;", ngày "&amp;AB31&amp;" tháng "&amp;AC31&amp;" năm "&amp;AD31&amp;";"</f>
        <v xml:space="preserve">    - Phiếu yêu cầu nghiệm thu của nhà thầu thi công xây dựng số: 12/VP/XD/PĐN, ngày …... tháng …... năm ……...;</v>
      </c>
      <c r="B30" s="451"/>
      <c r="C30" s="451"/>
      <c r="D30" s="451"/>
      <c r="E30" s="451"/>
      <c r="F30" s="451"/>
      <c r="G30" s="451"/>
      <c r="H30" s="451"/>
      <c r="I30" s="451"/>
      <c r="J30" s="451"/>
      <c r="K30" s="451"/>
      <c r="L30" s="451"/>
      <c r="M30" s="451"/>
      <c r="N30" s="451"/>
      <c r="O30" s="451"/>
      <c r="P30" s="451"/>
      <c r="Q30" s="451"/>
      <c r="R30" s="451"/>
      <c r="S30" s="451"/>
      <c r="T30" s="451"/>
      <c r="U30" s="451"/>
      <c r="V30" s="451"/>
      <c r="W30" s="451"/>
      <c r="X30" s="451"/>
      <c r="Y30" s="451"/>
      <c r="Z30" s="451"/>
      <c r="AA30" s="393">
        <v>1</v>
      </c>
      <c r="AB30" s="389">
        <f>LEN(INDEX(DanhMuc,$AA$1,AA30))</f>
        <v>1</v>
      </c>
      <c r="AC30" s="389">
        <f>INDEX(DanhMuc,$AA$1,AA30)</f>
        <v>1</v>
      </c>
      <c r="AD30" s="389"/>
      <c r="AE30" s="389"/>
      <c r="AF30" s="389"/>
      <c r="AG30" s="389"/>
      <c r="AH30" s="389"/>
      <c r="AI30" s="389"/>
      <c r="AJ30" s="389"/>
      <c r="AK30" s="389"/>
      <c r="AL30" s="389"/>
      <c r="AM30" s="389"/>
      <c r="AN30" s="389"/>
      <c r="AO30" s="389"/>
      <c r="AP30" s="389"/>
      <c r="AQ30" s="389"/>
      <c r="AR30" s="389"/>
      <c r="AS30" s="389"/>
      <c r="AT30" s="389"/>
    </row>
    <row r="31" spans="1:46" ht="19.5">
      <c r="A31" s="451"/>
      <c r="B31" s="451"/>
      <c r="C31" s="451"/>
      <c r="D31" s="451"/>
      <c r="E31" s="451"/>
      <c r="F31" s="451"/>
      <c r="G31" s="451"/>
      <c r="H31" s="451"/>
      <c r="I31" s="451"/>
      <c r="J31" s="451"/>
      <c r="K31" s="451"/>
      <c r="L31" s="451"/>
      <c r="M31" s="451"/>
      <c r="N31" s="451"/>
      <c r="O31" s="451"/>
      <c r="P31" s="451"/>
      <c r="Q31" s="451"/>
      <c r="R31" s="451"/>
      <c r="S31" s="451"/>
      <c r="T31" s="451"/>
      <c r="U31" s="451"/>
      <c r="V31" s="451"/>
      <c r="W31" s="451"/>
      <c r="X31" s="451"/>
      <c r="Y31" s="451"/>
      <c r="Z31" s="451"/>
      <c r="AA31" s="393">
        <v>7</v>
      </c>
      <c r="AB31" s="389" t="str">
        <f>IF(INDEX(DanhMuc,$AA$1,AA31)&gt;0,TEXT(DAY(INDEX(DanhMuc,$AA$1,AA31)),"00"),"…...")</f>
        <v>…...</v>
      </c>
      <c r="AC31" s="389" t="str">
        <f>IF(INDEX(DanhMuc,$AA$1,AA31)&gt;0,TEXT(MONTH(INDEX(DanhMuc,$AA$1,AA31)),"00"),"…...")</f>
        <v>…...</v>
      </c>
      <c r="AD31" s="389" t="str">
        <f>IF(INDEX(DanhMuc,$AA$1,AA31)&gt;0,TEXT(YEAR(INDEX(DanhMuc,$AA$1,AA31)),"00"),"……...")</f>
        <v>……...</v>
      </c>
      <c r="AE31" s="389"/>
      <c r="AF31" s="389"/>
      <c r="AG31" s="389"/>
      <c r="AH31" s="389"/>
      <c r="AI31" s="389"/>
      <c r="AJ31" s="389"/>
      <c r="AK31" s="389"/>
      <c r="AL31" s="389"/>
      <c r="AM31" s="389"/>
      <c r="AN31" s="389"/>
      <c r="AO31" s="389"/>
      <c r="AP31" s="389"/>
      <c r="AQ31" s="389"/>
      <c r="AR31" s="389"/>
      <c r="AS31" s="389"/>
      <c r="AT31" s="389"/>
    </row>
    <row r="32" spans="1:46" ht="18.75" customHeight="1">
      <c r="A32" s="447" t="s">
        <v>274</v>
      </c>
      <c r="B32" s="448"/>
      <c r="C32" s="448"/>
      <c r="D32" s="448"/>
      <c r="E32" s="448"/>
      <c r="F32" s="448"/>
      <c r="G32" s="448"/>
      <c r="H32" s="448"/>
      <c r="I32" s="448"/>
      <c r="J32" s="448"/>
      <c r="K32" s="448"/>
      <c r="L32" s="448"/>
      <c r="M32" s="448"/>
      <c r="N32" s="448"/>
      <c r="O32" s="448"/>
      <c r="P32" s="448"/>
      <c r="Q32" s="448"/>
      <c r="R32" s="448"/>
      <c r="S32" s="448"/>
      <c r="T32" s="448"/>
      <c r="U32" s="448"/>
      <c r="V32" s="448"/>
      <c r="W32" s="448"/>
      <c r="X32" s="448"/>
      <c r="Y32" s="448"/>
      <c r="Z32" s="448"/>
      <c r="AA32" s="392"/>
      <c r="AB32" s="389"/>
      <c r="AC32" s="389"/>
      <c r="AD32" s="389"/>
      <c r="AE32" s="389"/>
      <c r="AF32" s="389"/>
      <c r="AG32" s="389"/>
      <c r="AH32" s="389"/>
      <c r="AI32" s="389"/>
      <c r="AJ32" s="389"/>
      <c r="AK32" s="389"/>
      <c r="AL32" s="389"/>
      <c r="AM32" s="389"/>
      <c r="AN32" s="389"/>
      <c r="AO32" s="389"/>
      <c r="AP32" s="389"/>
      <c r="AQ32" s="389"/>
      <c r="AR32" s="389"/>
      <c r="AS32" s="389"/>
      <c r="AT32" s="389"/>
    </row>
    <row r="33" spans="1:46" ht="19.5">
      <c r="A33" s="448"/>
      <c r="B33" s="448"/>
      <c r="C33" s="448"/>
      <c r="D33" s="448"/>
      <c r="E33" s="448"/>
      <c r="F33" s="448"/>
      <c r="G33" s="448"/>
      <c r="H33" s="448"/>
      <c r="I33" s="448"/>
      <c r="J33" s="448"/>
      <c r="K33" s="448"/>
      <c r="L33" s="448"/>
      <c r="M33" s="448"/>
      <c r="N33" s="448"/>
      <c r="O33" s="448"/>
      <c r="P33" s="448"/>
      <c r="Q33" s="448"/>
      <c r="R33" s="448"/>
      <c r="S33" s="448"/>
      <c r="T33" s="448"/>
      <c r="U33" s="448"/>
      <c r="V33" s="448"/>
      <c r="W33" s="448"/>
      <c r="X33" s="448"/>
      <c r="Y33" s="448"/>
      <c r="Z33" s="448"/>
      <c r="AA33" s="392"/>
      <c r="AB33" s="389"/>
      <c r="AC33" s="389"/>
      <c r="AD33" s="389"/>
      <c r="AE33" s="389"/>
      <c r="AF33" s="389"/>
      <c r="AG33" s="389"/>
      <c r="AH33" s="389"/>
      <c r="AI33" s="389"/>
      <c r="AJ33" s="389"/>
      <c r="AK33" s="389"/>
      <c r="AL33" s="389"/>
      <c r="AM33" s="389"/>
      <c r="AN33" s="389"/>
      <c r="AO33" s="389"/>
      <c r="AP33" s="389"/>
      <c r="AQ33" s="389"/>
      <c r="AR33" s="389"/>
      <c r="AS33" s="389"/>
      <c r="AT33" s="389"/>
    </row>
    <row r="34" spans="1:46" ht="19.5">
      <c r="A34" s="240" t="s">
        <v>259</v>
      </c>
      <c r="B34" s="236"/>
      <c r="C34" s="236"/>
      <c r="D34" s="236"/>
      <c r="E34" s="236"/>
      <c r="F34" s="236"/>
      <c r="G34" s="236"/>
      <c r="H34" s="236"/>
      <c r="I34" s="236"/>
      <c r="J34" s="236"/>
      <c r="K34" s="236"/>
      <c r="L34" s="236"/>
      <c r="M34" s="236"/>
      <c r="N34" s="236"/>
      <c r="O34" s="236"/>
      <c r="P34" s="236"/>
      <c r="Q34" s="236"/>
      <c r="R34" s="236"/>
      <c r="S34" s="236"/>
      <c r="T34" s="236"/>
      <c r="U34" s="236"/>
      <c r="V34" s="236"/>
      <c r="W34" s="236"/>
      <c r="X34" s="236"/>
      <c r="Y34" s="236"/>
      <c r="Z34" s="236"/>
      <c r="AA34" s="267"/>
      <c r="AB34" s="236"/>
      <c r="AC34" s="236"/>
      <c r="AD34" s="236"/>
      <c r="AE34" s="236"/>
    </row>
    <row r="35" spans="1:46" ht="19.5">
      <c r="A35" s="240"/>
      <c r="B35" s="265" t="s">
        <v>349</v>
      </c>
      <c r="C35" s="236"/>
      <c r="D35" s="236"/>
      <c r="E35" s="236"/>
      <c r="F35" s="236"/>
      <c r="G35" s="236"/>
      <c r="H35" s="236"/>
      <c r="I35" s="236"/>
      <c r="J35" s="236"/>
      <c r="K35" s="236"/>
      <c r="L35" s="236"/>
      <c r="M35" s="236"/>
      <c r="N35" s="236"/>
      <c r="O35" s="236"/>
      <c r="P35" s="236"/>
      <c r="Q35" s="236"/>
      <c r="R35" s="236"/>
      <c r="S35" s="236"/>
      <c r="T35" s="236"/>
      <c r="U35" s="236"/>
      <c r="V35" s="236"/>
      <c r="W35" s="236"/>
      <c r="X35" s="236"/>
      <c r="Y35" s="236"/>
      <c r="Z35" s="236"/>
      <c r="AA35" s="267"/>
      <c r="AB35" s="236"/>
      <c r="AC35" s="236"/>
      <c r="AD35" s="236"/>
      <c r="AE35" s="236"/>
    </row>
    <row r="36" spans="1:46" ht="18.75" hidden="1" customHeight="1">
      <c r="A36" s="236"/>
      <c r="B36" s="240" t="s">
        <v>275</v>
      </c>
      <c r="C36" s="241"/>
      <c r="D36" s="241"/>
      <c r="E36" s="241"/>
      <c r="F36" s="241"/>
      <c r="G36" s="241"/>
      <c r="H36" s="241"/>
      <c r="I36" s="241"/>
      <c r="J36" s="241"/>
      <c r="K36" s="241"/>
      <c r="L36" s="241"/>
      <c r="M36" s="241"/>
      <c r="N36" s="241"/>
      <c r="O36" s="241"/>
      <c r="P36" s="241"/>
      <c r="Q36" s="241"/>
      <c r="R36" s="241"/>
      <c r="S36" s="241"/>
      <c r="T36" s="241"/>
      <c r="U36" s="241"/>
      <c r="V36" s="241"/>
      <c r="W36" s="241"/>
      <c r="X36" s="241"/>
      <c r="Y36" s="241"/>
      <c r="Z36" s="241"/>
      <c r="AA36" s="267"/>
      <c r="AB36" s="236"/>
      <c r="AC36" s="236"/>
      <c r="AD36" s="236"/>
      <c r="AE36" s="236"/>
    </row>
    <row r="37" spans="1:46" ht="19.5">
      <c r="A37" s="447" t="str">
        <f>"   - "&amp;hdxd&amp;";"</f>
        <v xml:space="preserve">   - Hợp đồng Xây lắp số: 02/2010/HĐXD ký ngày 01 tháng 3 năm 2010 về việc thi công xây dựng “Nhà làm việc kiêm kho, Nhà công vụ và phụ trợ” thuộc Dự án Đầu tư Xây dựng Công trình “Nhà làm việc kiêm kho” giữa Tỉnh QN và Công ty CP xây dựng…;</v>
      </c>
      <c r="B37" s="448"/>
      <c r="C37" s="448"/>
      <c r="D37" s="448"/>
      <c r="E37" s="448"/>
      <c r="F37" s="448"/>
      <c r="G37" s="448"/>
      <c r="H37" s="448"/>
      <c r="I37" s="448"/>
      <c r="J37" s="448"/>
      <c r="K37" s="448"/>
      <c r="L37" s="448"/>
      <c r="M37" s="448"/>
      <c r="N37" s="448"/>
      <c r="O37" s="448"/>
      <c r="P37" s="448"/>
      <c r="Q37" s="448"/>
      <c r="R37" s="448"/>
      <c r="S37" s="448"/>
      <c r="T37" s="448"/>
      <c r="U37" s="448"/>
      <c r="V37" s="448"/>
      <c r="W37" s="448"/>
      <c r="X37" s="448"/>
      <c r="Y37" s="448"/>
      <c r="Z37" s="448"/>
      <c r="AA37" s="267"/>
      <c r="AB37" s="236"/>
      <c r="AC37" s="236"/>
      <c r="AD37" s="236"/>
      <c r="AE37" s="236"/>
    </row>
    <row r="38" spans="1:46" ht="19.5">
      <c r="A38" s="447"/>
      <c r="B38" s="448"/>
      <c r="C38" s="448"/>
      <c r="D38" s="448"/>
      <c r="E38" s="448"/>
      <c r="F38" s="448"/>
      <c r="G38" s="448"/>
      <c r="H38" s="448"/>
      <c r="I38" s="448"/>
      <c r="J38" s="448"/>
      <c r="K38" s="448"/>
      <c r="L38" s="448"/>
      <c r="M38" s="448"/>
      <c r="N38" s="448"/>
      <c r="O38" s="448"/>
      <c r="P38" s="448"/>
      <c r="Q38" s="448"/>
      <c r="R38" s="448"/>
      <c r="S38" s="448"/>
      <c r="T38" s="448"/>
      <c r="U38" s="448"/>
      <c r="V38" s="448"/>
      <c r="W38" s="448"/>
      <c r="X38" s="448"/>
      <c r="Y38" s="448"/>
      <c r="Z38" s="448"/>
      <c r="AA38" s="267"/>
      <c r="AB38" s="236"/>
      <c r="AC38" s="236"/>
      <c r="AD38" s="236"/>
      <c r="AE38" s="236"/>
    </row>
    <row r="39" spans="1:46" ht="19.5">
      <c r="A39" s="447"/>
      <c r="B39" s="448"/>
      <c r="C39" s="448"/>
      <c r="D39" s="448"/>
      <c r="E39" s="448"/>
      <c r="F39" s="448"/>
      <c r="G39" s="448"/>
      <c r="H39" s="448"/>
      <c r="I39" s="448"/>
      <c r="J39" s="448"/>
      <c r="K39" s="448"/>
      <c r="L39" s="448"/>
      <c r="M39" s="448"/>
      <c r="N39" s="448"/>
      <c r="O39" s="448"/>
      <c r="P39" s="448"/>
      <c r="Q39" s="448"/>
      <c r="R39" s="448"/>
      <c r="S39" s="448"/>
      <c r="T39" s="448"/>
      <c r="U39" s="448"/>
      <c r="V39" s="448"/>
      <c r="W39" s="448"/>
      <c r="X39" s="448"/>
      <c r="Y39" s="448"/>
      <c r="Z39" s="448"/>
      <c r="AA39" s="267"/>
      <c r="AB39" s="236"/>
      <c r="AC39" s="236"/>
      <c r="AD39" s="236"/>
      <c r="AE39" s="236"/>
    </row>
    <row r="40" spans="1:46" ht="18.75" customHeight="1">
      <c r="A40" s="448"/>
      <c r="B40" s="448"/>
      <c r="C40" s="448"/>
      <c r="D40" s="448"/>
      <c r="E40" s="448"/>
      <c r="F40" s="448"/>
      <c r="G40" s="448"/>
      <c r="H40" s="448"/>
      <c r="I40" s="448"/>
      <c r="J40" s="448"/>
      <c r="K40" s="448"/>
      <c r="L40" s="448"/>
      <c r="M40" s="448"/>
      <c r="N40" s="448"/>
      <c r="O40" s="448"/>
      <c r="P40" s="448"/>
      <c r="Q40" s="448"/>
      <c r="R40" s="448"/>
      <c r="S40" s="448"/>
      <c r="T40" s="448"/>
      <c r="U40" s="448"/>
      <c r="V40" s="448"/>
      <c r="W40" s="448"/>
      <c r="X40" s="448"/>
      <c r="Y40" s="448"/>
      <c r="Z40" s="448"/>
      <c r="AA40" s="267"/>
      <c r="AB40" s="236"/>
      <c r="AC40" s="236"/>
      <c r="AD40" s="236"/>
      <c r="AE40" s="236"/>
    </row>
    <row r="41" spans="1:46" ht="19.5">
      <c r="A41" s="240" t="s">
        <v>94</v>
      </c>
      <c r="B41" s="241"/>
      <c r="C41" s="241"/>
      <c r="D41" s="241"/>
      <c r="E41" s="241"/>
      <c r="F41" s="241"/>
      <c r="G41" s="241"/>
      <c r="H41" s="241"/>
      <c r="I41" s="241"/>
      <c r="J41" s="241"/>
      <c r="K41" s="241"/>
      <c r="L41" s="241"/>
      <c r="M41" s="241"/>
      <c r="N41" s="241"/>
      <c r="O41" s="241"/>
      <c r="P41" s="241"/>
      <c r="Q41" s="241"/>
      <c r="R41" s="241"/>
      <c r="S41" s="241"/>
      <c r="T41" s="241"/>
      <c r="U41" s="241"/>
      <c r="V41" s="241"/>
      <c r="W41" s="241"/>
      <c r="X41" s="241"/>
      <c r="Y41" s="241"/>
      <c r="Z41" s="241"/>
      <c r="AA41" s="392"/>
      <c r="AB41" s="389"/>
      <c r="AC41" s="389"/>
      <c r="AD41" s="389"/>
      <c r="AE41" s="389"/>
      <c r="AF41" s="389"/>
      <c r="AG41" s="389"/>
      <c r="AH41" s="389"/>
      <c r="AI41" s="389"/>
      <c r="AJ41" s="389"/>
      <c r="AK41" s="389"/>
      <c r="AL41" s="389"/>
    </row>
    <row r="42" spans="1:46" ht="19.5">
      <c r="A42" s="447" t="str">
        <f>"    - Biên bản nghiệm thu nội bộ đối tượng nghiệm thu số: "&amp;IF(AB42&gt;0,AC42&amp;"/NB","……………......")&amp;", ngày "&amp;AB43&amp;" tháng "&amp;AC43&amp;" năm "&amp;AD43&amp;";"</f>
        <v xml:space="preserve">    - Biên bản nghiệm thu nội bộ đối tượng nghiệm thu số: 08/VP/KQTN/NB, ngày 13 tháng 12 năm 2011;</v>
      </c>
      <c r="B42" s="448"/>
      <c r="C42" s="448"/>
      <c r="D42" s="448"/>
      <c r="E42" s="448"/>
      <c r="F42" s="448"/>
      <c r="G42" s="448"/>
      <c r="H42" s="448"/>
      <c r="I42" s="448"/>
      <c r="J42" s="448"/>
      <c r="K42" s="448"/>
      <c r="L42" s="448"/>
      <c r="M42" s="448"/>
      <c r="N42" s="448"/>
      <c r="O42" s="448"/>
      <c r="P42" s="448"/>
      <c r="Q42" s="448"/>
      <c r="R42" s="448"/>
      <c r="S42" s="448"/>
      <c r="T42" s="448"/>
      <c r="U42" s="448"/>
      <c r="V42" s="448"/>
      <c r="W42" s="448"/>
      <c r="X42" s="448"/>
      <c r="Y42" s="448"/>
      <c r="Z42" s="448"/>
      <c r="AA42" s="393">
        <v>1</v>
      </c>
      <c r="AB42" s="389">
        <f>LEN(INDEX(DanhMuc,$AA$1,AA42))</f>
        <v>10</v>
      </c>
      <c r="AC42" s="389" t="str">
        <f>INDEX(DanhMuc,$AA$1,AA42)</f>
        <v>08/VP/KQTN</v>
      </c>
      <c r="AD42" s="389"/>
      <c r="AE42" s="389"/>
      <c r="AF42" s="389"/>
      <c r="AG42" s="389"/>
      <c r="AH42" s="389"/>
      <c r="AI42" s="389"/>
      <c r="AJ42" s="389"/>
      <c r="AK42" s="389"/>
      <c r="AL42" s="389"/>
    </row>
    <row r="43" spans="1:46" ht="19.5">
      <c r="A43" s="448"/>
      <c r="B43" s="448"/>
      <c r="C43" s="448"/>
      <c r="D43" s="448"/>
      <c r="E43" s="448"/>
      <c r="F43" s="448"/>
      <c r="G43" s="448"/>
      <c r="H43" s="448"/>
      <c r="I43" s="448"/>
      <c r="J43" s="448"/>
      <c r="K43" s="448"/>
      <c r="L43" s="448"/>
      <c r="M43" s="448"/>
      <c r="N43" s="448"/>
      <c r="O43" s="448"/>
      <c r="P43" s="448"/>
      <c r="Q43" s="448"/>
      <c r="R43" s="448"/>
      <c r="S43" s="448"/>
      <c r="T43" s="448"/>
      <c r="U43" s="448"/>
      <c r="V43" s="448"/>
      <c r="W43" s="448"/>
      <c r="X43" s="448"/>
      <c r="Y43" s="448"/>
      <c r="Z43" s="448"/>
      <c r="AA43" s="393">
        <v>5</v>
      </c>
      <c r="AB43" s="389" t="str">
        <f>IF(INDEX(DanhMuc,$AA$1,AA43)&gt;0,TEXT(DAY(INDEX(DanhMuc,$AA$1,AA43)),"00"),"…...")</f>
        <v>13</v>
      </c>
      <c r="AC43" s="389" t="str">
        <f>IF(INDEX(DanhMuc,$AA$1,AA43)&gt;0,TEXT(MONTH(INDEX(DanhMuc,$AA$1,AA43)),"00"),"…...")</f>
        <v>12</v>
      </c>
      <c r="AD43" s="389" t="str">
        <f>IF(INDEX(DanhMuc,$AA$1,AA43)&gt;0,TEXT(YEAR(INDEX(DanhMuc,$AA$1,AA43)),"00"),"……...")</f>
        <v>2011</v>
      </c>
      <c r="AE43" s="389"/>
      <c r="AF43" s="389"/>
      <c r="AG43" s="389"/>
      <c r="AH43" s="389"/>
      <c r="AI43" s="389"/>
      <c r="AJ43" s="389"/>
      <c r="AK43" s="389"/>
      <c r="AL43" s="389"/>
    </row>
    <row r="44" spans="1:46" ht="15.75" customHeight="1">
      <c r="A44" s="447" t="s">
        <v>11</v>
      </c>
      <c r="B44" s="448"/>
      <c r="C44" s="448"/>
      <c r="D44" s="448"/>
      <c r="E44" s="448"/>
      <c r="F44" s="448"/>
      <c r="G44" s="448"/>
      <c r="H44" s="448"/>
      <c r="I44" s="448"/>
      <c r="J44" s="448"/>
      <c r="K44" s="448"/>
      <c r="L44" s="448"/>
      <c r="M44" s="448"/>
      <c r="N44" s="448"/>
      <c r="O44" s="448"/>
      <c r="P44" s="448"/>
      <c r="Q44" s="448"/>
      <c r="R44" s="448"/>
      <c r="S44" s="448"/>
      <c r="T44" s="448"/>
      <c r="U44" s="448"/>
      <c r="V44" s="448"/>
      <c r="W44" s="448"/>
      <c r="X44" s="448"/>
      <c r="Y44" s="448"/>
      <c r="Z44" s="448"/>
      <c r="AA44" s="392"/>
      <c r="AB44" s="389"/>
      <c r="AC44" s="389"/>
      <c r="AD44" s="389"/>
      <c r="AE44" s="389"/>
      <c r="AF44" s="389"/>
      <c r="AG44" s="389"/>
      <c r="AH44" s="389"/>
      <c r="AI44" s="389"/>
      <c r="AJ44" s="389"/>
      <c r="AK44" s="389"/>
      <c r="AL44" s="389"/>
    </row>
    <row r="45" spans="1:46" ht="15.75" customHeight="1">
      <c r="A45" s="448"/>
      <c r="B45" s="448"/>
      <c r="C45" s="448"/>
      <c r="D45" s="448"/>
      <c r="E45" s="448"/>
      <c r="F45" s="448"/>
      <c r="G45" s="448"/>
      <c r="H45" s="448"/>
      <c r="I45" s="448"/>
      <c r="J45" s="448"/>
      <c r="K45" s="448"/>
      <c r="L45" s="448"/>
      <c r="M45" s="448"/>
      <c r="N45" s="448"/>
      <c r="O45" s="448"/>
      <c r="P45" s="448"/>
      <c r="Q45" s="448"/>
      <c r="R45" s="448"/>
      <c r="S45" s="448"/>
      <c r="T45" s="448"/>
      <c r="U45" s="448"/>
      <c r="V45" s="448"/>
      <c r="W45" s="448"/>
      <c r="X45" s="448"/>
      <c r="Y45" s="448"/>
      <c r="Z45" s="448"/>
      <c r="AA45" s="267"/>
      <c r="AB45" s="236"/>
      <c r="AC45" s="236"/>
      <c r="AD45" s="236"/>
      <c r="AE45" s="236"/>
    </row>
    <row r="46" spans="1:46" ht="15.75" customHeight="1">
      <c r="A46" s="8" t="s">
        <v>7</v>
      </c>
      <c r="B46" s="236"/>
      <c r="C46" s="236"/>
      <c r="D46" s="236"/>
      <c r="E46" s="236"/>
      <c r="F46" s="236"/>
      <c r="G46" s="236"/>
      <c r="H46" s="236"/>
      <c r="I46" s="236"/>
      <c r="J46" s="236"/>
      <c r="K46" s="236"/>
      <c r="L46" s="236"/>
      <c r="M46" s="236"/>
      <c r="N46" s="236"/>
      <c r="O46" s="236"/>
      <c r="P46" s="236"/>
      <c r="Q46" s="236"/>
      <c r="R46" s="236"/>
      <c r="S46" s="236"/>
      <c r="T46" s="236"/>
      <c r="U46" s="236"/>
      <c r="V46" s="236"/>
      <c r="W46" s="236"/>
      <c r="X46" s="236"/>
      <c r="Y46" s="236"/>
      <c r="Z46" s="236"/>
      <c r="AA46" s="267"/>
      <c r="AB46" s="236"/>
      <c r="AC46" s="236"/>
      <c r="AD46" s="236"/>
      <c r="AE46" s="236"/>
    </row>
    <row r="47" spans="1:46" ht="19.5">
      <c r="A47" s="240" t="s">
        <v>310</v>
      </c>
      <c r="B47" s="236"/>
      <c r="C47" s="236"/>
      <c r="D47" s="236"/>
      <c r="E47" s="236"/>
      <c r="F47" s="236"/>
      <c r="G47" s="236"/>
      <c r="H47" s="236"/>
      <c r="I47" s="236"/>
      <c r="J47" s="236"/>
      <c r="K47" s="236"/>
      <c r="L47" s="236"/>
      <c r="M47" s="236"/>
      <c r="N47" s="236"/>
      <c r="O47" s="236"/>
      <c r="P47" s="236"/>
      <c r="Q47" s="236"/>
      <c r="R47" s="236"/>
      <c r="S47" s="236"/>
      <c r="T47" s="236"/>
      <c r="U47" s="236"/>
      <c r="V47" s="236"/>
      <c r="W47" s="236"/>
      <c r="X47" s="236"/>
      <c r="Y47" s="236"/>
      <c r="Z47" s="236"/>
      <c r="AA47" s="267"/>
      <c r="AB47" s="233"/>
      <c r="AC47" s="233"/>
      <c r="AD47" s="233"/>
      <c r="AE47" s="233"/>
    </row>
    <row r="48" spans="1:46" ht="19.5">
      <c r="A48" s="236"/>
      <c r="B48" s="256" t="s">
        <v>133</v>
      </c>
      <c r="C48" s="246"/>
      <c r="D48" s="246" t="s">
        <v>277</v>
      </c>
      <c r="E48" s="246"/>
      <c r="F48" s="246"/>
      <c r="G48" s="246"/>
      <c r="H48" s="246"/>
      <c r="I48" s="246"/>
      <c r="J48" s="246"/>
      <c r="K48" s="246"/>
      <c r="L48" s="246"/>
      <c r="M48" s="246" t="s">
        <v>278</v>
      </c>
      <c r="N48" s="246"/>
      <c r="O48" s="246"/>
      <c r="P48" s="246"/>
      <c r="Q48" s="246"/>
      <c r="R48" s="246"/>
      <c r="S48" s="246"/>
      <c r="T48" s="246"/>
      <c r="U48" s="246" t="s">
        <v>279</v>
      </c>
      <c r="V48" s="246"/>
      <c r="W48" s="246"/>
      <c r="X48" s="246"/>
      <c r="Y48" s="246"/>
      <c r="Z48" s="246"/>
      <c r="AA48" s="267"/>
      <c r="AB48" s="233"/>
      <c r="AC48" s="233"/>
      <c r="AD48" s="233"/>
      <c r="AE48" s="233"/>
    </row>
    <row r="49" spans="1:31" ht="19.5">
      <c r="A49" s="236"/>
      <c r="B49" s="247">
        <v>1</v>
      </c>
      <c r="C49" s="257"/>
      <c r="D49" s="248" t="s">
        <v>306</v>
      </c>
      <c r="E49" s="249"/>
      <c r="F49" s="249"/>
      <c r="G49" s="249"/>
      <c r="H49" s="249"/>
      <c r="I49" s="249"/>
      <c r="J49" s="249"/>
      <c r="K49" s="249"/>
      <c r="L49" s="250"/>
      <c r="M49" s="248" t="s">
        <v>290</v>
      </c>
      <c r="N49" s="249"/>
      <c r="O49" s="249"/>
      <c r="P49" s="249"/>
      <c r="Q49" s="249"/>
      <c r="R49" s="249"/>
      <c r="S49" s="249"/>
      <c r="T49" s="250"/>
      <c r="U49" s="251" t="s">
        <v>108</v>
      </c>
      <c r="V49" s="249"/>
      <c r="W49" s="249"/>
      <c r="X49" s="249"/>
      <c r="Y49" s="249"/>
      <c r="Z49" s="250"/>
      <c r="AA49" s="267"/>
      <c r="AB49" s="233"/>
      <c r="AC49" s="233"/>
      <c r="AD49" s="233"/>
      <c r="AE49" s="233"/>
    </row>
    <row r="50" spans="1:31" ht="19.5">
      <c r="A50" s="236"/>
      <c r="B50" s="247">
        <v>2</v>
      </c>
      <c r="C50" s="257"/>
      <c r="D50" s="251" t="s">
        <v>281</v>
      </c>
      <c r="E50" s="249"/>
      <c r="F50" s="249"/>
      <c r="G50" s="249"/>
      <c r="H50" s="249"/>
      <c r="I50" s="249"/>
      <c r="J50" s="249"/>
      <c r="K50" s="249"/>
      <c r="L50" s="250"/>
      <c r="M50" s="251" t="s">
        <v>290</v>
      </c>
      <c r="N50" s="249"/>
      <c r="O50" s="249"/>
      <c r="P50" s="249"/>
      <c r="Q50" s="249"/>
      <c r="R50" s="249"/>
      <c r="S50" s="249"/>
      <c r="T50" s="250"/>
      <c r="U50" s="251" t="s">
        <v>108</v>
      </c>
      <c r="V50" s="249"/>
      <c r="W50" s="249"/>
      <c r="X50" s="249"/>
      <c r="Y50" s="249"/>
      <c r="Z50" s="250"/>
      <c r="AA50" s="267"/>
      <c r="AB50" s="233"/>
      <c r="AC50" s="233"/>
      <c r="AD50" s="233"/>
      <c r="AE50" s="233"/>
    </row>
    <row r="51" spans="1:31" ht="19.5">
      <c r="A51" s="236"/>
      <c r="B51" s="247">
        <v>3</v>
      </c>
      <c r="C51" s="257"/>
      <c r="D51" s="251" t="s">
        <v>307</v>
      </c>
      <c r="E51" s="249"/>
      <c r="F51" s="249"/>
      <c r="G51" s="249"/>
      <c r="H51" s="249"/>
      <c r="I51" s="249"/>
      <c r="J51" s="249"/>
      <c r="K51" s="249"/>
      <c r="L51" s="250"/>
      <c r="M51" s="251" t="s">
        <v>290</v>
      </c>
      <c r="N51" s="249"/>
      <c r="O51" s="249"/>
      <c r="P51" s="249"/>
      <c r="Q51" s="249"/>
      <c r="R51" s="249"/>
      <c r="S51" s="249"/>
      <c r="T51" s="250"/>
      <c r="U51" s="251" t="s">
        <v>108</v>
      </c>
      <c r="V51" s="249"/>
      <c r="W51" s="249"/>
      <c r="X51" s="249"/>
      <c r="Y51" s="249"/>
      <c r="Z51" s="250"/>
      <c r="AA51" s="267"/>
      <c r="AB51" s="233"/>
      <c r="AC51" s="233"/>
      <c r="AD51" s="233"/>
      <c r="AE51" s="233"/>
    </row>
    <row r="52" spans="1:31" ht="19.5">
      <c r="A52" s="240"/>
      <c r="B52" s="252">
        <v>5</v>
      </c>
      <c r="C52" s="257"/>
      <c r="D52" s="251" t="s">
        <v>308</v>
      </c>
      <c r="E52" s="249"/>
      <c r="F52" s="249"/>
      <c r="G52" s="249"/>
      <c r="H52" s="249"/>
      <c r="I52" s="249"/>
      <c r="J52" s="249"/>
      <c r="K52" s="249"/>
      <c r="L52" s="250"/>
      <c r="M52" s="251" t="s">
        <v>280</v>
      </c>
      <c r="N52" s="249"/>
      <c r="O52" s="249"/>
      <c r="P52" s="249"/>
      <c r="Q52" s="249"/>
      <c r="R52" s="249"/>
      <c r="S52" s="249"/>
      <c r="T52" s="250"/>
      <c r="U52" s="251" t="s">
        <v>108</v>
      </c>
      <c r="V52" s="249"/>
      <c r="W52" s="249"/>
      <c r="X52" s="249"/>
      <c r="Y52" s="249"/>
      <c r="Z52" s="250"/>
      <c r="AA52" s="267"/>
      <c r="AB52" s="233"/>
      <c r="AC52" s="233"/>
      <c r="AD52" s="233"/>
      <c r="AE52" s="233"/>
    </row>
    <row r="53" spans="1:31" ht="19.5">
      <c r="A53" s="240"/>
      <c r="B53" s="259">
        <v>6</v>
      </c>
      <c r="C53" s="258"/>
      <c r="D53" s="253" t="s">
        <v>309</v>
      </c>
      <c r="E53" s="254"/>
      <c r="F53" s="254"/>
      <c r="G53" s="254"/>
      <c r="H53" s="254"/>
      <c r="I53" s="254"/>
      <c r="J53" s="254"/>
      <c r="K53" s="254"/>
      <c r="L53" s="255"/>
      <c r="M53" s="253" t="s">
        <v>311</v>
      </c>
      <c r="N53" s="254"/>
      <c r="O53" s="254"/>
      <c r="P53" s="254"/>
      <c r="Q53" s="254"/>
      <c r="R53" s="254"/>
      <c r="S53" s="254"/>
      <c r="T53" s="255"/>
      <c r="U53" s="253" t="s">
        <v>108</v>
      </c>
      <c r="V53" s="254"/>
      <c r="W53" s="254"/>
      <c r="X53" s="254"/>
      <c r="Y53" s="254"/>
      <c r="Z53" s="255"/>
      <c r="AA53" s="267"/>
      <c r="AB53" s="233"/>
      <c r="AC53" s="233"/>
      <c r="AD53" s="233"/>
      <c r="AE53" s="233"/>
    </row>
    <row r="54" spans="1:31" ht="19.5">
      <c r="A54" s="8" t="s">
        <v>96</v>
      </c>
      <c r="B54" s="236"/>
      <c r="C54" s="236"/>
      <c r="D54" s="236"/>
      <c r="E54" s="236"/>
      <c r="F54" s="236"/>
      <c r="G54" s="236"/>
      <c r="H54" s="236"/>
      <c r="I54" s="236"/>
      <c r="J54" s="236"/>
      <c r="K54" s="236"/>
      <c r="L54" s="236"/>
      <c r="M54" s="236"/>
      <c r="N54" s="236"/>
      <c r="O54" s="236"/>
      <c r="P54" s="236"/>
      <c r="Q54" s="236"/>
      <c r="R54" s="236"/>
      <c r="S54" s="236"/>
      <c r="T54" s="236"/>
      <c r="U54" s="236"/>
      <c r="V54" s="236"/>
      <c r="W54" s="236"/>
      <c r="X54" s="236"/>
      <c r="Y54" s="236"/>
      <c r="Z54" s="236"/>
      <c r="AA54" s="267"/>
      <c r="AB54" s="236"/>
      <c r="AC54" s="236"/>
      <c r="AD54" s="236"/>
      <c r="AE54" s="236"/>
    </row>
    <row r="55" spans="1:31" ht="20.25" thickBot="1">
      <c r="A55" s="243"/>
      <c r="B55" s="244"/>
      <c r="C55" s="244"/>
      <c r="D55" s="244"/>
      <c r="E55" s="244"/>
      <c r="F55" s="244"/>
      <c r="G55" s="244"/>
      <c r="H55" s="244"/>
      <c r="I55" s="244"/>
      <c r="J55" s="244"/>
      <c r="K55" s="244"/>
      <c r="L55" s="244"/>
      <c r="M55" s="244"/>
      <c r="N55" s="244"/>
      <c r="O55" s="244"/>
      <c r="P55" s="244"/>
      <c r="Q55" s="244"/>
      <c r="R55" s="244"/>
      <c r="S55" s="244"/>
      <c r="T55" s="244"/>
      <c r="U55" s="244"/>
      <c r="V55" s="244"/>
      <c r="W55" s="244"/>
      <c r="X55" s="244"/>
      <c r="Y55" s="244"/>
      <c r="Z55" s="244"/>
      <c r="AA55" s="267"/>
      <c r="AB55" s="236"/>
      <c r="AC55" s="236"/>
      <c r="AD55" s="236"/>
      <c r="AE55" s="236"/>
    </row>
    <row r="56" spans="1:31" ht="20.25" thickBot="1">
      <c r="A56" s="7" t="s">
        <v>8</v>
      </c>
      <c r="B56" s="236"/>
      <c r="C56" s="236"/>
      <c r="D56" s="236"/>
      <c r="E56" s="236"/>
      <c r="F56" s="236"/>
      <c r="G56" s="236"/>
      <c r="H56" s="236"/>
      <c r="I56" s="236"/>
      <c r="J56" s="236"/>
      <c r="K56" s="236"/>
      <c r="L56" s="236"/>
      <c r="M56" s="236"/>
      <c r="N56" s="236"/>
      <c r="O56" s="236"/>
      <c r="P56" s="236"/>
      <c r="Q56" s="236"/>
      <c r="R56" s="236"/>
      <c r="S56" s="236"/>
      <c r="T56" s="236"/>
      <c r="U56" s="236"/>
      <c r="V56" s="236"/>
      <c r="W56" s="236"/>
      <c r="X56" s="236"/>
      <c r="Y56" s="236"/>
      <c r="Z56" s="236"/>
      <c r="AA56" s="402" t="s">
        <v>25</v>
      </c>
      <c r="AB56" s="236"/>
      <c r="AC56" s="236"/>
      <c r="AD56" s="236"/>
      <c r="AE56" s="236"/>
    </row>
    <row r="57" spans="1:31" ht="19.5">
      <c r="A57" s="245"/>
      <c r="B57" s="249" t="s">
        <v>276</v>
      </c>
      <c r="C57" s="249"/>
      <c r="D57" s="249"/>
      <c r="E57" s="249"/>
      <c r="F57" s="249"/>
      <c r="G57" s="249"/>
      <c r="H57" s="249"/>
      <c r="I57" s="249"/>
      <c r="J57" s="249"/>
      <c r="K57" s="249"/>
      <c r="L57" s="249"/>
      <c r="M57" s="249"/>
      <c r="N57" s="249"/>
      <c r="O57" s="249"/>
      <c r="P57" s="249"/>
      <c r="Q57" s="245"/>
      <c r="R57" s="245"/>
      <c r="S57" s="245"/>
      <c r="T57" s="245"/>
      <c r="U57" s="245"/>
      <c r="V57" s="245"/>
      <c r="W57" s="245"/>
      <c r="X57" s="245"/>
      <c r="Y57" s="245"/>
      <c r="Z57" s="245"/>
      <c r="AA57" s="267"/>
      <c r="AB57" s="236"/>
      <c r="AC57" s="236"/>
      <c r="AD57" s="236"/>
      <c r="AE57" s="236"/>
    </row>
    <row r="58" spans="1:31" ht="19.5">
      <c r="A58" s="7" t="s">
        <v>95</v>
      </c>
      <c r="B58" s="236"/>
      <c r="C58" s="236"/>
      <c r="D58" s="236"/>
      <c r="E58" s="236"/>
      <c r="F58" s="236"/>
      <c r="G58" s="236"/>
      <c r="H58" s="236"/>
      <c r="I58" s="236"/>
      <c r="J58" s="236"/>
      <c r="K58" s="236"/>
      <c r="L58" s="236"/>
      <c r="M58" s="236"/>
      <c r="N58" s="236"/>
      <c r="O58" s="236"/>
      <c r="P58" s="236"/>
      <c r="Q58" s="236"/>
      <c r="R58" s="236"/>
      <c r="S58" s="236"/>
      <c r="T58" s="236"/>
      <c r="U58" s="236"/>
      <c r="V58" s="236"/>
      <c r="W58" s="236"/>
      <c r="X58" s="236"/>
      <c r="Y58" s="236"/>
      <c r="Z58" s="236"/>
      <c r="AA58" s="268"/>
      <c r="AB58" s="236"/>
      <c r="AC58" s="236"/>
      <c r="AD58" s="236"/>
      <c r="AE58" s="236"/>
    </row>
    <row r="59" spans="1:31" ht="19.5">
      <c r="A59" s="236"/>
      <c r="B59" s="236"/>
      <c r="C59" s="236"/>
      <c r="D59" s="236"/>
      <c r="E59" s="236"/>
      <c r="F59" s="236"/>
      <c r="G59" s="236"/>
      <c r="H59" s="236"/>
      <c r="I59" s="236"/>
      <c r="J59" s="236"/>
      <c r="K59" s="236"/>
      <c r="L59" s="236"/>
      <c r="M59" s="236"/>
      <c r="N59" s="236"/>
      <c r="O59" s="236"/>
      <c r="P59" s="236"/>
      <c r="Q59" s="236"/>
      <c r="R59" s="236"/>
      <c r="S59" s="236"/>
      <c r="T59" s="236"/>
      <c r="U59" s="236"/>
      <c r="V59" s="236"/>
      <c r="W59" s="236"/>
      <c r="X59" s="236"/>
      <c r="Y59" s="236"/>
      <c r="Z59" s="236"/>
      <c r="AA59" s="268"/>
      <c r="AB59" s="236"/>
      <c r="AC59" s="236"/>
      <c r="AD59" s="236"/>
      <c r="AE59" s="236"/>
    </row>
    <row r="60" spans="1:31" ht="19.5">
      <c r="A60" s="239" t="s">
        <v>291</v>
      </c>
      <c r="B60" s="239"/>
      <c r="C60" s="239"/>
      <c r="D60" s="239"/>
      <c r="E60" s="239"/>
      <c r="F60" s="239"/>
      <c r="G60" s="239"/>
      <c r="H60" s="239"/>
      <c r="I60" s="239"/>
      <c r="J60" s="239"/>
      <c r="K60" s="239"/>
      <c r="L60" s="239"/>
      <c r="M60" s="239"/>
      <c r="N60" s="239" t="s">
        <v>9</v>
      </c>
      <c r="O60" s="239"/>
      <c r="P60" s="239"/>
      <c r="Q60" s="239"/>
      <c r="R60" s="239"/>
      <c r="S60" s="239"/>
      <c r="T60" s="239"/>
      <c r="U60" s="239"/>
      <c r="V60" s="239"/>
      <c r="W60" s="239"/>
      <c r="X60" s="239"/>
      <c r="Y60" s="239"/>
      <c r="Z60" s="239"/>
      <c r="AA60" s="268"/>
      <c r="AB60" s="236"/>
      <c r="AC60" s="236"/>
      <c r="AD60" s="236"/>
      <c r="AE60" s="236"/>
    </row>
    <row r="61" spans="1:31" ht="18.75">
      <c r="A61" s="236"/>
      <c r="B61" s="236"/>
      <c r="C61" s="236"/>
      <c r="D61" s="236"/>
      <c r="E61" s="236"/>
      <c r="F61" s="236"/>
      <c r="G61" s="236"/>
      <c r="H61" s="236"/>
      <c r="I61" s="236"/>
      <c r="J61" s="236"/>
      <c r="K61" s="236"/>
      <c r="L61" s="236"/>
      <c r="M61" s="236"/>
      <c r="N61" s="236"/>
      <c r="O61" s="236"/>
      <c r="P61" s="236"/>
      <c r="Q61" s="236"/>
      <c r="R61" s="236"/>
      <c r="S61" s="236"/>
      <c r="T61" s="236"/>
      <c r="U61" s="236"/>
      <c r="V61" s="236"/>
      <c r="W61" s="236"/>
      <c r="X61" s="236"/>
      <c r="Y61" s="236"/>
      <c r="Z61" s="236"/>
      <c r="AA61" s="235"/>
      <c r="AB61" s="236"/>
      <c r="AC61" s="236"/>
      <c r="AD61" s="236"/>
      <c r="AE61" s="236"/>
    </row>
    <row r="62" spans="1:31" ht="18.75">
      <c r="A62" s="236"/>
      <c r="B62" s="236"/>
      <c r="C62" s="236"/>
      <c r="D62" s="236"/>
      <c r="E62" s="236"/>
      <c r="F62" s="236"/>
      <c r="G62" s="236"/>
      <c r="H62" s="236"/>
      <c r="I62" s="236"/>
      <c r="J62" s="236"/>
      <c r="K62" s="236"/>
      <c r="L62" s="236"/>
      <c r="M62" s="236"/>
      <c r="N62" s="236"/>
      <c r="O62" s="236"/>
      <c r="P62" s="236"/>
      <c r="Q62" s="236"/>
      <c r="R62" s="236"/>
      <c r="S62" s="236"/>
      <c r="T62" s="236"/>
      <c r="U62" s="236"/>
      <c r="V62" s="236"/>
      <c r="W62" s="236"/>
      <c r="X62" s="236"/>
      <c r="Y62" s="236"/>
      <c r="Z62" s="236"/>
      <c r="AA62" s="235"/>
      <c r="AB62" s="236"/>
      <c r="AC62" s="236"/>
      <c r="AD62" s="236"/>
      <c r="AE62" s="236"/>
    </row>
    <row r="63" spans="1:31" ht="18.75">
      <c r="A63" s="236"/>
      <c r="B63" s="236"/>
      <c r="C63" s="236"/>
      <c r="D63" s="236"/>
      <c r="E63" s="236"/>
      <c r="F63" s="236"/>
      <c r="G63" s="236"/>
      <c r="H63" s="236"/>
      <c r="I63" s="236"/>
      <c r="J63" s="236"/>
      <c r="K63" s="236"/>
      <c r="L63" s="236"/>
      <c r="M63" s="236"/>
      <c r="N63" s="236"/>
      <c r="O63" s="236"/>
      <c r="P63" s="236"/>
      <c r="Q63" s="236"/>
      <c r="R63" s="236"/>
      <c r="S63" s="236"/>
      <c r="T63" s="236"/>
      <c r="U63" s="236"/>
      <c r="V63" s="236"/>
      <c r="W63" s="236"/>
      <c r="X63" s="236"/>
      <c r="Y63" s="236"/>
      <c r="Z63" s="236"/>
      <c r="AA63" s="235"/>
      <c r="AB63" s="236"/>
      <c r="AC63" s="236"/>
      <c r="AD63" s="236"/>
      <c r="AE63" s="236"/>
    </row>
    <row r="64" spans="1:31" ht="18.75">
      <c r="A64" s="236"/>
      <c r="B64" s="236"/>
      <c r="C64" s="236"/>
      <c r="D64" s="236"/>
      <c r="E64" s="236"/>
      <c r="F64" s="236"/>
      <c r="G64" s="236"/>
      <c r="H64" s="236"/>
      <c r="I64" s="236"/>
      <c r="J64" s="236"/>
      <c r="K64" s="236"/>
      <c r="L64" s="236"/>
      <c r="M64" s="236"/>
      <c r="N64" s="236"/>
      <c r="O64" s="236"/>
      <c r="P64" s="236"/>
      <c r="Q64" s="236"/>
      <c r="R64" s="236"/>
      <c r="S64" s="236"/>
      <c r="T64" s="236"/>
      <c r="U64" s="236"/>
      <c r="V64" s="236"/>
      <c r="W64" s="236"/>
      <c r="X64" s="236"/>
      <c r="Y64" s="236"/>
      <c r="Z64" s="236"/>
      <c r="AA64" s="235"/>
      <c r="AB64" s="236"/>
      <c r="AC64" s="236"/>
      <c r="AD64" s="236"/>
      <c r="AE64" s="236"/>
    </row>
    <row r="65" spans="1:31" ht="18.75">
      <c r="A65" s="15" t="str">
        <f>MID(tvgs1,FIND(":",tvgs1,1)+1,LEN(tvgs1))</f>
        <v xml:space="preserve"> Trần Bá Đức</v>
      </c>
      <c r="B65" s="239"/>
      <c r="C65" s="239"/>
      <c r="D65" s="239"/>
      <c r="E65" s="239"/>
      <c r="F65" s="239"/>
      <c r="G65" s="239"/>
      <c r="H65" s="239"/>
      <c r="I65" s="239"/>
      <c r="J65" s="239"/>
      <c r="K65" s="239"/>
      <c r="L65" s="239"/>
      <c r="M65" s="239"/>
      <c r="N65" s="15" t="str">
        <f>MID(dvtc1,FIND(":",dvtc1,1)+1,LEN(dvtc1))</f>
        <v xml:space="preserve"> Nguyễn Anh Trung</v>
      </c>
      <c r="O65" s="239"/>
      <c r="P65" s="239"/>
      <c r="Q65" s="239"/>
      <c r="R65" s="239"/>
      <c r="S65" s="239"/>
      <c r="T65" s="239"/>
      <c r="U65" s="239"/>
      <c r="V65" s="239"/>
      <c r="W65" s="239"/>
      <c r="X65" s="239"/>
      <c r="Y65" s="239"/>
      <c r="Z65" s="239"/>
      <c r="AA65" s="235"/>
      <c r="AB65" s="236"/>
      <c r="AC65" s="236"/>
      <c r="AD65" s="236"/>
      <c r="AE65" s="236"/>
    </row>
  </sheetData>
  <dataConsolidate/>
  <mergeCells count="13">
    <mergeCell ref="R5:Z5"/>
    <mergeCell ref="I25:Q25"/>
    <mergeCell ref="E26:G26"/>
    <mergeCell ref="I26:Q26"/>
    <mergeCell ref="A44:Z45"/>
    <mergeCell ref="A32:Z33"/>
    <mergeCell ref="A14:Z16"/>
    <mergeCell ref="A18:Z18"/>
    <mergeCell ref="A27:Z27"/>
    <mergeCell ref="A30:Z31"/>
    <mergeCell ref="A37:Z40"/>
    <mergeCell ref="A42:Z43"/>
    <mergeCell ref="E25:G25"/>
  </mergeCells>
  <phoneticPr fontId="7" type="noConversion"/>
  <conditionalFormatting sqref="A14:Z16">
    <cfRule type="expression" dxfId="44" priority="1" stopIfTrue="1">
      <formula>AB$14&gt;0</formula>
    </cfRule>
  </conditionalFormatting>
  <dataValidations count="4">
    <dataValidation allowBlank="1" showInputMessage="1" showErrorMessage="1" promptTitle="STT BB ở cột 1 Sheet DanhMuc" prompt="Lấy từ kết quả ở cột 1 bằng cách lọc ở cột 2 sheet DanhMuc, tương ứng với mỗi loại biên bản." sqref="AE2"/>
    <dataValidation allowBlank="1" showInputMessage="1" showErrorMessage="1" promptTitle="STT để in" prompt="STT ở cột này dùng để in hàng loạt các biên bản trong Sheet này" sqref="AD2"/>
    <dataValidation allowBlank="1" showInputMessage="1" showErrorMessage="1" promptTitle="Số hiệu BB ở cột 3 Sheet DanhMuc" prompt="Lấy từ kết quả ở cột 3, bằng cách lọc ở cột 2 sheet DanhMuc, tương ứng với mỗi loại biên bản." sqref="AF2"/>
    <dataValidation allowBlank="1" showInputMessage="1" showErrorMessage="1" promptTitle="Nhập số in" prompt="Số này nhập từ cột STT ở bảng bên cạnh" sqref="AC1:AC2"/>
  </dataValidations>
  <hyperlinks>
    <hyperlink ref="AA56" location="DanhMuc!A1" display="Quay về DanhMuc"/>
    <hyperlink ref="AA8" location="DanhMuc!A1" display="Quay về DanhMuc"/>
  </hyperlinks>
  <printOptions horizontalCentered="1"/>
  <pageMargins left="0.9055118110236221" right="0.78740157480314965" top="0.59055118110236227" bottom="0.59055118110236227" header="0" footer="0"/>
  <pageSetup paperSize="9" orientation="portrait" r:id="rId1"/>
  <headerFooter alignWithMargins="0"/>
  <legacyDrawing r:id="rId2"/>
</worksheet>
</file>

<file path=xl/worksheets/sheet10.xml><?xml version="1.0" encoding="utf-8"?>
<worksheet xmlns="http://schemas.openxmlformats.org/spreadsheetml/2006/main" xmlns:r="http://schemas.openxmlformats.org/officeDocument/2006/relationships">
  <sheetPr codeName="Sheet9" enableFormatConditionsCalculation="0">
    <tabColor indexed="13"/>
  </sheetPr>
  <dimension ref="A1:AD49"/>
  <sheetViews>
    <sheetView view="pageBreakPreview" workbookViewId="0">
      <pane ySplit="1" topLeftCell="A11" activePane="bottomLeft" state="frozen"/>
      <selection activeCell="Q11" sqref="Q11"/>
      <selection pane="bottomLeft" activeCell="J25" sqref="J25"/>
    </sheetView>
  </sheetViews>
  <sheetFormatPr defaultRowHeight="15.75"/>
  <cols>
    <col min="1" max="25" width="3" customWidth="1"/>
    <col min="26" max="26" width="3.25" customWidth="1"/>
    <col min="27" max="27" width="25.625" bestFit="1" customWidth="1"/>
    <col min="28" max="28" width="4.875" hidden="1" customWidth="1"/>
    <col min="29" max="29" width="6.125" hidden="1" customWidth="1"/>
    <col min="30" max="30" width="4.875" hidden="1" customWidth="1"/>
  </cols>
  <sheetData>
    <row r="1" spans="1:30" s="3" customFormat="1" ht="17.25"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1">
        <f>DanhMuc!S4</f>
        <v>52</v>
      </c>
    </row>
    <row r="2" spans="1:30" ht="17.25" thickTop="1">
      <c r="A2" s="105" t="s">
        <v>268</v>
      </c>
      <c r="B2" s="5"/>
      <c r="C2" s="5"/>
      <c r="D2" s="5"/>
      <c r="E2" s="5"/>
      <c r="F2" s="5"/>
      <c r="G2" s="5"/>
      <c r="H2" s="5"/>
      <c r="I2" s="5"/>
      <c r="J2" s="5"/>
      <c r="K2" s="6" t="s">
        <v>10</v>
      </c>
      <c r="L2" s="5"/>
      <c r="M2" s="5"/>
      <c r="N2" s="5"/>
      <c r="O2" s="5"/>
      <c r="P2" s="5"/>
      <c r="Q2" s="5"/>
      <c r="R2" s="5"/>
      <c r="S2" s="5"/>
      <c r="T2" s="5"/>
      <c r="U2" s="5"/>
      <c r="V2" s="5"/>
      <c r="W2" s="5"/>
      <c r="X2" s="5"/>
      <c r="Y2" s="5"/>
      <c r="Z2" s="5"/>
      <c r="AA2" s="224"/>
    </row>
    <row r="3" spans="1:30" ht="16.5">
      <c r="A3" s="106" t="s">
        <v>269</v>
      </c>
      <c r="B3" s="18"/>
      <c r="C3" s="18"/>
      <c r="D3" s="9"/>
      <c r="E3" s="9"/>
      <c r="F3" s="9"/>
      <c r="G3" s="9"/>
      <c r="H3" s="18"/>
      <c r="I3" s="18"/>
      <c r="J3" s="18"/>
      <c r="K3" s="19" t="s">
        <v>0</v>
      </c>
      <c r="L3" s="18"/>
      <c r="M3" s="18"/>
      <c r="N3" s="18"/>
      <c r="O3" s="18"/>
      <c r="P3" s="9"/>
      <c r="Q3" s="9"/>
      <c r="R3" s="9"/>
      <c r="S3" s="9"/>
      <c r="T3" s="9"/>
      <c r="U3" s="9"/>
      <c r="V3" s="18"/>
      <c r="W3" s="18"/>
      <c r="X3" s="18"/>
      <c r="Y3" s="18"/>
      <c r="Z3" s="18"/>
      <c r="AA3" s="224"/>
    </row>
    <row r="4" spans="1:30" ht="10.5" customHeight="1">
      <c r="A4" s="106"/>
      <c r="B4" s="18"/>
      <c r="C4" s="18"/>
      <c r="D4" s="18"/>
      <c r="E4" s="18"/>
      <c r="F4" s="18"/>
      <c r="G4" s="18"/>
      <c r="H4" s="18"/>
      <c r="I4" s="18"/>
      <c r="J4" s="18"/>
      <c r="K4" s="19"/>
      <c r="L4" s="18"/>
      <c r="M4" s="18"/>
      <c r="N4" s="18"/>
      <c r="O4" s="18"/>
      <c r="P4" s="18"/>
      <c r="Q4" s="18"/>
      <c r="R4" s="18"/>
      <c r="S4" s="18"/>
      <c r="T4" s="18"/>
      <c r="U4" s="18"/>
      <c r="V4" s="18"/>
      <c r="W4" s="18"/>
      <c r="X4" s="18"/>
      <c r="Y4" s="18"/>
      <c r="Z4" s="18"/>
      <c r="AA4" s="224"/>
    </row>
    <row r="5" spans="1:30" ht="16.5">
      <c r="Z5" s="11" t="str">
        <f>tinh2&amp;", ngày "&amp;AB5&amp;" tháng "&amp;AC5&amp;" năm "&amp;AD5</f>
        <v>Hạ Long, ngày …... tháng …... năm ……...</v>
      </c>
      <c r="AA5" s="225">
        <v>5</v>
      </c>
      <c r="AB5" t="str">
        <f>IF(INDEX(DanhMuc,$AA$1,AA5)&gt;0,TEXT(DAY(INDEX(DanhMuc,$AA$1,AA5)),"00"),"…...")</f>
        <v>…...</v>
      </c>
      <c r="AC5" t="str">
        <f>IF(INDEX(DanhMuc,$AA$1,AA5)&gt;0,TEXT(MONTH(INDEX(DanhMuc,$AA$1,AA5)),"00"),"…...")</f>
        <v>…...</v>
      </c>
      <c r="AD5" t="str">
        <f>IF(INDEX(DanhMuc,$AA$1,AA5)&gt;0,TEXT(YEAR(INDEX(DanhMuc,$AA$1,AA5)),"00"),"……...")</f>
        <v>……...</v>
      </c>
    </row>
    <row r="6" spans="1:30" ht="9.75" customHeight="1">
      <c r="AA6" s="224"/>
    </row>
    <row r="7" spans="1:30" ht="17.25" thickBot="1">
      <c r="A7" s="4" t="str">
        <f>IF(AB7&gt;0,"BIÊN BẢN SỐ: "&amp;AC7&amp;"/NB","BIÊN BẢN SỐ: ……………......")</f>
        <v>BIÊN BẢN SỐ: ……………......</v>
      </c>
      <c r="B7" s="4"/>
      <c r="C7" s="4"/>
      <c r="D7" s="4"/>
      <c r="E7" s="4"/>
      <c r="F7" s="4"/>
      <c r="G7" s="4"/>
      <c r="H7" s="4"/>
      <c r="I7" s="4"/>
      <c r="J7" s="4"/>
      <c r="K7" s="4"/>
      <c r="L7" s="4"/>
      <c r="M7" s="4"/>
      <c r="N7" s="4"/>
      <c r="O7" s="4"/>
      <c r="P7" s="4"/>
      <c r="Q7" s="4"/>
      <c r="R7" s="4"/>
      <c r="S7" s="4"/>
      <c r="T7" s="4"/>
      <c r="U7" s="4"/>
      <c r="V7" s="4"/>
      <c r="W7" s="4"/>
      <c r="X7" s="4"/>
      <c r="Y7" s="4"/>
      <c r="Z7" s="4"/>
      <c r="AA7" s="225">
        <v>1</v>
      </c>
      <c r="AB7">
        <f>LEN(INDEX(DanhMuc,$AA$1,AA7))</f>
        <v>0</v>
      </c>
      <c r="AC7">
        <f>INDEX(DanhMuc,$AA$1,AA7)</f>
        <v>0</v>
      </c>
    </row>
    <row r="8" spans="1:30" ht="21" thickBot="1">
      <c r="A8" s="10" t="s">
        <v>31</v>
      </c>
      <c r="B8" s="4"/>
      <c r="C8" s="4"/>
      <c r="D8" s="4"/>
      <c r="E8" s="4"/>
      <c r="F8" s="4"/>
      <c r="G8" s="4"/>
      <c r="H8" s="4"/>
      <c r="I8" s="4"/>
      <c r="J8" s="4"/>
      <c r="K8" s="4"/>
      <c r="L8" s="4"/>
      <c r="M8" s="4"/>
      <c r="N8" s="4"/>
      <c r="O8" s="4"/>
      <c r="P8" s="4"/>
      <c r="Q8" s="4"/>
      <c r="R8" s="4"/>
      <c r="S8" s="4"/>
      <c r="T8" s="4"/>
      <c r="U8" s="4"/>
      <c r="V8" s="4"/>
      <c r="W8" s="4"/>
      <c r="X8" s="4"/>
      <c r="Y8" s="4"/>
      <c r="Z8" s="4"/>
      <c r="AA8" s="226" t="s">
        <v>25</v>
      </c>
    </row>
    <row r="9" spans="1:30" ht="9" customHeight="1">
      <c r="A9" s="17"/>
      <c r="AA9" s="224"/>
    </row>
    <row r="10" spans="1:30" ht="16.5">
      <c r="A10" s="7" t="s">
        <v>44</v>
      </c>
      <c r="B10" s="31"/>
      <c r="C10" s="31"/>
      <c r="D10" s="31"/>
      <c r="E10" s="100" t="str">
        <f>ct</f>
        <v>Nhà làm việc kiêm kho, nhà công vụ và phụ trợ</v>
      </c>
      <c r="G10" s="31"/>
      <c r="AA10" s="224"/>
    </row>
    <row r="11" spans="1:30" ht="16.5">
      <c r="A11" s="7" t="s">
        <v>74</v>
      </c>
      <c r="B11" s="31"/>
      <c r="C11" s="31"/>
      <c r="D11" s="31"/>
      <c r="E11" s="100" t="str">
        <f>hm</f>
        <v>Nhà làm việc kiêm kho</v>
      </c>
      <c r="G11" s="31"/>
      <c r="AA11" s="224"/>
    </row>
    <row r="12" spans="1:30" ht="16.5">
      <c r="A12" s="7" t="s">
        <v>45</v>
      </c>
      <c r="B12" s="31"/>
      <c r="C12" s="31"/>
      <c r="D12" s="31"/>
      <c r="E12" s="100" t="str">
        <f>dd</f>
        <v>Phường HG - TP HL - Tỉnh QN</v>
      </c>
      <c r="G12" s="31"/>
      <c r="AA12" s="224"/>
    </row>
    <row r="13" spans="1:30" ht="16.5">
      <c r="A13" s="7" t="s">
        <v>2</v>
      </c>
      <c r="AA13" s="224"/>
    </row>
    <row r="14" spans="1:30" ht="16.5">
      <c r="A14" s="454" t="str">
        <f>IF(AB14&gt;0,INDEX(DanhMuc,$AA$1,AA14),REPT(".",285))</f>
        <v>.............................................................................................................................................................................................................................................................................................</v>
      </c>
      <c r="B14" s="454"/>
      <c r="C14" s="454"/>
      <c r="D14" s="454"/>
      <c r="E14" s="454"/>
      <c r="F14" s="454"/>
      <c r="G14" s="454"/>
      <c r="H14" s="454"/>
      <c r="I14" s="454"/>
      <c r="J14" s="454"/>
      <c r="K14" s="454"/>
      <c r="L14" s="454"/>
      <c r="M14" s="454"/>
      <c r="N14" s="454"/>
      <c r="O14" s="454"/>
      <c r="P14" s="454"/>
      <c r="Q14" s="454"/>
      <c r="R14" s="454"/>
      <c r="S14" s="454"/>
      <c r="T14" s="454"/>
      <c r="U14" s="454"/>
      <c r="V14" s="454"/>
      <c r="W14" s="454"/>
      <c r="X14" s="454"/>
      <c r="Y14" s="454"/>
      <c r="Z14" s="454"/>
      <c r="AA14" s="225">
        <v>2</v>
      </c>
      <c r="AB14">
        <f>LEN(INDEX(DanhMuc,$AA$1,AA14))</f>
        <v>0</v>
      </c>
    </row>
    <row r="15" spans="1:30" ht="16.5" customHeight="1">
      <c r="A15" s="454"/>
      <c r="B15" s="454"/>
      <c r="C15" s="454"/>
      <c r="D15" s="454"/>
      <c r="E15" s="454"/>
      <c r="F15" s="454"/>
      <c r="G15" s="454"/>
      <c r="H15" s="454"/>
      <c r="I15" s="454"/>
      <c r="J15" s="454"/>
      <c r="K15" s="454"/>
      <c r="L15" s="454"/>
      <c r="M15" s="454"/>
      <c r="N15" s="454"/>
      <c r="O15" s="454"/>
      <c r="P15" s="454"/>
      <c r="Q15" s="454"/>
      <c r="R15" s="454"/>
      <c r="S15" s="454"/>
      <c r="T15" s="454"/>
      <c r="U15" s="454"/>
      <c r="V15" s="454"/>
      <c r="W15" s="454"/>
      <c r="X15" s="454"/>
      <c r="Y15" s="454"/>
      <c r="Z15" s="454"/>
      <c r="AA15" s="225"/>
    </row>
    <row r="16" spans="1:30" ht="16.5">
      <c r="A16" s="454"/>
      <c r="B16" s="454"/>
      <c r="C16" s="454"/>
      <c r="D16" s="454"/>
      <c r="E16" s="454"/>
      <c r="F16" s="454"/>
      <c r="G16" s="454"/>
      <c r="H16" s="454"/>
      <c r="I16" s="454"/>
      <c r="J16" s="454"/>
      <c r="K16" s="454"/>
      <c r="L16" s="454"/>
      <c r="M16" s="454"/>
      <c r="N16" s="454"/>
      <c r="O16" s="454"/>
      <c r="P16" s="454"/>
      <c r="Q16" s="454"/>
      <c r="R16" s="454"/>
      <c r="S16" s="454"/>
      <c r="T16" s="454"/>
      <c r="U16" s="454"/>
      <c r="V16" s="454"/>
      <c r="W16" s="454"/>
      <c r="X16" s="454"/>
      <c r="Y16" s="454"/>
      <c r="Z16" s="454"/>
      <c r="AA16" s="224"/>
    </row>
    <row r="17" spans="1:30" ht="16.5">
      <c r="A17" s="7" t="s">
        <v>3</v>
      </c>
      <c r="AA17" s="224"/>
    </row>
    <row r="18" spans="1:30" ht="16.5">
      <c r="A18" s="8" t="str">
        <f>ThongTinBanDau!B16</f>
        <v xml:space="preserve">  a) Đại diện đơn vị thi công: Công ty Cổ phần Xây dựng…</v>
      </c>
      <c r="AA18" s="224"/>
    </row>
    <row r="19" spans="1:30" ht="16.5">
      <c r="B19" t="str">
        <f>_pkt1</f>
        <v>Ông: ………………………..</v>
      </c>
      <c r="N19" t="str">
        <f>_pkt11</f>
        <v>Chức vụ: …………………</v>
      </c>
      <c r="AA19" s="224"/>
    </row>
    <row r="20" spans="1:30" ht="16.5">
      <c r="B20" t="str">
        <f>_pkt2</f>
        <v>Ông: Hoàng Việt Trường</v>
      </c>
      <c r="N20" t="str">
        <f>_pkt22</f>
        <v>Chức vụ: Cán bộ Ban KHKT</v>
      </c>
      <c r="AA20" s="224"/>
    </row>
    <row r="21" spans="1:30" ht="16.5">
      <c r="A21" s="8" t="str">
        <f>ThongTinBanDau!B19</f>
        <v xml:space="preserve">  b. Đại diện đội thi công:</v>
      </c>
      <c r="AA21" s="224"/>
    </row>
    <row r="22" spans="1:30" ht="16.5">
      <c r="B22" t="str">
        <f>_dtc1</f>
        <v>Ông: Nguyễn Anh Trung</v>
      </c>
      <c r="N22" t="str">
        <f>_dtc11</f>
        <v>Chức vụ: Chỉ huy trưởng công trường</v>
      </c>
      <c r="AA22" s="224"/>
    </row>
    <row r="23" spans="1:30" ht="22.5" customHeight="1">
      <c r="B23" t="str">
        <f>_dtc2</f>
        <v>Ông: Nguyễn Đức Lam</v>
      </c>
      <c r="N23" t="str">
        <f>_dtc22</f>
        <v>Chức vụ: CBKT</v>
      </c>
      <c r="AA23" s="224"/>
    </row>
    <row r="24" spans="1:30" ht="16.5">
      <c r="A24" s="7" t="s">
        <v>262</v>
      </c>
      <c r="AA24" s="224"/>
    </row>
    <row r="25" spans="1:30" ht="16.5" customHeight="1">
      <c r="B25" t="str">
        <f>"Bắt đầu: "&amp;AC25&amp;" giờ "&amp;AD25&amp;" phút"&amp;MID(Z$5,FIND(",",Z$5,1),LEN(Z$5))</f>
        <v>Bắt đầu: …… giờ …… phút, ngày …... tháng …... năm ……...</v>
      </c>
      <c r="AA25" s="225">
        <v>3</v>
      </c>
      <c r="AB25">
        <f>INDEX(DanhMuc,$AA$1,AA25)</f>
        <v>0</v>
      </c>
      <c r="AC25" t="str">
        <f>IF(AB25&gt;0,LEFT(AB25,LEN(AB25)-2),"……")</f>
        <v>……</v>
      </c>
      <c r="AD25" t="str">
        <f>IF(AB25&gt;0,RIGHT(AB25,2),"……")</f>
        <v>……</v>
      </c>
    </row>
    <row r="26" spans="1:30" ht="16.5">
      <c r="B26" t="str">
        <f>"Kết thúc: "&amp;AC26&amp;" giờ "&amp;AD26&amp;" phút"&amp;MID(Z$5,FIND(",",Z$5,1),LEN(Z$5))</f>
        <v>Kết thúc: ….. giờ ..… phút, ngày …... tháng …... năm ……...</v>
      </c>
      <c r="AA26" s="225">
        <v>4</v>
      </c>
      <c r="AB26">
        <f>INDEX(DanhMuc,$AA$1,AA26)</f>
        <v>0</v>
      </c>
      <c r="AC26" t="str">
        <f>IF(AB26&gt;0,LEFT(AB26,LEN(AB26)-2),"…..")</f>
        <v>…..</v>
      </c>
      <c r="AD26" t="str">
        <f>IF(AB26&gt;0,RIGHT(AB26,2),"..…")</f>
        <v>..…</v>
      </c>
    </row>
    <row r="27" spans="1:30" ht="16.5">
      <c r="A27" s="452" t="str">
        <f>"     Tại công trường xây dựng "&amp;ct&amp;"."</f>
        <v xml:space="preserve">     Tại công trường xây dựng Nhà làm việc kiêm kho, nhà công vụ và phụ trợ.</v>
      </c>
      <c r="B27" s="453"/>
      <c r="C27" s="453"/>
      <c r="D27" s="453"/>
      <c r="E27" s="453"/>
      <c r="F27" s="453"/>
      <c r="G27" s="453"/>
      <c r="H27" s="453"/>
      <c r="I27" s="453"/>
      <c r="J27" s="453"/>
      <c r="K27" s="453"/>
      <c r="L27" s="453"/>
      <c r="M27" s="453"/>
      <c r="N27" s="453"/>
      <c r="O27" s="453"/>
      <c r="P27" s="453"/>
      <c r="Q27" s="453"/>
      <c r="R27" s="453"/>
      <c r="S27" s="453"/>
      <c r="T27" s="453"/>
      <c r="U27" s="453"/>
      <c r="V27" s="453"/>
      <c r="W27" s="453"/>
      <c r="X27" s="453"/>
      <c r="Y27" s="453"/>
      <c r="Z27" s="453"/>
      <c r="AA27" s="224"/>
    </row>
    <row r="28" spans="1:30" ht="16.5">
      <c r="A28" s="7" t="s">
        <v>93</v>
      </c>
      <c r="AA28" s="224"/>
    </row>
    <row r="29" spans="1:30" ht="16.5">
      <c r="A29" s="8" t="s">
        <v>6</v>
      </c>
      <c r="AA29" s="224"/>
    </row>
    <row r="30" spans="1:30" ht="16.5">
      <c r="A30" s="452" t="s">
        <v>257</v>
      </c>
      <c r="B30" s="452"/>
      <c r="C30" s="452"/>
      <c r="D30" s="452"/>
      <c r="E30" s="452"/>
      <c r="F30" s="452"/>
      <c r="G30" s="452"/>
      <c r="H30" s="452"/>
      <c r="I30" s="452"/>
      <c r="J30" s="452"/>
      <c r="K30" s="452"/>
      <c r="L30" s="452"/>
      <c r="M30" s="452"/>
      <c r="N30" s="452"/>
      <c r="O30" s="452"/>
      <c r="P30" s="452"/>
      <c r="Q30" s="452"/>
      <c r="R30" s="452"/>
      <c r="S30" s="452"/>
      <c r="T30" s="452"/>
      <c r="U30" s="452"/>
      <c r="V30" s="452"/>
      <c r="W30" s="452"/>
      <c r="X30" s="452"/>
      <c r="Y30" s="452"/>
      <c r="Z30" s="452"/>
      <c r="AA30" s="224"/>
    </row>
    <row r="31" spans="1:30" ht="16.5">
      <c r="A31" s="2" t="s">
        <v>259</v>
      </c>
      <c r="AA31" s="224"/>
    </row>
    <row r="32" spans="1:30" ht="16.5">
      <c r="A32" s="2"/>
      <c r="B32" s="222" t="s">
        <v>260</v>
      </c>
      <c r="C32" s="101"/>
      <c r="D32" s="101"/>
      <c r="E32" s="101"/>
      <c r="F32" s="101"/>
      <c r="G32" s="101"/>
      <c r="H32" s="101"/>
      <c r="I32" s="101"/>
      <c r="J32" s="101"/>
      <c r="K32" s="101"/>
      <c r="L32" s="101"/>
      <c r="M32" s="101"/>
      <c r="N32" s="101"/>
      <c r="O32" s="101"/>
      <c r="P32" s="101"/>
      <c r="Q32" s="101"/>
      <c r="R32" s="101"/>
      <c r="S32" s="101"/>
      <c r="T32" s="101"/>
      <c r="U32" s="101"/>
      <c r="V32" s="101"/>
      <c r="W32" s="101"/>
      <c r="X32" s="101"/>
      <c r="Y32" s="101"/>
      <c r="Z32" s="101"/>
      <c r="AA32" s="224"/>
    </row>
    <row r="33" spans="1:27" ht="16.5">
      <c r="B33" s="110" t="s">
        <v>260</v>
      </c>
      <c r="C33" s="110"/>
      <c r="D33" s="110"/>
      <c r="E33" s="110"/>
      <c r="F33" s="110"/>
      <c r="G33" s="110"/>
      <c r="H33" s="110"/>
      <c r="I33" s="110"/>
      <c r="J33" s="110"/>
      <c r="K33" s="110"/>
      <c r="L33" s="110"/>
      <c r="M33" s="110"/>
      <c r="N33" s="110"/>
      <c r="O33" s="110"/>
      <c r="P33" s="110"/>
      <c r="Q33" s="110"/>
      <c r="R33" s="110"/>
      <c r="S33" s="110"/>
      <c r="T33" s="110"/>
      <c r="U33" s="110"/>
      <c r="V33" s="110"/>
      <c r="W33" s="110"/>
      <c r="X33" s="110"/>
      <c r="Y33" s="110"/>
      <c r="Z33" s="110"/>
      <c r="AA33" s="224"/>
    </row>
    <row r="34" spans="1:27" ht="16.5">
      <c r="A34" s="2" t="s">
        <v>258</v>
      </c>
      <c r="AA34" s="224"/>
    </row>
    <row r="35" spans="1:27" ht="16.5">
      <c r="A35" s="2" t="s">
        <v>261</v>
      </c>
      <c r="AA35" s="224"/>
    </row>
    <row r="36" spans="1:27" ht="16.5">
      <c r="A36" s="452" t="s">
        <v>267</v>
      </c>
      <c r="B36" s="453"/>
      <c r="C36" s="453"/>
      <c r="D36" s="453"/>
      <c r="E36" s="453"/>
      <c r="F36" s="453"/>
      <c r="G36" s="453"/>
      <c r="H36" s="453"/>
      <c r="I36" s="453"/>
      <c r="J36" s="453"/>
      <c r="K36" s="453"/>
      <c r="L36" s="453"/>
      <c r="M36" s="453"/>
      <c r="N36" s="453"/>
      <c r="O36" s="453"/>
      <c r="P36" s="453"/>
      <c r="Q36" s="453"/>
      <c r="R36" s="453"/>
      <c r="S36" s="453"/>
      <c r="T36" s="453"/>
      <c r="U36" s="453"/>
      <c r="V36" s="453"/>
      <c r="W36" s="453"/>
      <c r="X36" s="453"/>
      <c r="Y36" s="453"/>
      <c r="Z36" s="453"/>
      <c r="AA36" s="224"/>
    </row>
    <row r="37" spans="1:27" ht="16.5">
      <c r="A37" s="453"/>
      <c r="B37" s="453"/>
      <c r="C37" s="453"/>
      <c r="D37" s="453"/>
      <c r="E37" s="453"/>
      <c r="F37" s="453"/>
      <c r="G37" s="453"/>
      <c r="H37" s="453"/>
      <c r="I37" s="453"/>
      <c r="J37" s="453"/>
      <c r="K37" s="453"/>
      <c r="L37" s="453"/>
      <c r="M37" s="453"/>
      <c r="N37" s="453"/>
      <c r="O37" s="453"/>
      <c r="P37" s="453"/>
      <c r="Q37" s="453"/>
      <c r="R37" s="453"/>
      <c r="S37" s="453"/>
      <c r="T37" s="453"/>
      <c r="U37" s="453"/>
      <c r="V37" s="453"/>
      <c r="W37" s="453"/>
      <c r="X37" s="453"/>
      <c r="Y37" s="453"/>
      <c r="Z37" s="453"/>
      <c r="AA37" s="224"/>
    </row>
    <row r="38" spans="1:27" ht="16.5">
      <c r="A38" s="8" t="s">
        <v>263</v>
      </c>
      <c r="AA38" s="224"/>
    </row>
    <row r="39" spans="1:27" ht="17.25" thickBot="1">
      <c r="A39" s="8" t="s">
        <v>264</v>
      </c>
      <c r="AA39" s="224"/>
    </row>
    <row r="40" spans="1:27" ht="17.25" thickBot="1">
      <c r="A40" s="7" t="s">
        <v>8</v>
      </c>
      <c r="AA40" s="226" t="s">
        <v>25</v>
      </c>
    </row>
    <row r="41" spans="1:27" ht="16.5">
      <c r="A41" s="20"/>
      <c r="B41" s="87" t="s">
        <v>305</v>
      </c>
      <c r="C41" s="109"/>
      <c r="D41" s="109"/>
      <c r="E41" s="109"/>
      <c r="F41" s="109"/>
      <c r="G41" s="109"/>
      <c r="H41" s="109"/>
      <c r="I41" s="109"/>
      <c r="J41" s="109"/>
      <c r="K41" s="109"/>
      <c r="L41" s="109"/>
      <c r="M41" s="109"/>
      <c r="N41" s="109"/>
      <c r="O41" s="109"/>
      <c r="P41" s="109"/>
      <c r="Q41" s="109"/>
      <c r="R41" s="109"/>
      <c r="S41" s="109"/>
      <c r="T41" s="109"/>
      <c r="U41" s="109"/>
      <c r="V41" s="109"/>
      <c r="W41" s="109"/>
      <c r="X41" s="109"/>
      <c r="Y41" s="109"/>
      <c r="Z41" s="109"/>
      <c r="AA41" s="224"/>
    </row>
    <row r="42" spans="1:27" ht="9" customHeight="1">
      <c r="AA42" s="17"/>
    </row>
    <row r="43" spans="1:27" ht="16.5">
      <c r="A43" s="16" t="s">
        <v>265</v>
      </c>
      <c r="B43" s="4"/>
      <c r="C43" s="4"/>
      <c r="D43" s="4"/>
      <c r="E43" s="4"/>
      <c r="F43" s="4"/>
      <c r="G43" s="4"/>
      <c r="H43" s="4"/>
      <c r="I43" s="4"/>
      <c r="J43" s="4"/>
      <c r="K43" s="4"/>
      <c r="L43" s="4"/>
      <c r="M43" s="4"/>
      <c r="N43" s="16" t="s">
        <v>266</v>
      </c>
      <c r="O43" s="4"/>
      <c r="P43" s="4"/>
      <c r="Q43" s="4"/>
      <c r="R43" s="4"/>
      <c r="S43" s="4"/>
      <c r="T43" s="4"/>
      <c r="U43" s="4"/>
      <c r="V43" s="4"/>
      <c r="W43" s="4"/>
      <c r="X43" s="4"/>
      <c r="Y43" s="4"/>
      <c r="Z43" s="4"/>
      <c r="AA43" s="17"/>
    </row>
    <row r="44" spans="1:27">
      <c r="AA44" s="223"/>
    </row>
    <row r="45" spans="1:27">
      <c r="AA45" s="223"/>
    </row>
    <row r="46" spans="1:27">
      <c r="AA46" s="223"/>
    </row>
    <row r="47" spans="1:27">
      <c r="AA47" s="223"/>
    </row>
    <row r="48" spans="1:27">
      <c r="AA48" s="223"/>
    </row>
    <row r="49" spans="1:27" ht="16.5">
      <c r="A49" s="15" t="str">
        <f>MID(B20,FIND(":",B20,1)+1,LEN(B20))</f>
        <v xml:space="preserve"> Hoàng Việt Trường</v>
      </c>
      <c r="B49" s="4"/>
      <c r="C49" s="4"/>
      <c r="D49" s="4"/>
      <c r="E49" s="4"/>
      <c r="F49" s="4"/>
      <c r="G49" s="4"/>
      <c r="H49" s="4"/>
      <c r="I49" s="4"/>
      <c r="J49" s="4"/>
      <c r="K49" s="4"/>
      <c r="L49" s="4"/>
      <c r="M49" s="4"/>
      <c r="N49" s="15" t="str">
        <f>MID(B22,FIND(":",B22,1)+1,LEN(B22))</f>
        <v xml:space="preserve"> Nguyễn Anh Trung</v>
      </c>
      <c r="O49" s="4"/>
      <c r="P49" s="4"/>
      <c r="Q49" s="4"/>
      <c r="R49" s="4"/>
      <c r="S49" s="4"/>
      <c r="T49" s="4"/>
      <c r="U49" s="4"/>
      <c r="V49" s="4"/>
      <c r="W49" s="4"/>
      <c r="X49" s="4"/>
      <c r="Y49" s="4"/>
      <c r="Z49" s="4"/>
      <c r="AA49" s="223"/>
    </row>
  </sheetData>
  <mergeCells count="4">
    <mergeCell ref="A27:Z27"/>
    <mergeCell ref="A30:Z30"/>
    <mergeCell ref="A36:Z37"/>
    <mergeCell ref="A14:Z16"/>
  </mergeCells>
  <phoneticPr fontId="7" type="noConversion"/>
  <conditionalFormatting sqref="A14:Z16">
    <cfRule type="expression" dxfId="43" priority="1" stopIfTrue="1">
      <formula>AB$14&gt;0</formula>
    </cfRule>
  </conditionalFormatting>
  <hyperlinks>
    <hyperlink ref="AA8" location="DanhMuc!A1" display="Quay về DanhMuc"/>
    <hyperlink ref="AA40" location="DanhMuc!A1" display="Quay về DanhMuc"/>
  </hyperlinks>
  <printOptions horizontalCentered="1"/>
  <pageMargins left="0.9055118110236221" right="0.78740157480314965" top="0.59055118110236227" bottom="0.59055118110236227" header="0" footer="0"/>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sheetPr codeName="Sheet10" enableFormatConditionsCalculation="0">
    <tabColor indexed="13"/>
  </sheetPr>
  <dimension ref="A1:AF33"/>
  <sheetViews>
    <sheetView view="pageBreakPreview" workbookViewId="0">
      <pane ySplit="1" topLeftCell="A14" activePane="bottomLeft" state="frozen"/>
      <selection activeCell="Q11" sqref="Q11"/>
      <selection pane="bottomLeft" activeCell="Q11" sqref="Q11"/>
    </sheetView>
  </sheetViews>
  <sheetFormatPr defaultRowHeight="15.75"/>
  <cols>
    <col min="1" max="25" width="3" customWidth="1"/>
    <col min="26" max="26" width="3.25" customWidth="1"/>
    <col min="27" max="27" width="23.125" bestFit="1" customWidth="1"/>
    <col min="28" max="28" width="4.875" hidden="1" customWidth="1"/>
    <col min="29" max="29" width="6.125" hidden="1" customWidth="1"/>
    <col min="30" max="30" width="4.875" hidden="1" customWidth="1"/>
    <col min="32" max="32" width="10.25" customWidth="1"/>
  </cols>
  <sheetData>
    <row r="1" spans="1:32" s="3" customFormat="1" ht="17.25"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1">
        <f>DanhMuc!S4</f>
        <v>52</v>
      </c>
    </row>
    <row r="2" spans="1:32" ht="21" thickTop="1">
      <c r="A2" s="105" t="s">
        <v>268</v>
      </c>
      <c r="B2" s="5"/>
      <c r="C2" s="5"/>
      <c r="D2" s="5"/>
      <c r="E2" s="5"/>
      <c r="F2" s="5"/>
      <c r="G2" s="5"/>
      <c r="H2" s="5"/>
      <c r="I2" s="5"/>
      <c r="J2" s="5"/>
      <c r="K2" s="6" t="s">
        <v>10</v>
      </c>
      <c r="L2" s="5"/>
      <c r="M2" s="5"/>
      <c r="N2" s="5"/>
      <c r="O2" s="5"/>
      <c r="P2" s="5"/>
      <c r="Q2" s="5"/>
      <c r="R2" s="5"/>
      <c r="S2" s="5"/>
      <c r="T2" s="5"/>
      <c r="U2" s="5"/>
      <c r="V2" s="5"/>
      <c r="W2" s="5"/>
      <c r="X2" s="5"/>
      <c r="Y2" s="5"/>
      <c r="Z2" s="5"/>
      <c r="AA2" s="98"/>
    </row>
    <row r="3" spans="1:32" ht="20.25">
      <c r="A3" s="106" t="s">
        <v>269</v>
      </c>
      <c r="B3" s="18"/>
      <c r="C3" s="18"/>
      <c r="D3" s="9"/>
      <c r="E3" s="9"/>
      <c r="F3" s="9"/>
      <c r="G3" s="9"/>
      <c r="H3" s="18"/>
      <c r="I3" s="18"/>
      <c r="J3" s="18"/>
      <c r="K3" s="19" t="s">
        <v>0</v>
      </c>
      <c r="L3" s="18"/>
      <c r="M3" s="18"/>
      <c r="N3" s="18"/>
      <c r="O3" s="9"/>
      <c r="P3" s="9"/>
      <c r="Q3" s="9"/>
      <c r="R3" s="9"/>
      <c r="S3" s="9"/>
      <c r="T3" s="9"/>
      <c r="U3" s="9"/>
      <c r="V3" s="9"/>
      <c r="W3" s="18"/>
      <c r="X3" s="18"/>
      <c r="Y3" s="18"/>
      <c r="Z3" s="18"/>
      <c r="AA3" s="98"/>
    </row>
    <row r="4" spans="1:32" ht="20.25">
      <c r="A4" s="106"/>
      <c r="B4" s="18"/>
      <c r="C4" s="18"/>
      <c r="D4" s="18"/>
      <c r="E4" s="18"/>
      <c r="F4" s="18"/>
      <c r="G4" s="18"/>
      <c r="H4" s="18"/>
      <c r="I4" s="18"/>
      <c r="J4" s="18"/>
      <c r="K4" s="19"/>
      <c r="L4" s="18"/>
      <c r="M4" s="18"/>
      <c r="N4" s="18"/>
      <c r="O4" s="18"/>
      <c r="P4" s="18"/>
      <c r="Q4" s="18"/>
      <c r="R4" s="18"/>
      <c r="S4" s="18"/>
      <c r="T4" s="18"/>
      <c r="U4" s="18"/>
      <c r="V4" s="18"/>
      <c r="W4" s="18"/>
      <c r="X4" s="18"/>
      <c r="Y4" s="18"/>
      <c r="Z4" s="18"/>
      <c r="AA4" s="98"/>
    </row>
    <row r="5" spans="1:32" ht="20.25">
      <c r="Z5" s="11" t="str">
        <f>tinh2&amp;", ngày "&amp;AB5&amp;" tháng "&amp;AC5&amp;" năm "&amp;AD5</f>
        <v>Hạ Long, ngày …... tháng …... năm ……...</v>
      </c>
      <c r="AA5" s="99">
        <v>7</v>
      </c>
      <c r="AB5" t="str">
        <f>IF(INDEX(DanhMuc,$AA$1,AA5)&gt;0,TEXT(DAY(INDEX(DanhMuc,$AA$1,AA5)),"00"),"…...")</f>
        <v>…...</v>
      </c>
      <c r="AC5" t="str">
        <f>IF(INDEX(DanhMuc,$AA$1,AA5)&gt;0,TEXT(MONTH(INDEX(DanhMuc,$AA$1,AA5)),"00"),"…...")</f>
        <v>…...</v>
      </c>
      <c r="AD5" t="str">
        <f>IF(INDEX(DanhMuc,$AA$1,AA5)&gt;0,TEXT(YEAR(INDEX(DanhMuc,$AA$1,AA5)),"00"),"……...")</f>
        <v>……...</v>
      </c>
    </row>
    <row r="6" spans="1:32" ht="20.25">
      <c r="AA6" s="98"/>
    </row>
    <row r="7" spans="1:32" ht="21" thickBot="1">
      <c r="A7" s="4" t="str">
        <f>IF(AB7&gt;0,"SỐ: "&amp;AC7&amp;"/PYC","SỐ: ………………")</f>
        <v>SỐ: ………………</v>
      </c>
      <c r="B7" s="4"/>
      <c r="C7" s="4"/>
      <c r="D7" s="4"/>
      <c r="E7" s="4"/>
      <c r="F7" s="4"/>
      <c r="G7" s="4"/>
      <c r="H7" s="4"/>
      <c r="I7" s="4"/>
      <c r="J7" s="4"/>
      <c r="K7" s="4"/>
      <c r="L7" s="4"/>
      <c r="M7" s="4"/>
      <c r="N7" s="4"/>
      <c r="O7" s="4"/>
      <c r="P7" s="4"/>
      <c r="Q7" s="4"/>
      <c r="R7" s="4"/>
      <c r="S7" s="4"/>
      <c r="T7" s="4"/>
      <c r="U7" s="4"/>
      <c r="V7" s="4"/>
      <c r="W7" s="4"/>
      <c r="X7" s="4"/>
      <c r="Y7" s="4"/>
      <c r="Z7" s="4"/>
      <c r="AA7" s="99">
        <v>1</v>
      </c>
      <c r="AB7">
        <f>LEN(INDEX(DanhMuc,$AA$1,AA7))</f>
        <v>0</v>
      </c>
      <c r="AC7">
        <f>INDEX(DanhMuc,$AA$1,AA7)</f>
        <v>0</v>
      </c>
    </row>
    <row r="8" spans="1:32" ht="21" thickBot="1">
      <c r="A8" s="10" t="s">
        <v>303</v>
      </c>
      <c r="B8" s="4"/>
      <c r="C8" s="4"/>
      <c r="D8" s="4"/>
      <c r="E8" s="4"/>
      <c r="F8" s="4"/>
      <c r="G8" s="4"/>
      <c r="H8" s="4"/>
      <c r="I8" s="4"/>
      <c r="J8" s="4"/>
      <c r="K8" s="4"/>
      <c r="L8" s="4"/>
      <c r="M8" s="4"/>
      <c r="N8" s="4"/>
      <c r="O8" s="4"/>
      <c r="P8" s="4"/>
      <c r="Q8" s="4"/>
      <c r="R8" s="4"/>
      <c r="S8" s="4"/>
      <c r="T8" s="4"/>
      <c r="U8" s="4"/>
      <c r="V8" s="4"/>
      <c r="W8" s="4"/>
      <c r="X8" s="4"/>
      <c r="Y8" s="4"/>
      <c r="Z8" s="4"/>
      <c r="AA8" s="107" t="s">
        <v>25</v>
      </c>
    </row>
    <row r="9" spans="1:32" ht="20.25">
      <c r="A9" s="17"/>
      <c r="AA9" s="98"/>
    </row>
    <row r="10" spans="1:32" ht="20.25">
      <c r="A10" s="17"/>
      <c r="B10" s="102" t="s">
        <v>44</v>
      </c>
      <c r="C10" s="17"/>
      <c r="D10" s="17"/>
      <c r="E10" s="17"/>
      <c r="F10" s="17" t="str">
        <f>ct</f>
        <v>Nhà làm việc kiêm kho, nhà công vụ và phụ trợ</v>
      </c>
      <c r="G10" s="17"/>
      <c r="H10" s="17"/>
      <c r="I10" s="17"/>
      <c r="J10" s="17"/>
      <c r="K10" s="17"/>
      <c r="L10" s="17"/>
      <c r="M10" s="17"/>
      <c r="N10" s="17"/>
      <c r="O10" s="17"/>
      <c r="P10" s="17"/>
      <c r="Q10" s="17"/>
      <c r="R10" s="17"/>
      <c r="S10" s="17"/>
      <c r="T10" s="17"/>
      <c r="U10" s="17"/>
      <c r="V10" s="17"/>
      <c r="W10" s="17"/>
      <c r="X10" s="17"/>
      <c r="Y10" s="17"/>
      <c r="Z10" s="17"/>
      <c r="AA10" s="98"/>
    </row>
    <row r="11" spans="1:32" ht="20.25">
      <c r="A11" s="17"/>
      <c r="B11" s="102" t="s">
        <v>74</v>
      </c>
      <c r="C11" s="17"/>
      <c r="D11" s="17"/>
      <c r="E11" s="17"/>
      <c r="F11" s="17" t="str">
        <f>hm</f>
        <v>Nhà làm việc kiêm kho</v>
      </c>
      <c r="G11" s="17"/>
      <c r="H11" s="17"/>
      <c r="I11" s="17"/>
      <c r="J11" s="17"/>
      <c r="K11" s="17"/>
      <c r="L11" s="17"/>
      <c r="M11" s="17"/>
      <c r="N11" s="17"/>
      <c r="O11" s="17"/>
      <c r="P11" s="17"/>
      <c r="Q11" s="17"/>
      <c r="R11" s="17"/>
      <c r="S11" s="17"/>
      <c r="T11" s="17"/>
      <c r="U11" s="17"/>
      <c r="V11" s="17"/>
      <c r="W11" s="17"/>
      <c r="X11" s="17"/>
      <c r="Y11" s="17"/>
      <c r="Z11" s="17"/>
      <c r="AA11" s="98"/>
    </row>
    <row r="12" spans="1:32" ht="20.25">
      <c r="A12" s="17"/>
      <c r="B12" s="102" t="s">
        <v>45</v>
      </c>
      <c r="C12" s="17"/>
      <c r="D12" s="17"/>
      <c r="E12" s="17"/>
      <c r="F12" s="17" t="str">
        <f>dd</f>
        <v>Phường HG - TP HL - Tỉnh QN</v>
      </c>
      <c r="G12" s="17"/>
      <c r="H12" s="17"/>
      <c r="I12" s="17"/>
      <c r="J12" s="17"/>
      <c r="K12" s="17"/>
      <c r="L12" s="17"/>
      <c r="M12" s="17"/>
      <c r="N12" s="17"/>
      <c r="O12" s="17"/>
      <c r="P12" s="17"/>
      <c r="Q12" s="17"/>
      <c r="R12" s="17"/>
      <c r="S12" s="17"/>
      <c r="T12" s="17"/>
      <c r="U12" s="17"/>
      <c r="V12" s="17"/>
      <c r="W12" s="17"/>
      <c r="X12" s="17"/>
      <c r="Y12" s="17"/>
      <c r="Z12" s="17"/>
      <c r="AA12" s="98"/>
    </row>
    <row r="13" spans="1:32" ht="20.25">
      <c r="A13" s="102"/>
      <c r="B13" s="17"/>
      <c r="C13" s="17"/>
      <c r="D13" s="17"/>
      <c r="E13" s="17"/>
      <c r="F13" s="17"/>
      <c r="G13" s="17"/>
      <c r="H13" s="17"/>
      <c r="I13" s="17"/>
      <c r="J13" s="17"/>
      <c r="K13" s="17"/>
      <c r="L13" s="17"/>
      <c r="M13" s="17"/>
      <c r="N13" s="17"/>
      <c r="O13" s="17"/>
      <c r="P13" s="17"/>
      <c r="Q13" s="17"/>
      <c r="R13" s="17"/>
      <c r="S13" s="17"/>
      <c r="T13" s="17"/>
      <c r="U13" s="17"/>
      <c r="V13" s="17"/>
      <c r="W13" s="17"/>
      <c r="X13" s="17"/>
      <c r="Y13" s="17"/>
      <c r="Z13" s="17"/>
      <c r="AA13" s="98"/>
    </row>
    <row r="14" spans="1:32" ht="20.25">
      <c r="A14" s="102"/>
      <c r="B14" s="103" t="s">
        <v>97</v>
      </c>
      <c r="C14" s="17"/>
      <c r="D14" s="17"/>
      <c r="F14" s="102" t="str">
        <f>cdt</f>
        <v>Tỉnh QN</v>
      </c>
      <c r="G14" s="17"/>
      <c r="H14" s="17"/>
      <c r="I14" s="17"/>
      <c r="J14" s="17"/>
      <c r="K14" s="17"/>
      <c r="L14" s="17"/>
      <c r="M14" s="17"/>
      <c r="N14" s="17"/>
      <c r="O14" s="17"/>
      <c r="P14" s="17"/>
      <c r="Q14" s="17"/>
      <c r="R14" s="17"/>
      <c r="S14" s="17"/>
      <c r="T14" s="17"/>
      <c r="U14" s="17"/>
      <c r="V14" s="17"/>
      <c r="W14" s="17"/>
      <c r="X14" s="17"/>
      <c r="Y14" s="17"/>
      <c r="Z14" s="17"/>
      <c r="AA14" s="98"/>
    </row>
    <row r="15" spans="1:32" ht="20.25">
      <c r="A15" s="17"/>
      <c r="B15" s="17"/>
      <c r="C15" s="17"/>
      <c r="D15" s="17"/>
      <c r="E15" s="17"/>
      <c r="F15" s="102" t="s">
        <v>270</v>
      </c>
      <c r="G15" s="17"/>
      <c r="H15" s="17"/>
      <c r="I15" s="17"/>
      <c r="J15" s="17"/>
      <c r="K15" s="17"/>
      <c r="L15" s="17"/>
      <c r="M15" s="17"/>
      <c r="N15" s="17"/>
      <c r="O15" s="17"/>
      <c r="P15" s="17"/>
      <c r="Q15" s="17"/>
      <c r="R15" s="17"/>
      <c r="S15" s="17"/>
      <c r="T15" s="17"/>
      <c r="U15" s="17"/>
      <c r="V15" s="17"/>
      <c r="W15" s="17"/>
      <c r="X15" s="17"/>
      <c r="Y15" s="17"/>
      <c r="Z15" s="17"/>
      <c r="AA15" s="98"/>
    </row>
    <row r="16" spans="1:32" ht="20.25" customHeight="1">
      <c r="A16" s="224" t="s">
        <v>304</v>
      </c>
      <c r="B16" s="17"/>
      <c r="C16" s="17"/>
      <c r="D16" s="17"/>
      <c r="E16" s="17"/>
      <c r="F16" s="17"/>
      <c r="G16" s="17"/>
      <c r="H16" s="17"/>
      <c r="I16" s="17"/>
      <c r="J16" s="17"/>
      <c r="K16" s="17"/>
      <c r="L16" s="17"/>
      <c r="M16" s="17"/>
      <c r="N16" s="17"/>
      <c r="O16" s="17"/>
      <c r="P16" s="17"/>
      <c r="Q16" s="17"/>
      <c r="R16" s="17"/>
      <c r="S16" s="17"/>
      <c r="T16" s="17"/>
      <c r="U16" s="17"/>
      <c r="V16" s="17"/>
      <c r="W16" s="17"/>
      <c r="X16" s="17"/>
      <c r="Y16" s="17"/>
      <c r="Z16" s="17"/>
      <c r="AA16" s="98"/>
      <c r="AF16" s="14"/>
    </row>
    <row r="17" spans="1:31" ht="20.25" customHeight="1">
      <c r="A17" s="454" t="str">
        <f>IF(AB17&gt;0,INDEX(DanhMuc,$AA$1,AA17),REPT(".",285))</f>
        <v>.............................................................................................................................................................................................................................................................................................</v>
      </c>
      <c r="B17" s="454"/>
      <c r="C17" s="454"/>
      <c r="D17" s="454"/>
      <c r="E17" s="454"/>
      <c r="F17" s="454"/>
      <c r="G17" s="454"/>
      <c r="H17" s="454"/>
      <c r="I17" s="454"/>
      <c r="J17" s="454"/>
      <c r="K17" s="454"/>
      <c r="L17" s="454"/>
      <c r="M17" s="454"/>
      <c r="N17" s="454"/>
      <c r="O17" s="454"/>
      <c r="P17" s="454"/>
      <c r="Q17" s="454"/>
      <c r="R17" s="454"/>
      <c r="S17" s="454"/>
      <c r="T17" s="454"/>
      <c r="U17" s="454"/>
      <c r="V17" s="454"/>
      <c r="W17" s="454"/>
      <c r="X17" s="454"/>
      <c r="Y17" s="454"/>
      <c r="Z17" s="454"/>
      <c r="AA17" s="99">
        <v>2</v>
      </c>
      <c r="AB17">
        <f>LEN(INDEX(DanhMuc,$AA$1,AA17))</f>
        <v>0</v>
      </c>
    </row>
    <row r="18" spans="1:31" ht="20.25" customHeight="1">
      <c r="A18" s="454"/>
      <c r="B18" s="454"/>
      <c r="C18" s="454"/>
      <c r="D18" s="454"/>
      <c r="E18" s="454"/>
      <c r="F18" s="454"/>
      <c r="G18" s="454"/>
      <c r="H18" s="454"/>
      <c r="I18" s="454"/>
      <c r="J18" s="454"/>
      <c r="K18" s="454"/>
      <c r="L18" s="454"/>
      <c r="M18" s="454"/>
      <c r="N18" s="454"/>
      <c r="O18" s="454"/>
      <c r="P18" s="454"/>
      <c r="Q18" s="454"/>
      <c r="R18" s="454"/>
      <c r="S18" s="454"/>
      <c r="T18" s="454"/>
      <c r="U18" s="454"/>
      <c r="V18" s="454"/>
      <c r="W18" s="454"/>
      <c r="X18" s="454"/>
      <c r="Y18" s="454"/>
      <c r="Z18" s="454"/>
      <c r="AA18" s="99"/>
    </row>
    <row r="19" spans="1:31" ht="20.25">
      <c r="A19" s="454"/>
      <c r="B19" s="454"/>
      <c r="C19" s="454"/>
      <c r="D19" s="454"/>
      <c r="E19" s="454"/>
      <c r="F19" s="454"/>
      <c r="G19" s="454"/>
      <c r="H19" s="454"/>
      <c r="I19" s="454"/>
      <c r="J19" s="454"/>
      <c r="K19" s="454"/>
      <c r="L19" s="454"/>
      <c r="M19" s="454"/>
      <c r="N19" s="454"/>
      <c r="O19" s="454"/>
      <c r="P19" s="454"/>
      <c r="Q19" s="454"/>
      <c r="R19" s="454"/>
      <c r="S19" s="454"/>
      <c r="T19" s="454"/>
      <c r="U19" s="454"/>
      <c r="V19" s="454"/>
      <c r="W19" s="454"/>
      <c r="X19" s="454"/>
      <c r="Y19" s="454"/>
      <c r="Z19" s="454"/>
      <c r="AA19" s="99"/>
    </row>
    <row r="20" spans="1:31" ht="18.75">
      <c r="A20" s="224" t="s">
        <v>271</v>
      </c>
      <c r="B20" s="227"/>
      <c r="C20" s="227"/>
      <c r="D20" s="227"/>
      <c r="E20" s="227"/>
      <c r="F20" s="227"/>
      <c r="G20" s="227"/>
      <c r="H20" s="227"/>
      <c r="I20" s="224" t="str">
        <f>AC20&amp;" giờ "&amp;AD20&amp;" phút, ngày "&amp;AB21&amp;" tháng "&amp;AC21&amp;" năm "&amp;AD21</f>
        <v>…… giờ …… phút, ngày …... tháng …... năm …...</v>
      </c>
      <c r="J20" s="227"/>
      <c r="K20" s="227"/>
      <c r="L20" s="227"/>
      <c r="M20" s="227"/>
      <c r="N20" s="227"/>
      <c r="O20" s="227"/>
      <c r="P20" s="227"/>
      <c r="Q20" s="227"/>
      <c r="R20" s="227"/>
      <c r="S20" s="227"/>
      <c r="T20" s="227"/>
      <c r="U20" s="227"/>
      <c r="V20" s="227"/>
      <c r="W20" s="227"/>
      <c r="X20" s="227"/>
      <c r="Y20" s="227"/>
      <c r="Z20" s="227"/>
      <c r="AA20" s="14">
        <v>8</v>
      </c>
      <c r="AB20">
        <f>INDEX(DanhMuc,$AA$1,AA20)</f>
        <v>0</v>
      </c>
      <c r="AC20" t="str">
        <f>IF(AB20&gt;0,LEFT(AB20,LEN(AB20)-2),"……")</f>
        <v>……</v>
      </c>
      <c r="AD20" t="str">
        <f>IF(AB20&gt;0,RIGHT(AB20,2),"……")</f>
        <v>……</v>
      </c>
      <c r="AE20" s="227"/>
    </row>
    <row r="21" spans="1:31" ht="20.25" customHeight="1">
      <c r="A21" s="229" t="str">
        <f>"    Tại công trình: "&amp;ct</f>
        <v xml:space="preserve">    Tại công trình: Nhà làm việc kiêm kho, nhà công vụ và phụ trợ</v>
      </c>
      <c r="B21" s="228"/>
      <c r="C21" s="228"/>
      <c r="D21" s="228"/>
      <c r="E21" s="228"/>
      <c r="F21" s="228"/>
      <c r="G21" s="228"/>
      <c r="H21" s="228"/>
      <c r="I21" s="228"/>
      <c r="J21" s="228"/>
      <c r="K21" s="228"/>
      <c r="L21" s="228"/>
      <c r="M21" s="228"/>
      <c r="N21" s="228"/>
      <c r="O21" s="228"/>
      <c r="P21" s="228"/>
      <c r="Q21" s="228"/>
      <c r="R21" s="228"/>
      <c r="S21" s="228"/>
      <c r="T21" s="228"/>
      <c r="U21" s="228"/>
      <c r="V21" s="228"/>
      <c r="W21" s="228"/>
      <c r="X21" s="228"/>
      <c r="Y21" s="228"/>
      <c r="Z21" s="228"/>
      <c r="AA21" s="14">
        <v>10</v>
      </c>
      <c r="AB21" t="str">
        <f>IF(INDEX(DanhMuc,$AA$1,AA21)&gt;0,TEXT(DAY(INDEX(DanhMuc,$AA$1,AA21)),"00"),"…...")</f>
        <v>…...</v>
      </c>
      <c r="AC21" t="str">
        <f>IF(INDEX(DanhMuc,$AA$1,AA21)&gt;0,TEXT(MONTH(INDEX(DanhMuc,$AA$1,AA21)),"00"),"…...")</f>
        <v>…...</v>
      </c>
      <c r="AD21" t="str">
        <f>IF(INDEX(DanhMuc,$AA$1,AA21)&gt;0,TEXT(YEAR(INDEX(DanhMuc,$AA$1,AA21)),"00"),"…...")</f>
        <v>…...</v>
      </c>
      <c r="AE21" s="227"/>
    </row>
    <row r="22" spans="1:31" ht="20.25" customHeight="1">
      <c r="A22" s="455" t="str">
        <f>"    Sau khi kiểm tra và nghiệm thu nội bộ công việc xây dựng, nội dung thể hiện trong biên bản nghiệm thu nội bộ số: "&amp;IF(AB22&gt;0,AC22&amp;"/NB","……..……...")&amp;" ngày "&amp;AB26&amp;" tháng "&amp;AC26&amp;" năm "&amp;AD26&amp;", Nhà thầu thi công chúng tôi cam kết phần công việc cần nghiệm thu đã hoàn thành, đạt yêu cầu thiết kế. Nhà thầu thi công kính đề nghị các bên liên quan tổ chức nghiệm thu để có cơ sở thực hiện các công việc tiếp theo."</f>
        <v xml:space="preserve">    Sau khi kiểm tra và nghiệm thu nội bộ công việc xây dựng, nội dung thể hiện trong biên bản nghiệm thu nội bộ số: ……..……... ngày …... tháng …... năm ……..., Nhà thầu thi công chúng tôi cam kết phần công việc cần nghiệm thu đã hoàn thành, đạt yêu cầu thiết kế. Nhà thầu thi công kính đề nghị các bên liên quan tổ chức nghiệm thu để có cơ sở thực hiện các công việc tiếp theo.</v>
      </c>
      <c r="B22" s="456"/>
      <c r="C22" s="456"/>
      <c r="D22" s="456"/>
      <c r="E22" s="456"/>
      <c r="F22" s="456"/>
      <c r="G22" s="456"/>
      <c r="H22" s="456"/>
      <c r="I22" s="456"/>
      <c r="J22" s="456"/>
      <c r="K22" s="456"/>
      <c r="L22" s="456"/>
      <c r="M22" s="456"/>
      <c r="N22" s="456"/>
      <c r="O22" s="456"/>
      <c r="P22" s="456"/>
      <c r="Q22" s="456"/>
      <c r="R22" s="456"/>
      <c r="S22" s="456"/>
      <c r="T22" s="456"/>
      <c r="U22" s="456"/>
      <c r="V22" s="456"/>
      <c r="W22" s="456"/>
      <c r="X22" s="456"/>
      <c r="Y22" s="456"/>
      <c r="Z22" s="456"/>
      <c r="AA22" s="99">
        <v>1</v>
      </c>
      <c r="AB22">
        <f>LEN(INDEX(DanhMuc,$AA$1,AA22))</f>
        <v>0</v>
      </c>
      <c r="AC22">
        <f>INDEX(DanhMuc,$AA$1,AA22)</f>
        <v>0</v>
      </c>
    </row>
    <row r="23" spans="1:31" ht="20.25">
      <c r="A23" s="455"/>
      <c r="B23" s="456"/>
      <c r="C23" s="456"/>
      <c r="D23" s="456"/>
      <c r="E23" s="456"/>
      <c r="F23" s="456"/>
      <c r="G23" s="456"/>
      <c r="H23" s="456"/>
      <c r="I23" s="456"/>
      <c r="J23" s="456"/>
      <c r="K23" s="456"/>
      <c r="L23" s="456"/>
      <c r="M23" s="456"/>
      <c r="N23" s="456"/>
      <c r="O23" s="456"/>
      <c r="P23" s="456"/>
      <c r="Q23" s="456"/>
      <c r="R23" s="456"/>
      <c r="S23" s="456"/>
      <c r="T23" s="456"/>
      <c r="U23" s="456"/>
      <c r="V23" s="456"/>
      <c r="W23" s="456"/>
      <c r="X23" s="456"/>
      <c r="Y23" s="456"/>
      <c r="Z23" s="456"/>
      <c r="AA23" s="99"/>
    </row>
    <row r="24" spans="1:31" ht="20.25">
      <c r="A24" s="455"/>
      <c r="B24" s="456"/>
      <c r="C24" s="456"/>
      <c r="D24" s="456"/>
      <c r="E24" s="456"/>
      <c r="F24" s="456"/>
      <c r="G24" s="456"/>
      <c r="H24" s="456"/>
      <c r="I24" s="456"/>
      <c r="J24" s="456"/>
      <c r="K24" s="456"/>
      <c r="L24" s="456"/>
      <c r="M24" s="456"/>
      <c r="N24" s="456"/>
      <c r="O24" s="456"/>
      <c r="P24" s="456"/>
      <c r="Q24" s="456"/>
      <c r="R24" s="456"/>
      <c r="S24" s="456"/>
      <c r="T24" s="456"/>
      <c r="U24" s="456"/>
      <c r="V24" s="456"/>
      <c r="W24" s="456"/>
      <c r="X24" s="456"/>
      <c r="Y24" s="456"/>
      <c r="Z24" s="456"/>
      <c r="AA24" s="99"/>
    </row>
    <row r="25" spans="1:31" ht="20.25">
      <c r="A25" s="455"/>
      <c r="B25" s="456"/>
      <c r="C25" s="456"/>
      <c r="D25" s="456"/>
      <c r="E25" s="456"/>
      <c r="F25" s="456"/>
      <c r="G25" s="456"/>
      <c r="H25" s="456"/>
      <c r="I25" s="456"/>
      <c r="J25" s="456"/>
      <c r="K25" s="456"/>
      <c r="L25" s="456"/>
      <c r="M25" s="456"/>
      <c r="N25" s="456"/>
      <c r="O25" s="456"/>
      <c r="P25" s="456"/>
      <c r="Q25" s="456"/>
      <c r="R25" s="456"/>
      <c r="S25" s="456"/>
      <c r="T25" s="456"/>
      <c r="U25" s="456"/>
      <c r="V25" s="456"/>
      <c r="W25" s="456"/>
      <c r="X25" s="456"/>
      <c r="Y25" s="456"/>
      <c r="Z25" s="456"/>
      <c r="AA25" s="99"/>
    </row>
    <row r="26" spans="1:31" ht="20.25">
      <c r="A26" s="456"/>
      <c r="B26" s="456"/>
      <c r="C26" s="456"/>
      <c r="D26" s="456"/>
      <c r="E26" s="456"/>
      <c r="F26" s="456"/>
      <c r="G26" s="456"/>
      <c r="H26" s="456"/>
      <c r="I26" s="456"/>
      <c r="J26" s="456"/>
      <c r="K26" s="456"/>
      <c r="L26" s="456"/>
      <c r="M26" s="456"/>
      <c r="N26" s="456"/>
      <c r="O26" s="456"/>
      <c r="P26" s="456"/>
      <c r="Q26" s="456"/>
      <c r="R26" s="456"/>
      <c r="S26" s="456"/>
      <c r="T26" s="456"/>
      <c r="U26" s="456"/>
      <c r="V26" s="456"/>
      <c r="W26" s="456"/>
      <c r="X26" s="456"/>
      <c r="Y26" s="456"/>
      <c r="Z26" s="456"/>
      <c r="AA26" s="99">
        <v>5</v>
      </c>
      <c r="AB26" t="str">
        <f>IF(INDEX(DanhMuc,$AA$1,AA26)&gt;0,TEXT(DAY(INDEX(DanhMuc,$AA$1,AA26)),"00"),"…...")</f>
        <v>…...</v>
      </c>
      <c r="AC26" t="str">
        <f>IF(INDEX(DanhMuc,$AA$1,AA26)&gt;0,TEXT(MONTH(INDEX(DanhMuc,$AA$1,AA26)),"00"),"…...")</f>
        <v>…...</v>
      </c>
      <c r="AD26" t="str">
        <f>IF(INDEX(DanhMuc,$AA$1,AA26)&gt;0,TEXT(YEAR(INDEX(DanhMuc,$AA$1,AA26)),"00"),"……...")</f>
        <v>……...</v>
      </c>
    </row>
    <row r="27" spans="1:31" ht="20.25">
      <c r="A27" s="8" t="s">
        <v>98</v>
      </c>
      <c r="K27" s="104" t="str">
        <f>dvtc</f>
        <v>Công ty Cổ phần Xây dựng…</v>
      </c>
      <c r="L27" s="104"/>
      <c r="M27" s="104"/>
      <c r="N27" s="5"/>
      <c r="O27" s="5"/>
      <c r="P27" s="5"/>
      <c r="Q27" s="5"/>
      <c r="R27" s="5"/>
      <c r="S27" s="5"/>
      <c r="T27" s="5"/>
      <c r="U27" s="5"/>
      <c r="V27" s="5"/>
      <c r="W27" s="5"/>
      <c r="X27" s="5"/>
      <c r="Y27" s="5"/>
      <c r="Z27" s="5"/>
      <c r="AA27" s="98"/>
    </row>
    <row r="28" spans="1:31" ht="20.25">
      <c r="A28" s="2" t="s">
        <v>99</v>
      </c>
      <c r="K28" s="104" t="s">
        <v>273</v>
      </c>
      <c r="L28" s="104"/>
      <c r="M28" s="104"/>
      <c r="N28" s="5"/>
      <c r="O28" s="5"/>
      <c r="P28" s="5"/>
      <c r="Q28" s="5"/>
      <c r="R28" s="5"/>
      <c r="S28" s="5"/>
      <c r="T28" s="5"/>
      <c r="U28" s="5"/>
      <c r="V28" s="5"/>
      <c r="W28" s="5"/>
      <c r="X28" s="5"/>
      <c r="Y28" s="5"/>
      <c r="Z28" s="5"/>
      <c r="AA28" s="98"/>
    </row>
    <row r="29" spans="1:31" ht="20.25">
      <c r="A29" s="2" t="s">
        <v>272</v>
      </c>
      <c r="M29" s="269"/>
      <c r="AA29" s="98"/>
    </row>
    <row r="30" spans="1:31" ht="20.25">
      <c r="A30" s="2"/>
      <c r="M30" s="269"/>
      <c r="AA30" s="98"/>
    </row>
    <row r="31" spans="1:31" ht="20.25">
      <c r="A31" s="2"/>
      <c r="M31" s="269"/>
      <c r="AA31" s="98"/>
    </row>
    <row r="32" spans="1:31" ht="20.25">
      <c r="A32" s="2"/>
      <c r="M32" s="269"/>
      <c r="AA32" s="98"/>
    </row>
    <row r="33" spans="11:27" ht="20.25">
      <c r="K33" s="104" t="str">
        <f>MID(ycnt,FIND(":",ycnt,1)+1,LEN(ycnt))</f>
        <v xml:space="preserve"> Nguyễn Đức Lam</v>
      </c>
      <c r="L33" s="104"/>
      <c r="M33" s="104"/>
      <c r="N33" s="104"/>
      <c r="O33" s="5"/>
      <c r="P33" s="5"/>
      <c r="Q33" s="5"/>
      <c r="R33" s="5"/>
      <c r="S33" s="5"/>
      <c r="T33" s="5"/>
      <c r="U33" s="5"/>
      <c r="V33" s="5"/>
      <c r="W33" s="5"/>
      <c r="X33" s="5"/>
      <c r="Y33" s="5"/>
      <c r="Z33" s="5"/>
      <c r="AA33" s="98"/>
    </row>
  </sheetData>
  <mergeCells count="2">
    <mergeCell ref="A17:Z19"/>
    <mergeCell ref="A22:Z26"/>
  </mergeCells>
  <phoneticPr fontId="7" type="noConversion"/>
  <conditionalFormatting sqref="A17:Z19 A21:Z21">
    <cfRule type="expression" dxfId="42" priority="1" stopIfTrue="1">
      <formula>AB$17&gt;0</formula>
    </cfRule>
  </conditionalFormatting>
  <hyperlinks>
    <hyperlink ref="AA8" location="DanhMuc!A1" display="Quay về DanhMuc"/>
  </hyperlinks>
  <pageMargins left="0.98425196850393704" right="0.39370078740157483" top="0.74803149606299213" bottom="0.74803149606299213" header="0" footer="0"/>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sheetPr codeName="Sheet11" enableFormatConditionsCalculation="0">
    <tabColor indexed="13"/>
  </sheetPr>
  <dimension ref="A1:AE46"/>
  <sheetViews>
    <sheetView view="pageBreakPreview" workbookViewId="0">
      <pane ySplit="1" topLeftCell="A2" activePane="bottomLeft" state="frozen"/>
      <selection activeCell="Q11" sqref="Q11"/>
      <selection pane="bottomLeft" activeCell="Q11" sqref="Q11"/>
    </sheetView>
  </sheetViews>
  <sheetFormatPr defaultRowHeight="15.75"/>
  <cols>
    <col min="1" max="25" width="3" customWidth="1"/>
    <col min="26" max="26" width="3.125" customWidth="1"/>
    <col min="27" max="27" width="23.75" bestFit="1" customWidth="1"/>
    <col min="28" max="28" width="4.875" hidden="1" customWidth="1"/>
    <col min="29" max="29" width="6.125" hidden="1" customWidth="1"/>
    <col min="30" max="30" width="4.875" hidden="1" customWidth="1"/>
  </cols>
  <sheetData>
    <row r="1" spans="1:31" s="3" customFormat="1" ht="17.25"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0">
        <f>DanhMuc!S4</f>
        <v>52</v>
      </c>
    </row>
    <row r="2" spans="1:31" ht="16.5" thickTop="1">
      <c r="A2" s="6" t="s">
        <v>10</v>
      </c>
      <c r="B2" s="6"/>
      <c r="C2" s="6"/>
      <c r="D2" s="6"/>
      <c r="E2" s="6"/>
      <c r="F2" s="6"/>
      <c r="G2" s="6"/>
      <c r="H2" s="6"/>
      <c r="I2" s="6"/>
      <c r="J2" s="6"/>
      <c r="K2" s="6"/>
      <c r="L2" s="234"/>
      <c r="M2" s="234"/>
      <c r="N2" s="234"/>
      <c r="O2" s="234"/>
      <c r="P2" s="234"/>
      <c r="Q2" s="234"/>
      <c r="R2" s="234"/>
      <c r="S2" s="234"/>
      <c r="T2" s="234"/>
      <c r="U2" s="234"/>
      <c r="V2" s="234"/>
      <c r="W2" s="234"/>
      <c r="X2" s="234"/>
      <c r="Y2" s="234"/>
      <c r="Z2" s="234"/>
      <c r="AA2" s="7"/>
      <c r="AB2" s="236"/>
      <c r="AC2" s="236"/>
      <c r="AD2" s="236"/>
      <c r="AE2" s="236"/>
    </row>
    <row r="3" spans="1:31">
      <c r="A3" s="19" t="s">
        <v>0</v>
      </c>
      <c r="B3" s="19"/>
      <c r="C3" s="19"/>
      <c r="D3" s="19"/>
      <c r="E3" s="19"/>
      <c r="F3" s="19"/>
      <c r="G3" s="19"/>
      <c r="H3" s="19"/>
      <c r="I3" s="19"/>
      <c r="J3" s="19"/>
      <c r="K3" s="237"/>
      <c r="L3" s="237"/>
      <c r="M3" s="237"/>
      <c r="N3" s="237"/>
      <c r="O3" s="237"/>
      <c r="P3" s="237"/>
      <c r="Q3" s="238"/>
      <c r="R3" s="238"/>
      <c r="S3" s="238"/>
      <c r="T3" s="238"/>
      <c r="U3" s="238"/>
      <c r="V3" s="238"/>
      <c r="W3" s="238"/>
      <c r="X3" s="238"/>
      <c r="Y3" s="238"/>
      <c r="Z3" s="238"/>
      <c r="AA3" s="7"/>
      <c r="AB3" s="236"/>
      <c r="AC3" s="236"/>
      <c r="AD3" s="236"/>
      <c r="AE3" s="236"/>
    </row>
    <row r="4" spans="1:31">
      <c r="A4" s="236"/>
      <c r="B4" s="236"/>
      <c r="C4" s="236"/>
      <c r="D4" s="236"/>
      <c r="E4" s="236"/>
      <c r="F4" s="236"/>
      <c r="G4" s="236"/>
      <c r="H4" s="236"/>
      <c r="I4" s="236"/>
      <c r="J4" s="236"/>
      <c r="K4" s="236"/>
      <c r="L4" s="236"/>
      <c r="M4" s="236"/>
      <c r="N4" s="236"/>
      <c r="O4" s="236"/>
      <c r="P4" s="236"/>
      <c r="Q4" s="236"/>
      <c r="R4" s="236"/>
      <c r="S4" s="236"/>
      <c r="T4" s="236"/>
      <c r="U4" s="236"/>
      <c r="V4" s="236"/>
      <c r="W4" s="236"/>
      <c r="X4" s="236"/>
      <c r="Y4" s="236"/>
      <c r="Z4" s="11" t="str">
        <f>tinh2&amp;", ngày "&amp;AB4&amp;" tháng "&amp;AC4&amp;" năm "&amp;AD4</f>
        <v>Hạ Long, ngày …... tháng …... năm ……...</v>
      </c>
      <c r="AA4" s="309">
        <v>10</v>
      </c>
      <c r="AB4" s="236" t="str">
        <f>IF(INDEX(DanhMuc,$AA$1,AA4)&gt;0,TEXT(DAY(INDEX(DanhMuc,$AA$1,AA4)),"00"),"…...")</f>
        <v>…...</v>
      </c>
      <c r="AC4" s="236" t="str">
        <f>IF(INDEX(DanhMuc,$AA$1,AA4)&gt;0,TEXT(MONTH(INDEX(DanhMuc,$AA$1,AA4)),"00"),"…...")</f>
        <v>…...</v>
      </c>
      <c r="AD4" s="236" t="str">
        <f>IF(INDEX(DanhMuc,$AA$1,AA4)&gt;0,TEXT(YEAR(INDEX(DanhMuc,$AA$1,AA4)),"00"),"……...")</f>
        <v>……...</v>
      </c>
      <c r="AE4" s="236"/>
    </row>
    <row r="5" spans="1:31" ht="16.5" thickBot="1">
      <c r="A5" s="239" t="str">
        <f>IF(AB5&gt;0,"BIÊN BẢN SỐ: "&amp;AC5&amp;"/A-B","BIÊN BẢN SỐ: ……………......")</f>
        <v>BIÊN BẢN SỐ: ……………......</v>
      </c>
      <c r="B5" s="239"/>
      <c r="C5" s="239"/>
      <c r="D5" s="239"/>
      <c r="E5" s="239"/>
      <c r="F5" s="239"/>
      <c r="G5" s="239"/>
      <c r="H5" s="239"/>
      <c r="I5" s="239"/>
      <c r="J5" s="239"/>
      <c r="K5" s="239"/>
      <c r="L5" s="239"/>
      <c r="M5" s="239"/>
      <c r="N5" s="239"/>
      <c r="O5" s="239"/>
      <c r="P5" s="239"/>
      <c r="Q5" s="239"/>
      <c r="R5" s="239"/>
      <c r="S5" s="239"/>
      <c r="T5" s="239"/>
      <c r="U5" s="239"/>
      <c r="V5" s="239"/>
      <c r="W5" s="239"/>
      <c r="X5" s="239"/>
      <c r="Y5" s="239"/>
      <c r="Z5" s="239"/>
      <c r="AA5" s="309">
        <v>1</v>
      </c>
      <c r="AB5" s="236">
        <f>LEN(INDEX(DanhMuc,$AA$1,AA5))</f>
        <v>0</v>
      </c>
      <c r="AC5" s="236">
        <f>INDEX(DanhMuc,$AA$1,AA5)</f>
        <v>0</v>
      </c>
      <c r="AD5" s="236"/>
      <c r="AE5" s="236"/>
    </row>
    <row r="6" spans="1:31" ht="21" thickBot="1">
      <c r="A6" s="10" t="s">
        <v>371</v>
      </c>
      <c r="B6" s="239"/>
      <c r="C6" s="239"/>
      <c r="D6" s="239"/>
      <c r="E6" s="239"/>
      <c r="F6" s="239"/>
      <c r="G6" s="239"/>
      <c r="H6" s="239"/>
      <c r="I6" s="239"/>
      <c r="J6" s="239"/>
      <c r="K6" s="239"/>
      <c r="L6" s="239"/>
      <c r="M6" s="239"/>
      <c r="N6" s="239"/>
      <c r="O6" s="239"/>
      <c r="P6" s="239"/>
      <c r="Q6" s="239"/>
      <c r="R6" s="239"/>
      <c r="S6" s="239"/>
      <c r="T6" s="239"/>
      <c r="U6" s="239"/>
      <c r="V6" s="239"/>
      <c r="W6" s="239"/>
      <c r="X6" s="239"/>
      <c r="Y6" s="239"/>
      <c r="Z6" s="239"/>
      <c r="AA6" s="308" t="s">
        <v>25</v>
      </c>
      <c r="AB6" s="236"/>
      <c r="AC6" s="236"/>
      <c r="AD6" s="236"/>
      <c r="AE6" s="236"/>
    </row>
    <row r="7" spans="1:31" ht="20.25">
      <c r="A7" s="10" t="s">
        <v>372</v>
      </c>
      <c r="B7" s="239"/>
      <c r="C7" s="239"/>
      <c r="D7" s="239"/>
      <c r="E7" s="239"/>
      <c r="F7" s="239"/>
      <c r="G7" s="239"/>
      <c r="H7" s="239"/>
      <c r="I7" s="239"/>
      <c r="J7" s="239"/>
      <c r="K7" s="239"/>
      <c r="L7" s="239"/>
      <c r="M7" s="239"/>
      <c r="N7" s="239"/>
      <c r="O7" s="239"/>
      <c r="P7" s="239"/>
      <c r="Q7" s="239"/>
      <c r="R7" s="239"/>
      <c r="S7" s="239"/>
      <c r="T7" s="239"/>
      <c r="U7" s="239"/>
      <c r="V7" s="239"/>
      <c r="W7" s="239"/>
      <c r="X7" s="239"/>
      <c r="Y7" s="239"/>
      <c r="Z7" s="239"/>
      <c r="AA7" s="310"/>
      <c r="AB7" s="236"/>
      <c r="AC7" s="236"/>
      <c r="AD7" s="236"/>
      <c r="AE7" s="236"/>
    </row>
    <row r="8" spans="1:31" ht="9" customHeight="1">
      <c r="A8" s="236"/>
      <c r="B8" s="236"/>
      <c r="C8" s="236"/>
      <c r="D8" s="236"/>
      <c r="E8" s="236"/>
      <c r="F8" s="236"/>
      <c r="G8" s="236"/>
      <c r="H8" s="236"/>
      <c r="I8" s="236"/>
      <c r="J8" s="236"/>
      <c r="K8" s="236"/>
      <c r="L8" s="236"/>
      <c r="M8" s="236"/>
      <c r="N8" s="236"/>
      <c r="O8" s="236"/>
      <c r="P8" s="236"/>
      <c r="Q8" s="236"/>
      <c r="R8" s="236"/>
      <c r="S8" s="236"/>
      <c r="T8" s="236"/>
      <c r="U8" s="236"/>
      <c r="V8" s="236"/>
      <c r="W8" s="236"/>
      <c r="X8" s="236"/>
      <c r="Y8" s="236"/>
      <c r="Z8" s="236"/>
      <c r="AA8" s="7"/>
      <c r="AB8" s="236"/>
      <c r="AC8" s="236"/>
      <c r="AD8" s="236"/>
      <c r="AE8" s="236"/>
    </row>
    <row r="9" spans="1:31" ht="16.5">
      <c r="A9" s="7" t="s">
        <v>44</v>
      </c>
      <c r="B9" s="269"/>
      <c r="C9" s="269"/>
      <c r="D9" s="269"/>
      <c r="E9" s="269" t="str">
        <f>ct</f>
        <v>Nhà làm việc kiêm kho, nhà công vụ và phụ trợ</v>
      </c>
      <c r="F9" s="31"/>
      <c r="G9" s="31"/>
      <c r="H9" s="236"/>
      <c r="I9" s="236"/>
      <c r="J9" s="236"/>
      <c r="K9" s="236"/>
      <c r="L9" s="236"/>
      <c r="M9" s="236"/>
      <c r="N9" s="236"/>
      <c r="O9" s="236"/>
      <c r="P9" s="236"/>
      <c r="Q9" s="236"/>
      <c r="R9" s="236"/>
      <c r="S9" s="236"/>
      <c r="T9" s="236"/>
      <c r="U9" s="236"/>
      <c r="V9" s="236"/>
      <c r="W9" s="236"/>
      <c r="X9" s="236"/>
      <c r="Y9" s="236"/>
      <c r="Z9" s="236"/>
      <c r="AA9" s="7"/>
      <c r="AB9" s="236"/>
      <c r="AC9" s="236"/>
      <c r="AD9" s="236"/>
      <c r="AE9" s="236"/>
    </row>
    <row r="10" spans="1:31" ht="16.5">
      <c r="A10" s="7" t="s">
        <v>74</v>
      </c>
      <c r="B10" s="269"/>
      <c r="C10" s="269"/>
      <c r="D10" s="269"/>
      <c r="E10" s="269" t="str">
        <f>hm</f>
        <v>Nhà làm việc kiêm kho</v>
      </c>
      <c r="F10" s="31"/>
      <c r="G10" s="31"/>
      <c r="H10" s="236"/>
      <c r="I10" s="236"/>
      <c r="J10" s="236"/>
      <c r="K10" s="236"/>
      <c r="L10" s="236"/>
      <c r="M10" s="236"/>
      <c r="N10" s="236"/>
      <c r="O10" s="236"/>
      <c r="P10" s="236"/>
      <c r="Q10" s="236"/>
      <c r="R10" s="236"/>
      <c r="S10" s="236"/>
      <c r="T10" s="236"/>
      <c r="U10" s="236"/>
      <c r="V10" s="236"/>
      <c r="W10" s="236"/>
      <c r="X10" s="236"/>
      <c r="Y10" s="236"/>
      <c r="Z10" s="236"/>
      <c r="AA10" s="7"/>
      <c r="AB10" s="236"/>
      <c r="AC10" s="236"/>
      <c r="AD10" s="236"/>
      <c r="AE10" s="236"/>
    </row>
    <row r="11" spans="1:31" ht="16.5" hidden="1">
      <c r="A11" s="7" t="s">
        <v>45</v>
      </c>
      <c r="B11" s="269"/>
      <c r="C11" s="269"/>
      <c r="D11" s="269"/>
      <c r="E11" s="269" t="str">
        <f>dd</f>
        <v>Phường HG - TP HL - Tỉnh QN</v>
      </c>
      <c r="F11" s="31"/>
      <c r="G11" s="31"/>
      <c r="H11" s="236"/>
      <c r="I11" s="236"/>
      <c r="J11" s="236"/>
      <c r="K11" s="236"/>
      <c r="L11" s="236"/>
      <c r="M11" s="236"/>
      <c r="N11" s="236"/>
      <c r="O11" s="236"/>
      <c r="P11" s="236"/>
      <c r="Q11" s="236"/>
      <c r="R11" s="236"/>
      <c r="S11" s="236"/>
      <c r="T11" s="236"/>
      <c r="U11" s="236"/>
      <c r="V11" s="236"/>
      <c r="W11" s="236"/>
      <c r="X11" s="236"/>
      <c r="Y11" s="236"/>
      <c r="Z11" s="236"/>
      <c r="AA11" s="7"/>
      <c r="AB11" s="236"/>
      <c r="AC11" s="236"/>
      <c r="AD11" s="236"/>
      <c r="AE11" s="236"/>
    </row>
    <row r="12" spans="1:31" ht="18.75" customHeight="1">
      <c r="A12" s="7" t="s">
        <v>373</v>
      </c>
      <c r="B12" s="236"/>
      <c r="C12" s="236"/>
      <c r="D12" s="236"/>
      <c r="E12" s="236"/>
      <c r="F12" s="236"/>
      <c r="G12" s="236"/>
      <c r="H12" s="236"/>
      <c r="I12" s="236"/>
      <c r="J12" s="236"/>
      <c r="K12" s="236"/>
      <c r="L12" s="236"/>
      <c r="M12" s="236"/>
      <c r="N12" s="236"/>
      <c r="O12" s="236"/>
      <c r="P12" s="236"/>
      <c r="Q12" s="236"/>
      <c r="R12" s="236"/>
      <c r="S12" s="236"/>
      <c r="T12" s="236"/>
      <c r="U12" s="236"/>
      <c r="V12" s="236"/>
      <c r="W12" s="236"/>
      <c r="X12" s="236"/>
      <c r="Y12" s="236"/>
      <c r="Z12" s="236"/>
      <c r="AA12" s="7"/>
      <c r="AB12" s="236"/>
      <c r="AC12" s="236"/>
      <c r="AD12" s="236"/>
      <c r="AE12" s="236"/>
    </row>
    <row r="13" spans="1:31">
      <c r="A13" s="305" t="str">
        <f>"    a) Nhà thầu Tư vấn giám sát: "&amp;tvgs</f>
        <v xml:space="preserve">    a) Nhà thầu Tư vấn giám sát: Công ty Cổ phần Tư vấn…</v>
      </c>
      <c r="B13" s="304"/>
      <c r="C13" s="304"/>
      <c r="D13" s="304"/>
      <c r="E13" s="304"/>
      <c r="F13" s="304"/>
      <c r="G13" s="304"/>
      <c r="H13" s="304"/>
      <c r="I13" s="304"/>
      <c r="J13" s="304"/>
      <c r="K13" s="304"/>
      <c r="L13" s="304"/>
      <c r="M13" s="304"/>
      <c r="N13" s="304"/>
      <c r="O13" s="304"/>
      <c r="P13" s="304"/>
      <c r="Q13" s="304"/>
      <c r="R13" s="304"/>
      <c r="S13" s="304"/>
      <c r="T13" s="304"/>
      <c r="U13" s="304"/>
      <c r="V13" s="304"/>
      <c r="W13" s="304"/>
      <c r="X13" s="304"/>
      <c r="Y13" s="304"/>
      <c r="Z13" s="304"/>
      <c r="AA13" s="7"/>
      <c r="AB13" s="236"/>
      <c r="AC13" s="236"/>
      <c r="AD13" s="236"/>
      <c r="AE13" s="236"/>
    </row>
    <row r="14" spans="1:31" ht="16.5">
      <c r="A14" s="269"/>
      <c r="B14" s="236" t="str">
        <f>tvgs1</f>
        <v>Ông: Trần Bá Đức</v>
      </c>
      <c r="C14" s="236"/>
      <c r="D14" s="236"/>
      <c r="E14" s="236"/>
      <c r="F14" s="236"/>
      <c r="G14" s="236"/>
      <c r="H14" s="236"/>
      <c r="I14" s="236"/>
      <c r="J14" s="236"/>
      <c r="K14" s="236"/>
      <c r="L14" s="236"/>
      <c r="M14" s="236"/>
      <c r="N14" s="269" t="str">
        <f>tvgs11</f>
        <v>Chức vụ: Tổ trưởng tổ giám sát</v>
      </c>
      <c r="O14" s="236"/>
      <c r="P14" s="236"/>
      <c r="Q14" s="236"/>
      <c r="R14" s="236"/>
      <c r="S14" s="236"/>
      <c r="T14" s="236"/>
      <c r="U14" s="236"/>
      <c r="V14" s="236"/>
      <c r="W14" s="236"/>
      <c r="X14" s="236"/>
      <c r="Y14" s="236"/>
      <c r="Z14" s="236"/>
      <c r="AA14" s="7"/>
      <c r="AB14" s="236"/>
      <c r="AC14" s="236"/>
      <c r="AD14" s="236"/>
      <c r="AE14" s="236"/>
    </row>
    <row r="15" spans="1:31" ht="16.5">
      <c r="A15" s="269"/>
      <c r="B15" s="236" t="str">
        <f>tvgs2</f>
        <v>Ông: ………………………..</v>
      </c>
      <c r="C15" s="236"/>
      <c r="D15" s="236"/>
      <c r="E15" s="236"/>
      <c r="F15" s="236"/>
      <c r="G15" s="236"/>
      <c r="H15" s="236"/>
      <c r="I15" s="236"/>
      <c r="J15" s="236"/>
      <c r="K15" s="236"/>
      <c r="L15" s="236"/>
      <c r="M15" s="236"/>
      <c r="N15" s="269" t="str">
        <f>tvgs22</f>
        <v>Chức vụ: …………………</v>
      </c>
      <c r="O15" s="236"/>
      <c r="P15" s="236"/>
      <c r="Q15" s="236"/>
      <c r="R15" s="236"/>
      <c r="S15" s="236"/>
      <c r="T15" s="236"/>
      <c r="U15" s="236"/>
      <c r="V15" s="236"/>
      <c r="W15" s="236"/>
      <c r="X15" s="236"/>
      <c r="Y15" s="236"/>
      <c r="Z15" s="236"/>
      <c r="AA15" s="7"/>
      <c r="AB15" s="236"/>
      <c r="AC15" s="236"/>
      <c r="AD15" s="236"/>
      <c r="AE15" s="236"/>
    </row>
    <row r="16" spans="1:31" ht="16.5">
      <c r="A16" s="8" t="str">
        <f>"    b) Nhà thầu thi công xây dựng: "&amp;dvtc</f>
        <v xml:space="preserve">    b) Nhà thầu thi công xây dựng: Công ty Cổ phần Xây dựng…</v>
      </c>
      <c r="B16" s="236"/>
      <c r="C16" s="236"/>
      <c r="D16" s="236"/>
      <c r="E16" s="236"/>
      <c r="F16" s="236"/>
      <c r="G16" s="236"/>
      <c r="H16" s="236"/>
      <c r="I16" s="236"/>
      <c r="J16" s="236"/>
      <c r="K16" s="236"/>
      <c r="L16" s="236"/>
      <c r="M16" s="236"/>
      <c r="N16" s="269"/>
      <c r="O16" s="236"/>
      <c r="P16" s="236"/>
      <c r="Q16" s="236"/>
      <c r="R16" s="236"/>
      <c r="S16" s="236"/>
      <c r="T16" s="236"/>
      <c r="U16" s="236"/>
      <c r="V16" s="236"/>
      <c r="W16" s="236"/>
      <c r="X16" s="236"/>
      <c r="Y16" s="236"/>
      <c r="Z16" s="236"/>
      <c r="AA16" s="7"/>
      <c r="AB16" s="236"/>
      <c r="AC16" s="236"/>
      <c r="AD16" s="236"/>
      <c r="AE16" s="236"/>
    </row>
    <row r="17" spans="1:31" ht="16.5">
      <c r="A17" s="269"/>
      <c r="B17" s="236" t="str">
        <f>dvtc1</f>
        <v>Ông: Nguyễn Anh Trung</v>
      </c>
      <c r="C17" s="236"/>
      <c r="D17" s="236"/>
      <c r="E17" s="236"/>
      <c r="F17" s="236"/>
      <c r="G17" s="236"/>
      <c r="H17" s="236"/>
      <c r="I17" s="236"/>
      <c r="J17" s="236"/>
      <c r="K17" s="236"/>
      <c r="L17" s="236"/>
      <c r="M17" s="236"/>
      <c r="N17" s="269" t="str">
        <f>dvtc11</f>
        <v>Chức vụ: Chỉ huy trưởng công trường</v>
      </c>
      <c r="O17" s="236"/>
      <c r="P17" s="236"/>
      <c r="Q17" s="236"/>
      <c r="R17" s="236"/>
      <c r="S17" s="236"/>
      <c r="T17" s="236"/>
      <c r="U17" s="236"/>
      <c r="V17" s="236"/>
      <c r="W17" s="236"/>
      <c r="X17" s="236"/>
      <c r="Y17" s="236"/>
      <c r="Z17" s="236"/>
      <c r="AA17" s="7"/>
      <c r="AB17" s="236"/>
      <c r="AC17" s="236"/>
      <c r="AD17" s="236"/>
      <c r="AE17" s="236"/>
    </row>
    <row r="18" spans="1:31" ht="16.5">
      <c r="A18" s="269"/>
      <c r="B18" s="236" t="str">
        <f>dvtc2</f>
        <v>Ông: Nguyễn Đức Lam</v>
      </c>
      <c r="C18" s="236"/>
      <c r="D18" s="236"/>
      <c r="E18" s="236"/>
      <c r="F18" s="236"/>
      <c r="G18" s="236"/>
      <c r="H18" s="236"/>
      <c r="I18" s="236"/>
      <c r="J18" s="236"/>
      <c r="K18" s="236"/>
      <c r="L18" s="236"/>
      <c r="M18" s="236"/>
      <c r="N18" s="269" t="str">
        <f>dvtc22</f>
        <v>Chức vụ: CBKT</v>
      </c>
      <c r="O18" s="236"/>
      <c r="P18" s="236"/>
      <c r="Q18" s="236"/>
      <c r="R18" s="236"/>
      <c r="S18" s="236"/>
      <c r="T18" s="236"/>
      <c r="U18" s="236"/>
      <c r="V18" s="236"/>
      <c r="W18" s="236"/>
      <c r="X18" s="236"/>
      <c r="Y18" s="236"/>
      <c r="Z18" s="236"/>
      <c r="AA18" s="7"/>
      <c r="AB18" s="236"/>
      <c r="AC18" s="236"/>
      <c r="AD18" s="236"/>
      <c r="AE18" s="236"/>
    </row>
    <row r="19" spans="1:31">
      <c r="A19" s="7" t="s">
        <v>374</v>
      </c>
      <c r="B19" s="236"/>
      <c r="C19" s="236"/>
      <c r="D19" s="236"/>
      <c r="E19" s="236"/>
      <c r="F19" s="236"/>
      <c r="G19" s="236"/>
      <c r="H19" s="236"/>
      <c r="I19" s="236"/>
      <c r="J19" s="236"/>
      <c r="K19" s="236"/>
      <c r="L19" s="236"/>
      <c r="M19" s="236"/>
      <c r="N19" s="236"/>
      <c r="O19" s="236"/>
      <c r="P19" s="236"/>
      <c r="Q19" s="236"/>
      <c r="R19" s="236"/>
      <c r="S19" s="236"/>
      <c r="T19" s="236"/>
      <c r="U19" s="236"/>
      <c r="V19" s="236"/>
      <c r="W19" s="236"/>
      <c r="X19" s="236"/>
      <c r="Y19" s="236"/>
      <c r="Z19" s="236"/>
      <c r="AA19" s="7"/>
      <c r="AB19" s="236"/>
      <c r="AC19" s="236"/>
      <c r="AD19" s="236"/>
      <c r="AE19" s="236"/>
    </row>
    <row r="20" spans="1:31" ht="16.5">
      <c r="A20" s="307" t="s">
        <v>375</v>
      </c>
      <c r="B20" s="236"/>
      <c r="C20" s="236"/>
      <c r="D20" s="236"/>
      <c r="E20" s="236"/>
      <c r="F20" s="236"/>
      <c r="G20" s="236"/>
      <c r="H20" s="236"/>
      <c r="I20" s="236"/>
      <c r="J20" s="236"/>
      <c r="K20" s="236"/>
      <c r="L20" s="236"/>
      <c r="M20" s="236"/>
      <c r="N20" s="236"/>
      <c r="O20" s="236"/>
      <c r="P20" s="236"/>
      <c r="Q20" s="236"/>
      <c r="R20" s="236"/>
      <c r="S20" s="236"/>
      <c r="T20" s="236"/>
      <c r="U20" s="236"/>
      <c r="V20" s="236"/>
      <c r="W20" s="236"/>
      <c r="X20" s="236"/>
      <c r="Y20" s="236"/>
      <c r="Z20" s="236"/>
      <c r="AA20" s="7"/>
      <c r="AB20" s="236"/>
      <c r="AC20" s="236"/>
      <c r="AD20" s="236"/>
      <c r="AE20" s="236"/>
    </row>
    <row r="21" spans="1:31" ht="19.5">
      <c r="A21" s="121"/>
      <c r="B21" s="243"/>
      <c r="C21" s="243"/>
      <c r="D21" s="243"/>
      <c r="E21" s="243"/>
      <c r="F21" s="243"/>
      <c r="G21" s="243"/>
      <c r="H21" s="243"/>
      <c r="I21" s="243"/>
      <c r="J21" s="243"/>
      <c r="K21" s="243"/>
      <c r="L21" s="243"/>
      <c r="M21" s="243"/>
      <c r="N21" s="243"/>
      <c r="O21" s="243"/>
      <c r="P21" s="243"/>
      <c r="Q21" s="243"/>
      <c r="R21" s="243"/>
      <c r="S21" s="243"/>
      <c r="T21" s="243"/>
      <c r="U21" s="243"/>
      <c r="V21" s="243"/>
      <c r="W21" s="243"/>
      <c r="X21" s="243"/>
      <c r="Y21" s="243"/>
      <c r="Z21" s="243"/>
      <c r="AA21" s="267"/>
      <c r="AB21" s="236"/>
      <c r="AC21" s="236"/>
      <c r="AD21" s="236"/>
      <c r="AE21" s="236"/>
    </row>
    <row r="22" spans="1:31" ht="19.5">
      <c r="A22" s="121"/>
      <c r="B22" s="306"/>
      <c r="C22" s="306"/>
      <c r="D22" s="306"/>
      <c r="E22" s="306"/>
      <c r="F22" s="306"/>
      <c r="G22" s="306"/>
      <c r="H22" s="306"/>
      <c r="I22" s="306"/>
      <c r="J22" s="306"/>
      <c r="K22" s="306"/>
      <c r="L22" s="306"/>
      <c r="M22" s="306"/>
      <c r="N22" s="306"/>
      <c r="O22" s="306"/>
      <c r="P22" s="306"/>
      <c r="Q22" s="306"/>
      <c r="R22" s="306"/>
      <c r="S22" s="306"/>
      <c r="T22" s="306"/>
      <c r="U22" s="306"/>
      <c r="V22" s="306"/>
      <c r="W22" s="306"/>
      <c r="X22" s="306"/>
      <c r="Y22" s="306"/>
      <c r="Z22" s="306"/>
      <c r="AA22" s="267"/>
      <c r="AB22" s="236"/>
      <c r="AC22" s="236"/>
      <c r="AD22" s="236"/>
      <c r="AE22" s="236"/>
    </row>
    <row r="23" spans="1:31" ht="16.5">
      <c r="A23" s="311" t="s">
        <v>376</v>
      </c>
      <c r="B23" s="236"/>
      <c r="C23" s="236"/>
      <c r="D23" s="236"/>
      <c r="E23" s="236"/>
      <c r="F23" s="236"/>
      <c r="G23" s="236"/>
      <c r="H23" s="236"/>
      <c r="I23" s="236"/>
      <c r="J23" s="236"/>
      <c r="K23" s="236"/>
      <c r="L23" s="236"/>
      <c r="M23" s="236"/>
      <c r="N23" s="236"/>
      <c r="O23" s="236"/>
      <c r="P23" s="236"/>
      <c r="Q23" s="236"/>
      <c r="R23" s="236"/>
      <c r="S23" s="236"/>
      <c r="T23" s="236"/>
      <c r="U23" s="236"/>
      <c r="V23" s="236"/>
      <c r="W23" s="236"/>
      <c r="X23" s="236"/>
      <c r="Y23" s="236"/>
      <c r="Z23" s="236"/>
      <c r="AA23" s="7"/>
      <c r="AB23" s="236"/>
      <c r="AC23" s="236"/>
      <c r="AD23" s="236"/>
      <c r="AE23" s="236"/>
    </row>
    <row r="24" spans="1:31" ht="19.5">
      <c r="A24" s="121"/>
      <c r="B24" s="243"/>
      <c r="C24" s="243"/>
      <c r="D24" s="243"/>
      <c r="E24" s="243"/>
      <c r="F24" s="243"/>
      <c r="G24" s="243"/>
      <c r="H24" s="243"/>
      <c r="I24" s="243"/>
      <c r="J24" s="243"/>
      <c r="K24" s="243"/>
      <c r="L24" s="243"/>
      <c r="M24" s="243"/>
      <c r="N24" s="243"/>
      <c r="O24" s="243"/>
      <c r="P24" s="243"/>
      <c r="Q24" s="243"/>
      <c r="R24" s="243"/>
      <c r="S24" s="243"/>
      <c r="T24" s="243"/>
      <c r="U24" s="243"/>
      <c r="V24" s="243"/>
      <c r="W24" s="243"/>
      <c r="X24" s="243"/>
      <c r="Y24" s="243"/>
      <c r="Z24" s="243"/>
      <c r="AA24" s="267"/>
      <c r="AB24" s="236"/>
      <c r="AC24" s="236"/>
      <c r="AD24" s="236"/>
      <c r="AE24" s="236"/>
    </row>
    <row r="25" spans="1:31" ht="19.5">
      <c r="A25" s="121"/>
      <c r="B25" s="306"/>
      <c r="C25" s="306"/>
      <c r="D25" s="306"/>
      <c r="E25" s="306"/>
      <c r="F25" s="306"/>
      <c r="G25" s="306"/>
      <c r="H25" s="306"/>
      <c r="I25" s="306"/>
      <c r="J25" s="306"/>
      <c r="K25" s="306"/>
      <c r="L25" s="306"/>
      <c r="M25" s="306"/>
      <c r="N25" s="306"/>
      <c r="O25" s="306"/>
      <c r="P25" s="306"/>
      <c r="Q25" s="306"/>
      <c r="R25" s="306"/>
      <c r="S25" s="306"/>
      <c r="T25" s="306"/>
      <c r="U25" s="306"/>
      <c r="V25" s="306"/>
      <c r="W25" s="306"/>
      <c r="X25" s="306"/>
      <c r="Y25" s="306"/>
      <c r="Z25" s="306"/>
      <c r="AA25" s="267"/>
      <c r="AB25" s="236"/>
      <c r="AC25" s="236"/>
      <c r="AD25" s="236"/>
      <c r="AE25" s="236"/>
    </row>
    <row r="26" spans="1:31" ht="20.25">
      <c r="A26" s="311" t="s">
        <v>377</v>
      </c>
      <c r="B26" s="236"/>
      <c r="C26" s="236"/>
      <c r="D26" s="236"/>
      <c r="E26" s="236"/>
      <c r="F26" s="236"/>
      <c r="G26" s="236"/>
      <c r="H26" s="236"/>
      <c r="I26" s="236"/>
      <c r="J26" s="236"/>
      <c r="K26" s="236"/>
      <c r="L26" s="236"/>
      <c r="M26" s="236"/>
      <c r="N26" s="236"/>
      <c r="O26" s="236"/>
      <c r="P26" s="236"/>
      <c r="Q26" s="236"/>
      <c r="R26" s="236"/>
      <c r="S26" s="236"/>
      <c r="T26" s="236"/>
      <c r="U26" s="236"/>
      <c r="V26" s="236"/>
      <c r="W26" s="236"/>
      <c r="X26" s="236"/>
      <c r="Y26" s="236"/>
      <c r="Z26" s="236"/>
      <c r="AA26" s="263"/>
      <c r="AB26" s="236"/>
      <c r="AC26" s="236"/>
      <c r="AD26" s="236"/>
      <c r="AE26" s="236"/>
    </row>
    <row r="27" spans="1:31" ht="19.5">
      <c r="A27" s="121"/>
      <c r="B27" s="243"/>
      <c r="C27" s="243"/>
      <c r="D27" s="243"/>
      <c r="E27" s="243"/>
      <c r="F27" s="243"/>
      <c r="G27" s="243"/>
      <c r="H27" s="243"/>
      <c r="I27" s="243"/>
      <c r="J27" s="243"/>
      <c r="K27" s="243"/>
      <c r="L27" s="243"/>
      <c r="M27" s="243"/>
      <c r="N27" s="243"/>
      <c r="O27" s="243"/>
      <c r="P27" s="243"/>
      <c r="Q27" s="243"/>
      <c r="R27" s="243"/>
      <c r="S27" s="243"/>
      <c r="T27" s="243"/>
      <c r="U27" s="243"/>
      <c r="V27" s="243"/>
      <c r="W27" s="243"/>
      <c r="X27" s="243"/>
      <c r="Y27" s="243"/>
      <c r="Z27" s="243"/>
      <c r="AA27" s="267"/>
      <c r="AB27" s="236"/>
      <c r="AC27" s="236"/>
      <c r="AD27" s="236"/>
      <c r="AE27" s="236"/>
    </row>
    <row r="28" spans="1:31" ht="16.5">
      <c r="A28" s="311" t="s">
        <v>381</v>
      </c>
      <c r="B28" s="236"/>
      <c r="C28" s="236"/>
      <c r="D28" s="236"/>
      <c r="E28" s="236"/>
      <c r="F28" s="236"/>
      <c r="G28" s="236"/>
      <c r="H28" s="236"/>
      <c r="I28" s="236"/>
      <c r="J28" s="236"/>
      <c r="K28" s="236"/>
      <c r="L28" s="236"/>
      <c r="M28" s="236"/>
      <c r="N28" s="236"/>
      <c r="O28" s="236"/>
      <c r="P28" s="236"/>
      <c r="Q28" s="236"/>
      <c r="R28" s="236"/>
      <c r="S28" s="236"/>
      <c r="T28" s="236"/>
      <c r="U28" s="236"/>
      <c r="V28" s="236"/>
      <c r="W28" s="236"/>
      <c r="X28" s="236"/>
      <c r="Y28" s="236"/>
      <c r="Z28" s="236"/>
      <c r="AA28" s="7"/>
      <c r="AB28" s="236"/>
      <c r="AC28" s="236"/>
      <c r="AD28" s="236"/>
      <c r="AE28" s="236"/>
    </row>
    <row r="29" spans="1:31" ht="19.5">
      <c r="A29" s="121"/>
      <c r="B29" s="243"/>
      <c r="C29" s="243"/>
      <c r="D29" s="243"/>
      <c r="E29" s="243"/>
      <c r="F29" s="243"/>
      <c r="G29" s="243"/>
      <c r="H29" s="243"/>
      <c r="I29" s="243"/>
      <c r="J29" s="243"/>
      <c r="K29" s="243"/>
      <c r="L29" s="243"/>
      <c r="M29" s="243"/>
      <c r="N29" s="243"/>
      <c r="O29" s="243"/>
      <c r="P29" s="243"/>
      <c r="Q29" s="243"/>
      <c r="R29" s="243"/>
      <c r="S29" s="243"/>
      <c r="T29" s="243"/>
      <c r="U29" s="243"/>
      <c r="V29" s="243"/>
      <c r="W29" s="243"/>
      <c r="X29" s="243"/>
      <c r="Y29" s="243"/>
      <c r="Z29" s="243"/>
      <c r="AA29" s="267"/>
      <c r="AB29" s="236"/>
      <c r="AC29" s="236"/>
      <c r="AD29" s="236"/>
      <c r="AE29" s="236"/>
    </row>
    <row r="30" spans="1:31" ht="16.5">
      <c r="A30" s="311" t="s">
        <v>378</v>
      </c>
      <c r="B30" s="236"/>
      <c r="C30" s="236"/>
      <c r="D30" s="236"/>
      <c r="E30" s="236"/>
      <c r="F30" s="236"/>
      <c r="G30" s="236"/>
      <c r="H30" s="236"/>
      <c r="I30" s="236"/>
      <c r="J30" s="236"/>
      <c r="K30" s="236"/>
      <c r="L30" s="236"/>
      <c r="M30" s="236"/>
      <c r="N30" s="236"/>
      <c r="O30" s="236"/>
      <c r="P30" s="236"/>
      <c r="Q30" s="236"/>
      <c r="R30" s="236"/>
      <c r="S30" s="236"/>
      <c r="T30" s="236"/>
      <c r="U30" s="236"/>
      <c r="V30" s="236"/>
      <c r="W30" s="236"/>
      <c r="X30" s="236"/>
      <c r="Y30" s="236"/>
      <c r="Z30" s="236"/>
      <c r="AA30" s="7"/>
      <c r="AB30" s="236"/>
      <c r="AC30" s="236"/>
      <c r="AD30" s="236"/>
      <c r="AE30" s="236"/>
    </row>
    <row r="31" spans="1:31" ht="19.5">
      <c r="A31" s="121"/>
      <c r="B31" s="243"/>
      <c r="C31" s="243"/>
      <c r="D31" s="243"/>
      <c r="E31" s="243"/>
      <c r="F31" s="243"/>
      <c r="G31" s="243"/>
      <c r="H31" s="243"/>
      <c r="I31" s="243"/>
      <c r="J31" s="243"/>
      <c r="K31" s="243"/>
      <c r="L31" s="243"/>
      <c r="M31" s="243"/>
      <c r="N31" s="243"/>
      <c r="O31" s="243"/>
      <c r="P31" s="243"/>
      <c r="Q31" s="243"/>
      <c r="R31" s="243"/>
      <c r="S31" s="243"/>
      <c r="T31" s="243"/>
      <c r="U31" s="243"/>
      <c r="V31" s="243"/>
      <c r="W31" s="243"/>
      <c r="X31" s="243"/>
      <c r="Y31" s="243"/>
      <c r="Z31" s="243"/>
      <c r="AA31" s="267"/>
      <c r="AB31" s="236"/>
      <c r="AC31" s="236"/>
      <c r="AD31" s="236"/>
      <c r="AE31" s="236"/>
    </row>
    <row r="32" spans="1:31" ht="16.5">
      <c r="A32" s="311" t="s">
        <v>379</v>
      </c>
      <c r="B32" s="236"/>
      <c r="C32" s="236"/>
      <c r="D32" s="236"/>
      <c r="E32" s="236"/>
      <c r="F32" s="236"/>
      <c r="G32" s="236"/>
      <c r="H32" s="236"/>
      <c r="I32" s="236"/>
      <c r="J32" s="236"/>
      <c r="K32" s="236"/>
      <c r="L32" s="236"/>
      <c r="M32" s="236"/>
      <c r="N32" s="236"/>
      <c r="O32" s="236"/>
      <c r="P32" s="236"/>
      <c r="Q32" s="236"/>
      <c r="R32" s="236"/>
      <c r="S32" s="236"/>
      <c r="T32" s="236"/>
      <c r="U32" s="236"/>
      <c r="V32" s="236"/>
      <c r="W32" s="236"/>
      <c r="X32" s="236"/>
      <c r="Y32" s="236"/>
      <c r="Z32" s="236"/>
      <c r="AA32" s="7"/>
      <c r="AB32" s="236"/>
      <c r="AC32" s="236"/>
      <c r="AD32" s="236"/>
      <c r="AE32" s="236"/>
    </row>
    <row r="33" spans="1:31" ht="19.5">
      <c r="A33" s="121"/>
      <c r="B33" s="306"/>
      <c r="C33" s="306"/>
      <c r="D33" s="306"/>
      <c r="E33" s="306"/>
      <c r="F33" s="306"/>
      <c r="G33" s="306"/>
      <c r="H33" s="306"/>
      <c r="I33" s="306"/>
      <c r="J33" s="306"/>
      <c r="K33" s="306"/>
      <c r="L33" s="306"/>
      <c r="M33" s="306"/>
      <c r="N33" s="306"/>
      <c r="O33" s="306"/>
      <c r="P33" s="306"/>
      <c r="Q33" s="306"/>
      <c r="R33" s="306"/>
      <c r="S33" s="306"/>
      <c r="T33" s="306"/>
      <c r="U33" s="306"/>
      <c r="V33" s="306"/>
      <c r="W33" s="306"/>
      <c r="X33" s="306"/>
      <c r="Y33" s="306"/>
      <c r="Z33" s="306"/>
      <c r="AA33" s="267"/>
      <c r="AB33" s="236"/>
      <c r="AC33" s="236"/>
      <c r="AD33" s="236"/>
      <c r="AE33" s="236"/>
    </row>
    <row r="34" spans="1:31" ht="16.5">
      <c r="A34" s="311" t="s">
        <v>380</v>
      </c>
      <c r="B34" s="236"/>
      <c r="C34" s="236"/>
      <c r="D34" s="236"/>
      <c r="E34" s="236"/>
      <c r="F34" s="236"/>
      <c r="G34" s="236"/>
      <c r="H34" s="236"/>
      <c r="I34" s="236"/>
      <c r="J34" s="236"/>
      <c r="K34" s="236"/>
      <c r="L34" s="236"/>
      <c r="M34" s="236"/>
      <c r="N34" s="236"/>
      <c r="O34" s="236"/>
      <c r="P34" s="236"/>
      <c r="Q34" s="236"/>
      <c r="R34" s="236"/>
      <c r="S34" s="236"/>
      <c r="T34" s="236"/>
      <c r="U34" s="236"/>
      <c r="V34" s="236"/>
      <c r="W34" s="236"/>
      <c r="X34" s="236"/>
      <c r="Y34" s="236"/>
      <c r="Z34" s="236"/>
      <c r="AA34" s="7"/>
      <c r="AB34" s="236"/>
      <c r="AC34" s="236"/>
      <c r="AD34" s="236"/>
      <c r="AE34" s="236"/>
    </row>
    <row r="35" spans="1:31" ht="20.25" thickBot="1">
      <c r="A35" s="121"/>
      <c r="B35" s="306"/>
      <c r="C35" s="306"/>
      <c r="D35" s="306"/>
      <c r="E35" s="306"/>
      <c r="F35" s="306"/>
      <c r="G35" s="306"/>
      <c r="H35" s="306"/>
      <c r="I35" s="306"/>
      <c r="J35" s="306"/>
      <c r="K35" s="306"/>
      <c r="L35" s="306"/>
      <c r="M35" s="306"/>
      <c r="N35" s="306"/>
      <c r="O35" s="306"/>
      <c r="P35" s="306"/>
      <c r="Q35" s="306"/>
      <c r="R35" s="306"/>
      <c r="S35" s="306"/>
      <c r="T35" s="306"/>
      <c r="U35" s="306"/>
      <c r="V35" s="306"/>
      <c r="W35" s="306"/>
      <c r="X35" s="306"/>
      <c r="Y35" s="306"/>
      <c r="Z35" s="306"/>
      <c r="AA35" s="267"/>
      <c r="AB35" s="236"/>
      <c r="AC35" s="236"/>
      <c r="AD35" s="236"/>
      <c r="AE35" s="236"/>
    </row>
    <row r="36" spans="1:31" ht="16.5" thickBot="1">
      <c r="A36" s="7" t="s">
        <v>382</v>
      </c>
      <c r="B36" s="236"/>
      <c r="C36" s="236"/>
      <c r="D36" s="236"/>
      <c r="E36" s="236"/>
      <c r="F36" s="236"/>
      <c r="G36" s="236"/>
      <c r="H36" s="236"/>
      <c r="I36" s="236"/>
      <c r="J36" s="236"/>
      <c r="K36" s="236"/>
      <c r="L36" s="236"/>
      <c r="M36" s="236"/>
      <c r="N36" s="236"/>
      <c r="O36" s="236"/>
      <c r="P36" s="236"/>
      <c r="Q36" s="236"/>
      <c r="R36" s="236"/>
      <c r="S36" s="236"/>
      <c r="T36" s="236"/>
      <c r="U36" s="236"/>
      <c r="V36" s="236"/>
      <c r="W36" s="236"/>
      <c r="X36" s="236"/>
      <c r="Y36" s="236"/>
      <c r="Z36" s="236"/>
      <c r="AA36" s="308" t="s">
        <v>25</v>
      </c>
      <c r="AB36" s="236"/>
      <c r="AC36" s="236"/>
      <c r="AD36" s="236"/>
      <c r="AE36" s="236"/>
    </row>
    <row r="37" spans="1:31" ht="20.25" customHeight="1">
      <c r="A37" s="245" t="s">
        <v>383</v>
      </c>
      <c r="B37" s="249"/>
      <c r="C37" s="249"/>
      <c r="D37" s="249"/>
      <c r="E37" s="249"/>
      <c r="F37" s="249"/>
      <c r="G37" s="249"/>
      <c r="H37" s="249"/>
      <c r="I37" s="249"/>
      <c r="J37" s="249"/>
      <c r="K37" s="249"/>
      <c r="L37" s="249"/>
      <c r="M37" s="249"/>
      <c r="N37" s="249"/>
      <c r="O37" s="249"/>
      <c r="P37" s="249"/>
      <c r="Q37" s="245"/>
      <c r="R37" s="245"/>
      <c r="S37" s="245"/>
      <c r="T37" s="245"/>
      <c r="U37" s="245"/>
      <c r="V37" s="245"/>
      <c r="W37" s="245"/>
      <c r="X37" s="245"/>
      <c r="Y37" s="245"/>
      <c r="Z37" s="245"/>
      <c r="AA37" s="7"/>
      <c r="AB37" s="236"/>
      <c r="AC37" s="236"/>
      <c r="AD37" s="236"/>
      <c r="AE37" s="236"/>
    </row>
    <row r="38" spans="1:31" ht="20.25" customHeight="1">
      <c r="A38" s="245" t="s">
        <v>384</v>
      </c>
      <c r="B38" s="249"/>
      <c r="C38" s="249"/>
      <c r="D38" s="249"/>
      <c r="E38" s="249"/>
      <c r="F38" s="249"/>
      <c r="G38" s="249"/>
      <c r="H38" s="249"/>
      <c r="I38" s="249"/>
      <c r="J38" s="249"/>
      <c r="K38" s="249"/>
      <c r="L38" s="249"/>
      <c r="M38" s="249"/>
      <c r="N38" s="249"/>
      <c r="O38" s="249"/>
      <c r="P38" s="249"/>
      <c r="Q38" s="245"/>
      <c r="R38" s="245"/>
      <c r="S38" s="245"/>
      <c r="T38" s="245"/>
      <c r="U38" s="245"/>
      <c r="V38" s="245"/>
      <c r="W38" s="245"/>
      <c r="X38" s="245"/>
      <c r="Y38" s="245"/>
      <c r="Z38" s="245"/>
      <c r="AA38" s="7"/>
      <c r="AB38" s="236"/>
      <c r="AC38" s="236"/>
      <c r="AD38" s="236"/>
      <c r="AE38" s="236"/>
    </row>
    <row r="39" spans="1:31" ht="20.25" customHeight="1">
      <c r="A39" s="245" t="s">
        <v>385</v>
      </c>
      <c r="B39" s="249"/>
      <c r="C39" s="249"/>
      <c r="D39" s="249"/>
      <c r="E39" s="249"/>
      <c r="F39" s="249"/>
      <c r="G39" s="249"/>
      <c r="H39" s="249"/>
      <c r="I39" s="249"/>
      <c r="J39" s="249"/>
      <c r="K39" s="249"/>
      <c r="L39" s="249"/>
      <c r="M39" s="249"/>
      <c r="N39" s="249"/>
      <c r="O39" s="249"/>
      <c r="P39" s="249"/>
      <c r="Q39" s="245"/>
      <c r="R39" s="245"/>
      <c r="S39" s="245"/>
      <c r="T39" s="245"/>
      <c r="U39" s="245"/>
      <c r="V39" s="245"/>
      <c r="W39" s="245"/>
      <c r="X39" s="245"/>
      <c r="Y39" s="245"/>
      <c r="Z39" s="245"/>
      <c r="AA39" s="7"/>
      <c r="AB39" s="236"/>
      <c r="AC39" s="236"/>
      <c r="AD39" s="236"/>
      <c r="AE39" s="236"/>
    </row>
    <row r="40" spans="1:31">
      <c r="A40" s="7" t="s">
        <v>386</v>
      </c>
      <c r="B40" s="236"/>
      <c r="C40" s="236"/>
      <c r="D40" s="236"/>
      <c r="E40" s="236"/>
      <c r="F40" s="236"/>
      <c r="G40" s="236"/>
      <c r="H40" s="236"/>
      <c r="I40" s="236"/>
      <c r="J40" s="236"/>
      <c r="K40" s="236"/>
      <c r="L40" s="236"/>
      <c r="M40" s="236"/>
      <c r="N40" s="236"/>
      <c r="O40" s="236"/>
      <c r="P40" s="236"/>
      <c r="Q40" s="236"/>
      <c r="R40" s="236"/>
      <c r="S40" s="236"/>
      <c r="T40" s="236"/>
      <c r="U40" s="236"/>
      <c r="V40" s="236"/>
      <c r="W40" s="236"/>
      <c r="X40" s="236"/>
      <c r="Y40" s="236"/>
      <c r="Z40" s="236"/>
      <c r="AA40" s="236"/>
      <c r="AB40" s="236"/>
      <c r="AC40" s="236"/>
      <c r="AD40" s="236"/>
      <c r="AE40" s="236"/>
    </row>
    <row r="41" spans="1:31">
      <c r="A41" s="239" t="s">
        <v>291</v>
      </c>
      <c r="B41" s="239"/>
      <c r="C41" s="239"/>
      <c r="D41" s="239"/>
      <c r="E41" s="239"/>
      <c r="F41" s="239"/>
      <c r="G41" s="239"/>
      <c r="H41" s="239"/>
      <c r="I41" s="239"/>
      <c r="J41" s="239"/>
      <c r="K41" s="239"/>
      <c r="L41" s="239"/>
      <c r="M41" s="239"/>
      <c r="N41" s="239" t="s">
        <v>9</v>
      </c>
      <c r="O41" s="239"/>
      <c r="P41" s="239"/>
      <c r="Q41" s="239"/>
      <c r="R41" s="239"/>
      <c r="S41" s="239"/>
      <c r="T41" s="239"/>
      <c r="U41" s="239"/>
      <c r="V41" s="239"/>
      <c r="W41" s="239"/>
      <c r="X41" s="239"/>
      <c r="Y41" s="239"/>
      <c r="Z41" s="239"/>
      <c r="AA41" s="236"/>
      <c r="AB41" s="236"/>
      <c r="AC41" s="236"/>
      <c r="AD41" s="236"/>
      <c r="AE41" s="236"/>
    </row>
    <row r="42" spans="1:31">
      <c r="A42" s="236"/>
      <c r="B42" s="236"/>
      <c r="C42" s="236"/>
      <c r="D42" s="236"/>
      <c r="E42" s="236"/>
      <c r="F42" s="236"/>
      <c r="G42" s="236"/>
      <c r="H42" s="236"/>
      <c r="I42" s="236"/>
      <c r="J42" s="236"/>
      <c r="K42" s="236"/>
      <c r="L42" s="236"/>
      <c r="M42" s="236"/>
      <c r="N42" s="236"/>
      <c r="O42" s="236"/>
      <c r="P42" s="236"/>
      <c r="Q42" s="236"/>
      <c r="R42" s="236"/>
      <c r="S42" s="236"/>
      <c r="T42" s="236"/>
      <c r="U42" s="236"/>
      <c r="V42" s="236"/>
      <c r="W42" s="236"/>
      <c r="X42" s="236"/>
      <c r="Y42" s="236"/>
      <c r="Z42" s="236"/>
      <c r="AA42" s="236"/>
      <c r="AB42" s="236"/>
      <c r="AC42" s="236"/>
      <c r="AD42" s="236"/>
      <c r="AE42" s="236"/>
    </row>
    <row r="43" spans="1:31">
      <c r="A43" s="236"/>
      <c r="B43" s="236"/>
      <c r="C43" s="236"/>
      <c r="D43" s="236"/>
      <c r="E43" s="236"/>
      <c r="F43" s="236"/>
      <c r="G43" s="236"/>
      <c r="H43" s="236"/>
      <c r="I43" s="236"/>
      <c r="J43" s="236"/>
      <c r="K43" s="236"/>
      <c r="L43" s="236"/>
      <c r="M43" s="236"/>
      <c r="N43" s="236"/>
      <c r="O43" s="236"/>
      <c r="P43" s="236"/>
      <c r="Q43" s="236"/>
      <c r="R43" s="236"/>
      <c r="S43" s="236"/>
      <c r="T43" s="236"/>
      <c r="U43" s="236"/>
      <c r="V43" s="236"/>
      <c r="W43" s="236"/>
      <c r="X43" s="236"/>
      <c r="Y43" s="236"/>
      <c r="Z43" s="236"/>
      <c r="AA43" s="236"/>
      <c r="AB43" s="236"/>
      <c r="AC43" s="236"/>
      <c r="AD43" s="236"/>
      <c r="AE43" s="236"/>
    </row>
    <row r="44" spans="1:31">
      <c r="A44" s="236"/>
      <c r="B44" s="236"/>
      <c r="C44" s="236"/>
      <c r="D44" s="236"/>
      <c r="E44" s="236"/>
      <c r="F44" s="236"/>
      <c r="G44" s="236"/>
      <c r="H44" s="236"/>
      <c r="I44" s="236"/>
      <c r="J44" s="236"/>
      <c r="K44" s="236"/>
      <c r="L44" s="236"/>
      <c r="M44" s="236"/>
      <c r="N44" s="236"/>
      <c r="O44" s="236"/>
      <c r="P44" s="236"/>
      <c r="Q44" s="236"/>
      <c r="R44" s="236"/>
      <c r="S44" s="236"/>
      <c r="T44" s="236"/>
      <c r="U44" s="236"/>
      <c r="V44" s="236"/>
      <c r="W44" s="236"/>
      <c r="X44" s="236"/>
      <c r="Y44" s="236"/>
      <c r="Z44" s="236"/>
      <c r="AA44" s="236"/>
      <c r="AB44" s="236"/>
      <c r="AC44" s="236"/>
      <c r="AD44" s="236"/>
      <c r="AE44" s="236"/>
    </row>
    <row r="45" spans="1:31">
      <c r="A45" s="236"/>
      <c r="B45" s="236"/>
      <c r="C45" s="236"/>
      <c r="D45" s="236"/>
      <c r="E45" s="236"/>
      <c r="F45" s="236"/>
      <c r="G45" s="236"/>
      <c r="H45" s="236"/>
      <c r="I45" s="236"/>
      <c r="J45" s="236"/>
      <c r="K45" s="236"/>
      <c r="L45" s="236"/>
      <c r="M45" s="236"/>
      <c r="N45" s="236"/>
      <c r="O45" s="236"/>
      <c r="P45" s="236"/>
      <c r="Q45" s="236"/>
      <c r="R45" s="236"/>
      <c r="S45" s="236"/>
      <c r="T45" s="236"/>
      <c r="U45" s="236"/>
      <c r="V45" s="236"/>
      <c r="W45" s="236"/>
      <c r="X45" s="236"/>
      <c r="Y45" s="236"/>
      <c r="Z45" s="236"/>
      <c r="AA45" s="236"/>
      <c r="AB45" s="236"/>
      <c r="AC45" s="236"/>
      <c r="AD45" s="236"/>
      <c r="AE45" s="236"/>
    </row>
    <row r="46" spans="1:31" ht="16.5">
      <c r="A46" s="15" t="str">
        <f>MID(tvgs1,FIND(":",tvgs1,1)+1,LEN(tvgs1))</f>
        <v xml:space="preserve"> Trần Bá Đức</v>
      </c>
      <c r="B46" s="239"/>
      <c r="C46" s="239"/>
      <c r="D46" s="239"/>
      <c r="E46" s="239"/>
      <c r="F46" s="239"/>
      <c r="G46" s="239"/>
      <c r="H46" s="239"/>
      <c r="I46" s="239"/>
      <c r="J46" s="239"/>
      <c r="K46" s="239"/>
      <c r="L46" s="239"/>
      <c r="M46" s="239"/>
      <c r="N46" s="15" t="str">
        <f>MID(dvtc1,FIND(":",dvtc1,1)+1,LEN(dvtc1))</f>
        <v xml:space="preserve"> Nguyễn Anh Trung</v>
      </c>
      <c r="O46" s="239"/>
      <c r="P46" s="239"/>
      <c r="Q46" s="239"/>
      <c r="R46" s="239"/>
      <c r="S46" s="239"/>
      <c r="T46" s="239"/>
      <c r="U46" s="239"/>
      <c r="V46" s="239"/>
      <c r="W46" s="239"/>
      <c r="X46" s="239"/>
      <c r="Y46" s="239"/>
      <c r="Z46" s="239"/>
      <c r="AA46" s="236"/>
      <c r="AB46" s="236"/>
      <c r="AC46" s="236"/>
      <c r="AD46" s="236"/>
      <c r="AE46" s="236"/>
    </row>
  </sheetData>
  <phoneticPr fontId="7" type="noConversion"/>
  <hyperlinks>
    <hyperlink ref="AA6" location="DanhMuc!A1" display="Quay về DanhMuc"/>
    <hyperlink ref="AA36" location="DanhMuc!A1" display="Quay về DanhMuc"/>
  </hyperlinks>
  <printOptions horizontalCentered="1"/>
  <pageMargins left="0.9055118110236221" right="0.78740157480314965" top="0.59055118110236227" bottom="0.59055118110236227" header="0" footer="0"/>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sheetPr codeName="Sheet12" enableFormatConditionsCalculation="0">
    <tabColor indexed="17"/>
  </sheetPr>
  <dimension ref="A1:AD38"/>
  <sheetViews>
    <sheetView view="pageBreakPreview" workbookViewId="0">
      <pane ySplit="1" topLeftCell="A2" activePane="bottomLeft" state="frozen"/>
      <selection activeCell="Q11" sqref="Q11"/>
      <selection pane="bottomLeft" activeCell="Q11" sqref="Q11"/>
    </sheetView>
  </sheetViews>
  <sheetFormatPr defaultRowHeight="15.75"/>
  <cols>
    <col min="1" max="25" width="3" customWidth="1"/>
    <col min="26" max="26" width="3.125" customWidth="1"/>
    <col min="27" max="27" width="26.625" bestFit="1" customWidth="1"/>
    <col min="28" max="28" width="4.875" hidden="1" customWidth="1"/>
    <col min="29" max="29" width="6.125" hidden="1" customWidth="1"/>
    <col min="30" max="30" width="4.875" hidden="1" customWidth="1"/>
  </cols>
  <sheetData>
    <row r="1" spans="1:30" s="3" customFormat="1" ht="17.25"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0">
        <f>DanhMuc!S5</f>
        <v>52</v>
      </c>
    </row>
    <row r="2" spans="1:30" ht="21" thickTop="1">
      <c r="A2" s="19" t="s">
        <v>10</v>
      </c>
      <c r="B2" s="18"/>
      <c r="C2" s="18"/>
      <c r="D2" s="18"/>
      <c r="E2" s="18"/>
      <c r="F2" s="18"/>
      <c r="G2" s="18"/>
      <c r="H2" s="18"/>
      <c r="I2" s="18"/>
      <c r="J2" s="18"/>
      <c r="K2" s="18"/>
      <c r="L2" s="18"/>
      <c r="M2" s="18"/>
      <c r="N2" s="18"/>
      <c r="O2" s="18"/>
      <c r="P2" s="18"/>
      <c r="Q2" s="18"/>
      <c r="R2" s="18"/>
      <c r="S2" s="18"/>
      <c r="T2" s="18"/>
      <c r="U2" s="18"/>
      <c r="V2" s="18"/>
      <c r="W2" s="18"/>
      <c r="X2" s="18"/>
      <c r="Y2" s="18"/>
      <c r="Z2" s="18"/>
      <c r="AA2" s="98"/>
    </row>
    <row r="3" spans="1:30" ht="20.25">
      <c r="A3" s="19" t="s">
        <v>0</v>
      </c>
      <c r="B3" s="18"/>
      <c r="C3" s="18"/>
      <c r="D3" s="18"/>
      <c r="E3" s="18"/>
      <c r="F3" s="18"/>
      <c r="G3" s="18"/>
      <c r="H3" s="18"/>
      <c r="I3" s="18"/>
      <c r="J3" s="18"/>
      <c r="K3" s="18"/>
      <c r="L3" s="18"/>
      <c r="M3" s="18"/>
      <c r="N3" s="18"/>
      <c r="O3" s="18"/>
      <c r="P3" s="18"/>
      <c r="Q3" s="18"/>
      <c r="R3" s="18"/>
      <c r="S3" s="18"/>
      <c r="T3" s="18"/>
      <c r="U3" s="18"/>
      <c r="V3" s="18"/>
      <c r="W3" s="18"/>
      <c r="X3" s="18"/>
      <c r="Y3" s="18"/>
      <c r="Z3" s="18"/>
      <c r="AA3" s="98"/>
    </row>
    <row r="4" spans="1:30" ht="12.75" customHeight="1">
      <c r="A4" s="106"/>
      <c r="B4" s="18"/>
      <c r="C4" s="18"/>
      <c r="D4" s="18"/>
      <c r="E4" s="18"/>
      <c r="F4" s="18"/>
      <c r="G4" s="18"/>
      <c r="H4" s="18"/>
      <c r="I4" s="18"/>
      <c r="J4" s="111"/>
      <c r="K4" s="112"/>
      <c r="L4" s="111"/>
      <c r="M4" s="111"/>
      <c r="N4" s="111"/>
      <c r="O4" s="111"/>
      <c r="P4" s="111"/>
      <c r="Q4" s="111"/>
      <c r="R4" s="18"/>
      <c r="S4" s="18"/>
      <c r="T4" s="18"/>
      <c r="U4" s="18"/>
      <c r="V4" s="18"/>
      <c r="W4" s="18"/>
      <c r="X4" s="18"/>
      <c r="Y4" s="18"/>
      <c r="Z4" s="18"/>
      <c r="AA4" s="98"/>
    </row>
    <row r="5" spans="1:30" ht="20.25">
      <c r="Z5" s="11" t="str">
        <f>tinh2&amp;", ngày "&amp;AB5&amp;" tháng "&amp;AC5&amp;" năm "&amp;AD5</f>
        <v>Hạ Long, ngày …... tháng …... năm ……...</v>
      </c>
      <c r="AA5" s="99">
        <v>10</v>
      </c>
      <c r="AB5" t="str">
        <f>IF(INDEX(DanhMuc,$AA$1,AA5)&gt;0,TEXT(DAY(INDEX(DanhMuc,$AA$1,AA5)),"00"),"…...")</f>
        <v>…...</v>
      </c>
      <c r="AC5" t="str">
        <f>IF(INDEX(DanhMuc,$AA$1,AA5)&gt;0,TEXT(MONTH(INDEX(DanhMuc,$AA$1,AA5)),"00"),"…...")</f>
        <v>…...</v>
      </c>
      <c r="AD5" t="str">
        <f>IF(INDEX(DanhMuc,$AA$1,AA5)&gt;0,TEXT(YEAR(INDEX(DanhMuc,$AA$1,AA5)),"00"),"……...")</f>
        <v>……...</v>
      </c>
    </row>
    <row r="6" spans="1:30" ht="13.5" customHeight="1" thickBot="1">
      <c r="AA6" s="98"/>
    </row>
    <row r="7" spans="1:30" ht="21" thickBot="1">
      <c r="A7" s="10" t="s">
        <v>357</v>
      </c>
      <c r="B7" s="4"/>
      <c r="C7" s="4"/>
      <c r="D7" s="4"/>
      <c r="E7" s="4"/>
      <c r="F7" s="4"/>
      <c r="G7" s="4"/>
      <c r="H7" s="4"/>
      <c r="I7" s="4"/>
      <c r="J7" s="4"/>
      <c r="K7" s="4"/>
      <c r="L7" s="4"/>
      <c r="M7" s="4"/>
      <c r="N7" s="4"/>
      <c r="O7" s="4"/>
      <c r="P7" s="4"/>
      <c r="Q7" s="4"/>
      <c r="R7" s="4"/>
      <c r="S7" s="4"/>
      <c r="T7" s="4"/>
      <c r="U7" s="4"/>
      <c r="V7" s="4"/>
      <c r="W7" s="4"/>
      <c r="X7" s="4"/>
      <c r="Y7" s="4"/>
      <c r="Z7" s="4"/>
      <c r="AA7" s="107" t="s">
        <v>25</v>
      </c>
    </row>
    <row r="8" spans="1:30" ht="20.25">
      <c r="A8" s="4" t="str">
        <f>IF(AB8&gt;0,"SỐ: "&amp;AC8,"SỐ: …………......")</f>
        <v>SỐ: …………......</v>
      </c>
      <c r="B8" s="4"/>
      <c r="C8" s="4"/>
      <c r="D8" s="4"/>
      <c r="E8" s="4"/>
      <c r="F8" s="4"/>
      <c r="G8" s="4"/>
      <c r="H8" s="4"/>
      <c r="I8" s="4"/>
      <c r="J8" s="4"/>
      <c r="K8" s="4"/>
      <c r="L8" s="4"/>
      <c r="M8" s="4"/>
      <c r="N8" s="4"/>
      <c r="O8" s="4"/>
      <c r="P8" s="4"/>
      <c r="Q8" s="4"/>
      <c r="R8" s="4"/>
      <c r="S8" s="4"/>
      <c r="T8" s="4"/>
      <c r="U8" s="4"/>
      <c r="V8" s="4"/>
      <c r="W8" s="4"/>
      <c r="X8" s="4"/>
      <c r="Y8" s="4"/>
      <c r="Z8" s="4"/>
      <c r="AA8" s="99">
        <v>1</v>
      </c>
      <c r="AB8">
        <f>LEN(INDEX(DanhMuc,$AA$1,AA8))</f>
        <v>0</v>
      </c>
      <c r="AC8">
        <f>INDEX(DanhMuc,$AA$1,AA8)</f>
        <v>0</v>
      </c>
    </row>
    <row r="9" spans="1:30" ht="12.75" customHeight="1">
      <c r="A9" s="10"/>
      <c r="B9" s="4"/>
      <c r="C9" s="4"/>
      <c r="D9" s="4"/>
      <c r="E9" s="4"/>
      <c r="F9" s="4"/>
      <c r="G9" s="4"/>
      <c r="H9" s="4"/>
      <c r="I9" s="4"/>
      <c r="J9" s="4"/>
      <c r="K9" s="4"/>
      <c r="L9" s="4"/>
      <c r="M9" s="4"/>
      <c r="N9" s="4"/>
      <c r="O9" s="4"/>
      <c r="P9" s="4"/>
      <c r="Q9" s="4"/>
      <c r="R9" s="4"/>
      <c r="S9" s="4"/>
      <c r="T9" s="4"/>
      <c r="U9" s="4"/>
      <c r="V9" s="4"/>
      <c r="W9" s="4"/>
      <c r="X9" s="4"/>
      <c r="Y9" s="4"/>
      <c r="Z9" s="4"/>
      <c r="AA9" s="108"/>
    </row>
    <row r="10" spans="1:30" ht="20.25">
      <c r="B10" s="224" t="s">
        <v>44</v>
      </c>
      <c r="C10" s="269"/>
      <c r="D10" s="269"/>
      <c r="E10" s="269"/>
      <c r="F10" s="269" t="str">
        <f>ct</f>
        <v>Nhà làm việc kiêm kho, nhà công vụ và phụ trợ</v>
      </c>
      <c r="G10" s="269"/>
      <c r="AA10" s="98"/>
    </row>
    <row r="11" spans="1:30" ht="20.25">
      <c r="B11" s="224" t="s">
        <v>74</v>
      </c>
      <c r="C11" s="269"/>
      <c r="D11" s="269"/>
      <c r="E11" s="269"/>
      <c r="F11" s="269" t="str">
        <f>hm</f>
        <v>Nhà làm việc kiêm kho</v>
      </c>
      <c r="G11" s="269"/>
      <c r="AA11" s="98"/>
    </row>
    <row r="12" spans="1:30" ht="20.25" hidden="1">
      <c r="B12" s="224" t="s">
        <v>45</v>
      </c>
      <c r="C12" s="269"/>
      <c r="D12" s="269"/>
      <c r="E12" s="269"/>
      <c r="F12" s="269" t="str">
        <f>dd</f>
        <v>Phường HG - TP HL - Tỉnh QN</v>
      </c>
      <c r="G12" s="269"/>
      <c r="AA12" s="98"/>
    </row>
    <row r="13" spans="1:30" ht="11.25" customHeight="1">
      <c r="B13" s="224"/>
      <c r="C13" s="269"/>
      <c r="D13" s="269"/>
      <c r="E13" s="269"/>
      <c r="F13" s="269"/>
      <c r="G13" s="269"/>
      <c r="AA13" s="98"/>
    </row>
    <row r="14" spans="1:30" ht="20.25">
      <c r="A14" s="114" t="s">
        <v>355</v>
      </c>
      <c r="B14" s="115"/>
      <c r="C14" s="115"/>
      <c r="D14" s="115"/>
      <c r="E14" s="115"/>
      <c r="F14" s="115"/>
      <c r="G14" s="115"/>
      <c r="H14" s="115"/>
      <c r="I14" s="115"/>
      <c r="J14" s="115"/>
      <c r="K14" s="115"/>
      <c r="L14" s="115"/>
      <c r="M14" s="115"/>
      <c r="N14" s="115"/>
      <c r="O14" s="115"/>
      <c r="P14" s="115"/>
      <c r="Q14" s="115"/>
      <c r="R14" s="115"/>
      <c r="S14" s="115"/>
      <c r="T14" s="115"/>
      <c r="U14" s="115"/>
      <c r="V14" s="115"/>
      <c r="W14" s="115"/>
      <c r="X14" s="115"/>
      <c r="Y14" s="115"/>
      <c r="Z14" s="115"/>
      <c r="AA14" s="98"/>
    </row>
    <row r="15" spans="1:30" ht="20.25">
      <c r="A15" s="450" t="str">
        <f>nttn1</f>
        <v xml:space="preserve">  + Nhà thầu Tư vấn giám sát: Công ty Cổ phần Tư vấn…</v>
      </c>
      <c r="B15" s="450"/>
      <c r="C15" s="450"/>
      <c r="D15" s="450"/>
      <c r="E15" s="450"/>
      <c r="F15" s="450"/>
      <c r="G15" s="450"/>
      <c r="H15" s="450"/>
      <c r="I15" s="450"/>
      <c r="J15" s="450"/>
      <c r="K15" s="450"/>
      <c r="L15" s="450"/>
      <c r="M15" s="450"/>
      <c r="N15" s="450"/>
      <c r="O15" s="450"/>
      <c r="P15" s="450"/>
      <c r="Q15" s="450"/>
      <c r="R15" s="450"/>
      <c r="S15" s="450"/>
      <c r="T15" s="450"/>
      <c r="U15" s="450"/>
      <c r="V15" s="450"/>
      <c r="W15" s="450"/>
      <c r="X15" s="450"/>
      <c r="Y15" s="450"/>
      <c r="Z15" s="450"/>
      <c r="AA15" s="98"/>
    </row>
    <row r="16" spans="1:30" ht="20.25">
      <c r="B16" s="17" t="str">
        <f>_tn1</f>
        <v>Ông: ………………………..</v>
      </c>
      <c r="C16" s="17"/>
      <c r="D16" s="17"/>
      <c r="E16" s="17"/>
      <c r="F16" s="17"/>
      <c r="G16" s="17"/>
      <c r="H16" s="17"/>
      <c r="I16" s="17"/>
      <c r="J16" s="17"/>
      <c r="K16" s="17"/>
      <c r="L16" s="17"/>
      <c r="M16" s="17"/>
      <c r="N16" s="17" t="str">
        <f>_tn11</f>
        <v>Chức vụ: …………………</v>
      </c>
      <c r="O16" s="17"/>
      <c r="P16" s="17"/>
      <c r="AA16" s="98"/>
    </row>
    <row r="17" spans="1:29" ht="20.25">
      <c r="B17" s="17" t="str">
        <f>_tn2</f>
        <v>Ông: ………………………..</v>
      </c>
      <c r="C17" s="17"/>
      <c r="D17" s="17"/>
      <c r="E17" s="17"/>
      <c r="F17" s="17"/>
      <c r="G17" s="17"/>
      <c r="H17" s="17"/>
      <c r="I17" s="17"/>
      <c r="J17" s="17"/>
      <c r="K17" s="17"/>
      <c r="L17" s="17"/>
      <c r="M17" s="17"/>
      <c r="N17" s="17" t="str">
        <f>_tn22</f>
        <v>Chức vụ: …………………</v>
      </c>
      <c r="O17" s="17"/>
      <c r="P17" s="17"/>
      <c r="AA17" s="98"/>
    </row>
    <row r="18" spans="1:29" ht="20.25">
      <c r="A18" s="7" t="str">
        <f>nttn2</f>
        <v xml:space="preserve">  + Nhà thầu thi công xây dựng: Công ty Cổ phần Xây dựng…</v>
      </c>
      <c r="AA18" s="98"/>
    </row>
    <row r="19" spans="1:29" ht="20.25">
      <c r="B19" s="17" t="str">
        <f>_tn3</f>
        <v>Ông: ………………………..</v>
      </c>
      <c r="C19" s="17"/>
      <c r="D19" s="17"/>
      <c r="E19" s="17"/>
      <c r="F19" s="17"/>
      <c r="G19" s="17"/>
      <c r="H19" s="17"/>
      <c r="I19" s="17"/>
      <c r="J19" s="17"/>
      <c r="K19" s="17"/>
      <c r="L19" s="17"/>
      <c r="M19" s="17"/>
      <c r="N19" s="17" t="str">
        <f>_tn33</f>
        <v>Chức vụ: …………………</v>
      </c>
      <c r="O19" s="17"/>
      <c r="AA19" s="98"/>
    </row>
    <row r="20" spans="1:29" ht="20.25">
      <c r="B20" s="17" t="str">
        <f>_tn4</f>
        <v>Ông: ………………………..</v>
      </c>
      <c r="C20" s="17"/>
      <c r="D20" s="17"/>
      <c r="E20" s="17"/>
      <c r="F20" s="17"/>
      <c r="G20" s="17"/>
      <c r="H20" s="17"/>
      <c r="I20" s="17"/>
      <c r="J20" s="17"/>
      <c r="K20" s="17"/>
      <c r="L20" s="17"/>
      <c r="M20" s="17"/>
      <c r="N20" s="17" t="str">
        <f>_tn44</f>
        <v>Chức vụ: …………………</v>
      </c>
      <c r="O20" s="17"/>
      <c r="AA20" s="98"/>
    </row>
    <row r="21" spans="1:29" ht="20.25">
      <c r="A21" s="158" t="s">
        <v>356</v>
      </c>
      <c r="AA21" s="98"/>
    </row>
    <row r="22" spans="1:29" ht="23.25">
      <c r="A22" s="280"/>
      <c r="B22" s="101"/>
      <c r="C22" s="101"/>
      <c r="D22" s="101"/>
      <c r="E22" s="101"/>
      <c r="F22" s="101"/>
      <c r="G22" s="101"/>
      <c r="H22" s="101"/>
      <c r="I22" s="101"/>
      <c r="J22" s="101"/>
      <c r="K22" s="101"/>
      <c r="L22" s="101"/>
      <c r="M22" s="101"/>
      <c r="N22" s="101"/>
      <c r="O22" s="101"/>
      <c r="P22" s="101"/>
      <c r="Q22" s="101"/>
      <c r="R22" s="101"/>
      <c r="S22" s="101"/>
      <c r="T22" s="101"/>
      <c r="U22" s="101"/>
      <c r="V22" s="101"/>
      <c r="W22" s="101"/>
      <c r="X22" s="101"/>
      <c r="Y22" s="101"/>
      <c r="Z22" s="101"/>
      <c r="AA22" s="283">
        <v>2</v>
      </c>
      <c r="AB22">
        <f>LEN(INDEX(DanhMuc,$AA$1,AA22))</f>
        <v>0</v>
      </c>
      <c r="AC22">
        <f>IF(ISERROR(FIND(";",INDEX(DanhMuc,$AA$1,AA22)))=TRUE,0,FIND(";",INDEX(DanhMuc,$AA$1,AA22)))</f>
        <v>0</v>
      </c>
    </row>
    <row r="23" spans="1:29" ht="23.25">
      <c r="A23" s="280"/>
      <c r="B23" s="101"/>
      <c r="C23" s="101"/>
      <c r="D23" s="101"/>
      <c r="E23" s="101"/>
      <c r="F23" s="101"/>
      <c r="G23" s="101"/>
      <c r="H23" s="101"/>
      <c r="I23" s="101"/>
      <c r="J23" s="101"/>
      <c r="K23" s="101"/>
      <c r="L23" s="101"/>
      <c r="M23" s="101"/>
      <c r="N23" s="101"/>
      <c r="O23" s="101"/>
      <c r="P23" s="101"/>
      <c r="Q23" s="101"/>
      <c r="R23" s="101"/>
      <c r="S23" s="101"/>
      <c r="T23" s="101"/>
      <c r="U23" s="101"/>
      <c r="V23" s="101"/>
      <c r="W23" s="101"/>
      <c r="X23" s="101"/>
      <c r="Y23" s="101"/>
      <c r="Z23" s="101"/>
      <c r="AA23" s="284"/>
      <c r="AB23">
        <f>LEN(A22)</f>
        <v>0</v>
      </c>
      <c r="AC23">
        <f>IF(ISERROR(FIND(":",A22))=TRUE,0,FIND(":",A22))</f>
        <v>0</v>
      </c>
    </row>
    <row r="24" spans="1:29" ht="23.25">
      <c r="A24" s="158" t="s">
        <v>350</v>
      </c>
      <c r="B24" s="20"/>
      <c r="C24" s="20"/>
      <c r="D24" s="20"/>
      <c r="E24" s="20"/>
      <c r="F24" s="20"/>
      <c r="G24" s="20"/>
      <c r="H24" s="20"/>
      <c r="I24" s="20"/>
      <c r="J24" s="20"/>
      <c r="K24" s="20"/>
      <c r="L24" s="20"/>
      <c r="M24" s="20"/>
      <c r="N24" s="20"/>
      <c r="O24" s="20"/>
      <c r="P24" s="20"/>
      <c r="Q24" s="20"/>
      <c r="R24" s="20"/>
      <c r="S24" s="20"/>
      <c r="T24" s="20"/>
      <c r="U24" s="20"/>
      <c r="V24" s="20"/>
      <c r="W24" s="20"/>
      <c r="X24" s="20"/>
      <c r="Y24" s="20"/>
      <c r="Z24" s="20"/>
      <c r="AA24" s="284"/>
    </row>
    <row r="25" spans="1:29" ht="23.25">
      <c r="A25" s="280"/>
      <c r="B25" s="101"/>
      <c r="C25" s="101"/>
      <c r="D25" s="101"/>
      <c r="E25" s="101"/>
      <c r="F25" s="101"/>
      <c r="G25" s="101"/>
      <c r="H25" s="101"/>
      <c r="I25" s="101"/>
      <c r="J25" s="101"/>
      <c r="K25" s="101"/>
      <c r="L25" s="101"/>
      <c r="M25" s="101"/>
      <c r="N25" s="101"/>
      <c r="O25" s="101"/>
      <c r="P25" s="101"/>
      <c r="Q25" s="101"/>
      <c r="R25" s="101"/>
      <c r="S25" s="101"/>
      <c r="T25" s="101"/>
      <c r="U25" s="101"/>
      <c r="V25" s="101"/>
      <c r="W25" s="101"/>
      <c r="X25" s="101"/>
      <c r="Y25" s="101"/>
      <c r="Z25" s="101"/>
      <c r="AA25" s="284"/>
    </row>
    <row r="26" spans="1:29" ht="23.25">
      <c r="A26" s="158" t="s">
        <v>351</v>
      </c>
      <c r="B26" s="20"/>
      <c r="C26" s="153"/>
      <c r="D26" s="281"/>
      <c r="E26" s="281"/>
      <c r="F26" s="281"/>
      <c r="G26" s="281"/>
      <c r="H26" s="281"/>
      <c r="I26" s="281"/>
      <c r="J26" s="281"/>
      <c r="K26" s="281"/>
      <c r="L26" s="281"/>
      <c r="M26" s="281"/>
      <c r="N26" s="281"/>
      <c r="O26" s="281"/>
      <c r="P26" s="281"/>
      <c r="Q26" s="281"/>
      <c r="R26" s="281"/>
      <c r="S26" s="281"/>
      <c r="T26" s="281"/>
      <c r="U26" s="281"/>
      <c r="V26" s="281"/>
      <c r="W26" s="281"/>
      <c r="X26" s="281"/>
      <c r="Y26" s="281"/>
      <c r="Z26" s="281"/>
      <c r="AA26" s="284"/>
    </row>
    <row r="27" spans="1:29" ht="23.25">
      <c r="A27" s="282" t="s">
        <v>352</v>
      </c>
      <c r="B27" s="282"/>
      <c r="C27" s="282"/>
      <c r="D27" s="282"/>
      <c r="E27" s="282"/>
      <c r="F27" s="282"/>
      <c r="G27" s="282"/>
      <c r="H27" s="282"/>
      <c r="I27" s="282"/>
      <c r="J27" s="282"/>
      <c r="K27" s="282"/>
      <c r="L27" s="282"/>
      <c r="M27" s="282"/>
      <c r="N27" s="282"/>
      <c r="O27" s="282"/>
      <c r="P27" s="282"/>
      <c r="Q27" s="282"/>
      <c r="R27" s="282"/>
      <c r="S27" s="282"/>
      <c r="T27" s="282"/>
      <c r="U27" s="282"/>
      <c r="V27" s="282"/>
      <c r="W27" s="282"/>
      <c r="X27" s="282"/>
      <c r="Y27" s="282"/>
      <c r="Z27" s="282"/>
      <c r="AA27" s="284"/>
    </row>
    <row r="28" spans="1:29" ht="24" thickBot="1">
      <c r="A28" s="282" t="s">
        <v>353</v>
      </c>
      <c r="B28" s="282"/>
      <c r="C28" s="282"/>
      <c r="D28" s="282"/>
      <c r="E28" s="282"/>
      <c r="F28" s="282"/>
      <c r="G28" s="282"/>
      <c r="H28" s="282"/>
      <c r="I28" s="282"/>
      <c r="J28" s="282"/>
      <c r="K28" s="282"/>
      <c r="L28" s="282"/>
      <c r="M28" s="282"/>
      <c r="N28" s="282"/>
      <c r="O28" s="282"/>
      <c r="P28" s="282"/>
      <c r="Q28" s="282"/>
      <c r="R28" s="282"/>
      <c r="S28" s="282"/>
      <c r="T28" s="282"/>
      <c r="U28" s="282"/>
      <c r="V28" s="282"/>
      <c r="W28" s="282"/>
      <c r="X28" s="282"/>
      <c r="Y28" s="282"/>
      <c r="Z28" s="282"/>
      <c r="AA28" s="284"/>
    </row>
    <row r="29" spans="1:29" ht="21" thickBot="1">
      <c r="A29" s="7" t="s">
        <v>8</v>
      </c>
      <c r="G29" s="20"/>
      <c r="H29" s="20"/>
      <c r="I29" s="20"/>
      <c r="J29" s="20"/>
      <c r="K29" s="20"/>
      <c r="L29" s="20"/>
      <c r="M29" s="20"/>
      <c r="N29" s="20"/>
      <c r="O29" s="20"/>
      <c r="P29" s="20"/>
      <c r="Q29" s="20"/>
      <c r="R29" s="20"/>
      <c r="S29" s="20"/>
      <c r="T29" s="20"/>
      <c r="U29" s="20"/>
      <c r="V29" s="20"/>
      <c r="W29" s="20"/>
      <c r="X29" s="20"/>
      <c r="Y29" s="20"/>
      <c r="Z29" s="20"/>
      <c r="AA29" s="159" t="s">
        <v>25</v>
      </c>
    </row>
    <row r="30" spans="1:29" ht="23.25">
      <c r="A30" s="280"/>
      <c r="B30" s="101"/>
      <c r="C30" s="101"/>
      <c r="D30" s="101"/>
      <c r="E30" s="101"/>
      <c r="F30" s="101"/>
      <c r="G30" s="101"/>
      <c r="H30" s="101"/>
      <c r="I30" s="101"/>
      <c r="J30" s="101"/>
      <c r="K30" s="101"/>
      <c r="L30" s="101"/>
      <c r="M30" s="101"/>
      <c r="N30" s="101"/>
      <c r="O30" s="101"/>
      <c r="P30" s="101"/>
      <c r="Q30" s="101"/>
      <c r="R30" s="101"/>
      <c r="S30" s="101"/>
      <c r="T30" s="101"/>
      <c r="U30" s="101"/>
      <c r="V30" s="101"/>
      <c r="W30" s="101"/>
      <c r="X30" s="101"/>
      <c r="Y30" s="101"/>
      <c r="Z30" s="101"/>
      <c r="AA30" s="284"/>
    </row>
    <row r="31" spans="1:29" ht="23.25">
      <c r="A31" s="158" t="s">
        <v>354</v>
      </c>
      <c r="B31" s="20"/>
      <c r="C31" s="20"/>
      <c r="D31" s="20"/>
      <c r="E31" s="20"/>
      <c r="F31" s="20"/>
      <c r="G31" s="20"/>
      <c r="H31" s="20"/>
      <c r="I31" s="20"/>
      <c r="J31" s="20"/>
      <c r="K31" s="20"/>
      <c r="L31" s="20"/>
      <c r="M31" s="20"/>
      <c r="N31" s="20"/>
      <c r="O31" s="20"/>
      <c r="P31" s="20"/>
      <c r="Q31" s="20"/>
      <c r="R31" s="20"/>
      <c r="S31" s="20"/>
      <c r="T31" s="20"/>
      <c r="U31" s="20"/>
      <c r="V31" s="20"/>
      <c r="W31" s="20"/>
      <c r="X31" s="20"/>
      <c r="Y31" s="20"/>
      <c r="Z31" s="20"/>
      <c r="AA31" s="284"/>
    </row>
    <row r="32" spans="1:29" ht="20.25">
      <c r="A32" s="4" t="s">
        <v>291</v>
      </c>
      <c r="B32" s="4"/>
      <c r="C32" s="4"/>
      <c r="D32" s="4"/>
      <c r="E32" s="4"/>
      <c r="F32" s="4"/>
      <c r="G32" s="4"/>
      <c r="H32" s="4"/>
      <c r="I32" s="4"/>
      <c r="J32" s="5"/>
      <c r="K32" s="5"/>
      <c r="L32" s="4"/>
      <c r="M32" s="4"/>
      <c r="N32" s="4" t="s">
        <v>9</v>
      </c>
      <c r="O32" s="4"/>
      <c r="P32" s="4"/>
      <c r="Q32" s="4"/>
      <c r="R32" s="4"/>
      <c r="S32" s="4"/>
      <c r="T32" s="4"/>
      <c r="U32" s="4"/>
      <c r="V32" s="4"/>
      <c r="W32" s="4"/>
      <c r="X32" s="4"/>
      <c r="Y32" s="4"/>
      <c r="Z32" s="4"/>
      <c r="AA32" s="98"/>
    </row>
    <row r="33" spans="1:27" ht="18.75">
      <c r="A33" s="115"/>
      <c r="B33" s="115"/>
      <c r="C33" s="115"/>
      <c r="D33" s="115"/>
      <c r="E33" s="115"/>
      <c r="F33" s="115"/>
      <c r="G33" s="115"/>
      <c r="H33" s="115"/>
      <c r="I33" s="115"/>
      <c r="L33" s="115"/>
      <c r="M33" s="115"/>
      <c r="N33" s="4"/>
      <c r="O33" s="4"/>
      <c r="P33" s="4"/>
      <c r="Q33" s="4"/>
      <c r="R33" s="4"/>
      <c r="S33" s="4"/>
      <c r="T33" s="4"/>
      <c r="U33" s="4"/>
      <c r="V33" s="4"/>
      <c r="W33" s="4"/>
      <c r="X33" s="4"/>
      <c r="Y33" s="4"/>
      <c r="Z33" s="4"/>
      <c r="AA33" s="12"/>
    </row>
    <row r="34" spans="1:27" ht="18.75">
      <c r="A34" s="115"/>
      <c r="B34" s="115"/>
      <c r="C34" s="115"/>
      <c r="D34" s="115"/>
      <c r="E34" s="115"/>
      <c r="F34" s="115"/>
      <c r="G34" s="115"/>
      <c r="H34" s="115"/>
      <c r="I34" s="115"/>
      <c r="L34" s="115"/>
      <c r="M34" s="115"/>
      <c r="N34" s="4"/>
      <c r="O34" s="4"/>
      <c r="P34" s="4"/>
      <c r="Q34" s="4"/>
      <c r="R34" s="4"/>
      <c r="S34" s="4"/>
      <c r="T34" s="4"/>
      <c r="U34" s="4"/>
      <c r="V34" s="4"/>
      <c r="W34" s="4"/>
      <c r="X34" s="4"/>
      <c r="Y34" s="4"/>
      <c r="Z34" s="4"/>
      <c r="AA34" s="12"/>
    </row>
    <row r="35" spans="1:27" ht="18.75">
      <c r="A35" s="115"/>
      <c r="B35" s="115"/>
      <c r="C35" s="115"/>
      <c r="D35" s="115"/>
      <c r="E35" s="115"/>
      <c r="F35" s="115"/>
      <c r="G35" s="115"/>
      <c r="H35" s="115"/>
      <c r="I35" s="115"/>
      <c r="L35" s="115"/>
      <c r="M35" s="115"/>
      <c r="N35" s="4"/>
      <c r="O35" s="4"/>
      <c r="P35" s="4"/>
      <c r="Q35" s="4"/>
      <c r="R35" s="4"/>
      <c r="S35" s="4"/>
      <c r="T35" s="4"/>
      <c r="U35" s="4"/>
      <c r="V35" s="4"/>
      <c r="W35" s="4"/>
      <c r="X35" s="4"/>
      <c r="Y35" s="4"/>
      <c r="Z35" s="4"/>
      <c r="AA35" s="12"/>
    </row>
    <row r="36" spans="1:27" ht="18.75">
      <c r="A36" s="115"/>
      <c r="B36" s="115"/>
      <c r="C36" s="115"/>
      <c r="D36" s="115"/>
      <c r="E36" s="115"/>
      <c r="F36" s="115"/>
      <c r="G36" s="115"/>
      <c r="H36" s="115"/>
      <c r="I36" s="115"/>
      <c r="L36" s="115"/>
      <c r="M36" s="115"/>
      <c r="N36" s="4"/>
      <c r="O36" s="4"/>
      <c r="P36" s="4"/>
      <c r="Q36" s="4"/>
      <c r="R36" s="4"/>
      <c r="S36" s="4"/>
      <c r="T36" s="4"/>
      <c r="U36" s="4"/>
      <c r="V36" s="4"/>
      <c r="W36" s="4"/>
      <c r="X36" s="4"/>
      <c r="Y36" s="4"/>
      <c r="Z36" s="4"/>
      <c r="AA36" s="12"/>
    </row>
    <row r="37" spans="1:27" ht="18.75">
      <c r="A37" s="115"/>
      <c r="B37" s="115"/>
      <c r="C37" s="115"/>
      <c r="D37" s="115"/>
      <c r="E37" s="115"/>
      <c r="F37" s="115"/>
      <c r="G37" s="115"/>
      <c r="H37" s="115"/>
      <c r="I37" s="115"/>
      <c r="L37" s="115"/>
      <c r="M37" s="115"/>
      <c r="N37" s="4"/>
      <c r="O37" s="4"/>
      <c r="P37" s="4"/>
      <c r="Q37" s="4"/>
      <c r="R37" s="4"/>
      <c r="S37" s="4"/>
      <c r="T37" s="4"/>
      <c r="U37" s="4"/>
      <c r="V37" s="4"/>
      <c r="W37" s="4"/>
      <c r="X37" s="4"/>
      <c r="Y37" s="4"/>
      <c r="Z37" s="4"/>
      <c r="AA37" s="12"/>
    </row>
    <row r="38" spans="1:27" ht="18.75">
      <c r="A38" s="15" t="str">
        <f>MID(B16,FIND(":",B16,1)+1,LEN(B16))</f>
        <v xml:space="preserve"> ………………………..</v>
      </c>
      <c r="B38" s="4"/>
      <c r="C38" s="4"/>
      <c r="D38" s="4"/>
      <c r="E38" s="4"/>
      <c r="F38" s="4"/>
      <c r="G38" s="4"/>
      <c r="H38" s="4"/>
      <c r="I38" s="15"/>
      <c r="J38" s="5"/>
      <c r="K38" s="5"/>
      <c r="L38" s="4"/>
      <c r="M38" s="4"/>
      <c r="N38" s="15" t="str">
        <f>MID(B20,FIND(":",B20,1)+1,LEN(B20))</f>
        <v xml:space="preserve"> ………………………..</v>
      </c>
      <c r="O38" s="4"/>
      <c r="P38" s="4"/>
      <c r="Q38" s="4"/>
      <c r="R38" s="4"/>
      <c r="S38" s="4"/>
      <c r="T38" s="4"/>
      <c r="U38" s="4"/>
      <c r="V38" s="4"/>
      <c r="W38" s="4"/>
      <c r="X38" s="4"/>
      <c r="Y38" s="4"/>
      <c r="Z38" s="4"/>
      <c r="AA38" s="12"/>
    </row>
  </sheetData>
  <mergeCells count="1">
    <mergeCell ref="A15:Z15"/>
  </mergeCells>
  <phoneticPr fontId="7" type="noConversion"/>
  <conditionalFormatting sqref="C26">
    <cfRule type="expression" dxfId="41" priority="1" stopIfTrue="1">
      <formula>AD$22&gt;0</formula>
    </cfRule>
  </conditionalFormatting>
  <conditionalFormatting sqref="D26:Z26 A27:Z28">
    <cfRule type="expression" dxfId="40" priority="2" stopIfTrue="1">
      <formula>$AC$23&gt;0</formula>
    </cfRule>
  </conditionalFormatting>
  <hyperlinks>
    <hyperlink ref="AA7" location="DanhMuc!A1" display="Quay về DanhMuc"/>
    <hyperlink ref="AA29" location="DanhMuc!A1" display="Quay về DanhMuc"/>
  </hyperlinks>
  <pageMargins left="0.98425196850393704" right="0.74803149606299213" top="0.74803149606299213" bottom="0.74803149606299213" header="0" footer="0"/>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sheetPr codeName="Sheet13" enableFormatConditionsCalculation="0">
    <tabColor indexed="17"/>
  </sheetPr>
  <dimension ref="A1:AD42"/>
  <sheetViews>
    <sheetView view="pageBreakPreview" workbookViewId="0">
      <pane ySplit="1" topLeftCell="A2" activePane="bottomLeft" state="frozen"/>
      <selection activeCell="Q11" sqref="Q11"/>
      <selection pane="bottomLeft" activeCell="Q11" sqref="Q11"/>
    </sheetView>
  </sheetViews>
  <sheetFormatPr defaultRowHeight="15.75"/>
  <cols>
    <col min="1" max="25" width="3" customWidth="1"/>
    <col min="26" max="26" width="3.125" customWidth="1"/>
    <col min="27" max="27" width="26.625" bestFit="1" customWidth="1"/>
    <col min="28" max="28" width="4.875" hidden="1" customWidth="1"/>
    <col min="29" max="29" width="6.125" hidden="1" customWidth="1"/>
    <col min="30" max="30" width="4.875" hidden="1" customWidth="1"/>
  </cols>
  <sheetData>
    <row r="1" spans="1:30" s="3" customFormat="1" ht="17.25"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0">
        <f>DanhMuc!S6</f>
        <v>52</v>
      </c>
    </row>
    <row r="2" spans="1:30" ht="19.5" thickTop="1">
      <c r="A2" s="19" t="s">
        <v>10</v>
      </c>
      <c r="B2" s="18"/>
      <c r="C2" s="18"/>
      <c r="D2" s="18"/>
      <c r="E2" s="18"/>
      <c r="F2" s="18"/>
      <c r="G2" s="18"/>
      <c r="H2" s="18"/>
      <c r="I2" s="18"/>
      <c r="J2" s="18"/>
      <c r="K2" s="18"/>
      <c r="L2" s="18"/>
      <c r="M2" s="18"/>
      <c r="N2" s="18"/>
      <c r="O2" s="18"/>
      <c r="P2" s="18"/>
      <c r="Q2" s="18"/>
      <c r="R2" s="18"/>
      <c r="S2" s="18"/>
      <c r="T2" s="18"/>
      <c r="U2" s="18"/>
      <c r="V2" s="18"/>
      <c r="W2" s="18"/>
      <c r="X2" s="18"/>
      <c r="Y2" s="18"/>
      <c r="Z2" s="18"/>
      <c r="AA2" s="12"/>
    </row>
    <row r="3" spans="1:30" ht="18.75">
      <c r="A3" s="19" t="s">
        <v>0</v>
      </c>
      <c r="B3" s="18"/>
      <c r="C3" s="18"/>
      <c r="D3" s="18"/>
      <c r="E3" s="18"/>
      <c r="F3" s="18"/>
      <c r="G3" s="18"/>
      <c r="H3" s="18"/>
      <c r="I3" s="18"/>
      <c r="J3" s="18"/>
      <c r="K3" s="18"/>
      <c r="L3" s="18"/>
      <c r="M3" s="18"/>
      <c r="N3" s="18"/>
      <c r="O3" s="18"/>
      <c r="P3" s="18"/>
      <c r="Q3" s="18"/>
      <c r="R3" s="18"/>
      <c r="S3" s="18"/>
      <c r="T3" s="18"/>
      <c r="U3" s="18"/>
      <c r="V3" s="18"/>
      <c r="W3" s="18"/>
      <c r="X3" s="18"/>
      <c r="Y3" s="18"/>
      <c r="Z3" s="18"/>
      <c r="AA3" s="12"/>
    </row>
    <row r="4" spans="1:30" ht="9.75" customHeight="1">
      <c r="A4" s="106"/>
      <c r="B4" s="18"/>
      <c r="C4" s="18"/>
      <c r="D4" s="18"/>
      <c r="E4" s="18"/>
      <c r="F4" s="18"/>
      <c r="G4" s="18"/>
      <c r="H4" s="18"/>
      <c r="I4" s="18"/>
      <c r="J4" s="111"/>
      <c r="K4" s="112"/>
      <c r="L4" s="111"/>
      <c r="M4" s="111"/>
      <c r="N4" s="111"/>
      <c r="O4" s="111"/>
      <c r="P4" s="111"/>
      <c r="Q4" s="111"/>
      <c r="R4" s="18"/>
      <c r="S4" s="18"/>
      <c r="T4" s="18"/>
      <c r="U4" s="18"/>
      <c r="V4" s="18"/>
      <c r="W4" s="18"/>
      <c r="X4" s="18"/>
      <c r="Y4" s="18"/>
      <c r="Z4" s="18"/>
      <c r="AA4" s="12"/>
    </row>
    <row r="5" spans="1:30" ht="18.75">
      <c r="Z5" s="11" t="str">
        <f>tinh2&amp;", ngày "&amp;AB5&amp;" tháng "&amp;AC5&amp;" năm "&amp;AD5</f>
        <v>Hạ Long, ngày …... tháng …... năm ……...</v>
      </c>
      <c r="AA5" s="14">
        <v>10</v>
      </c>
      <c r="AB5" t="str">
        <f>IF(INDEX(DanhMuc,$AA$1,AA5)&gt;0,TEXT(DAY(INDEX(DanhMuc,$AA$1,AA5)),"00"),"…...")</f>
        <v>…...</v>
      </c>
      <c r="AC5" t="str">
        <f>IF(INDEX(DanhMuc,$AA$1,AA5)&gt;0,TEXT(MONTH(INDEX(DanhMuc,$AA$1,AA5)),"00"),"…...")</f>
        <v>…...</v>
      </c>
      <c r="AD5" t="str">
        <f>IF(INDEX(DanhMuc,$AA$1,AA5)&gt;0,TEXT(YEAR(INDEX(DanhMuc,$AA$1,AA5)),"00"),"……...")</f>
        <v>……...</v>
      </c>
    </row>
    <row r="6" spans="1:30" ht="8.25" customHeight="1" thickBot="1">
      <c r="AA6" s="12"/>
    </row>
    <row r="7" spans="1:30" ht="21" thickBot="1">
      <c r="A7" s="10" t="s">
        <v>360</v>
      </c>
      <c r="B7" s="4"/>
      <c r="C7" s="4"/>
      <c r="D7" s="4"/>
      <c r="E7" s="4"/>
      <c r="F7" s="4"/>
      <c r="G7" s="4"/>
      <c r="H7" s="4"/>
      <c r="I7" s="4"/>
      <c r="J7" s="4"/>
      <c r="K7" s="4"/>
      <c r="L7" s="4"/>
      <c r="M7" s="4"/>
      <c r="N7" s="4"/>
      <c r="O7" s="4"/>
      <c r="P7" s="4"/>
      <c r="Q7" s="4"/>
      <c r="R7" s="4"/>
      <c r="S7" s="4"/>
      <c r="T7" s="4"/>
      <c r="U7" s="4"/>
      <c r="V7" s="4"/>
      <c r="W7" s="4"/>
      <c r="X7" s="4"/>
      <c r="Y7" s="4"/>
      <c r="Z7" s="4"/>
      <c r="AA7" s="13" t="s">
        <v>25</v>
      </c>
    </row>
    <row r="8" spans="1:30" ht="18.75">
      <c r="A8" s="4" t="str">
        <f>IF(AB8&gt;0,"SỐ: "&amp;AC8,"SỐ: …………......")</f>
        <v>SỐ: …………......</v>
      </c>
      <c r="B8" s="4"/>
      <c r="C8" s="4"/>
      <c r="D8" s="4"/>
      <c r="E8" s="4"/>
      <c r="F8" s="4"/>
      <c r="G8" s="4"/>
      <c r="H8" s="4"/>
      <c r="I8" s="4"/>
      <c r="J8" s="4"/>
      <c r="K8" s="4"/>
      <c r="L8" s="4"/>
      <c r="M8" s="4"/>
      <c r="N8" s="4"/>
      <c r="O8" s="4"/>
      <c r="P8" s="4"/>
      <c r="Q8" s="4"/>
      <c r="R8" s="4"/>
      <c r="S8" s="4"/>
      <c r="T8" s="4"/>
      <c r="U8" s="4"/>
      <c r="V8" s="4"/>
      <c r="W8" s="4"/>
      <c r="X8" s="4"/>
      <c r="Y8" s="4"/>
      <c r="Z8" s="4"/>
      <c r="AA8" s="14">
        <v>1</v>
      </c>
      <c r="AB8">
        <f>LEN(INDEX(DanhMuc,$AA$1,AA8))</f>
        <v>0</v>
      </c>
      <c r="AC8">
        <f>INDEX(DanhMuc,$AA$1,AA8)</f>
        <v>0</v>
      </c>
    </row>
    <row r="9" spans="1:30" ht="9" customHeight="1">
      <c r="A9" s="10"/>
      <c r="B9" s="4"/>
      <c r="C9" s="4"/>
      <c r="D9" s="4"/>
      <c r="E9" s="4"/>
      <c r="F9" s="4"/>
      <c r="G9" s="4"/>
      <c r="H9" s="4"/>
      <c r="I9" s="4"/>
      <c r="J9" s="4"/>
      <c r="K9" s="4"/>
      <c r="L9" s="4"/>
      <c r="M9" s="4"/>
      <c r="N9" s="4"/>
      <c r="O9" s="4"/>
      <c r="P9" s="4"/>
      <c r="Q9" s="4"/>
      <c r="R9" s="4"/>
      <c r="S9" s="4"/>
      <c r="T9" s="4"/>
      <c r="U9" s="4"/>
      <c r="V9" s="4"/>
      <c r="W9" s="4"/>
      <c r="X9" s="4"/>
      <c r="Y9" s="4"/>
      <c r="Z9" s="4"/>
      <c r="AA9" s="113"/>
    </row>
    <row r="10" spans="1:30" ht="18.75">
      <c r="B10" s="224" t="s">
        <v>44</v>
      </c>
      <c r="C10" s="269"/>
      <c r="D10" s="269"/>
      <c r="E10" s="269"/>
      <c r="F10" s="269" t="str">
        <f>ct</f>
        <v>Nhà làm việc kiêm kho, nhà công vụ và phụ trợ</v>
      </c>
      <c r="G10" s="269"/>
      <c r="AA10" s="12"/>
    </row>
    <row r="11" spans="1:30" ht="18.75">
      <c r="B11" s="224" t="s">
        <v>74</v>
      </c>
      <c r="C11" s="269"/>
      <c r="D11" s="269"/>
      <c r="E11" s="269"/>
      <c r="F11" s="269" t="str">
        <f>hm</f>
        <v>Nhà làm việc kiêm kho</v>
      </c>
      <c r="G11" s="269"/>
      <c r="AA11" s="12"/>
    </row>
    <row r="12" spans="1:30" ht="18.75" hidden="1">
      <c r="B12" s="224" t="s">
        <v>45</v>
      </c>
      <c r="C12" s="269"/>
      <c r="D12" s="269"/>
      <c r="E12" s="269"/>
      <c r="F12" s="269" t="str">
        <f>dd</f>
        <v>Phường HG - TP HL - Tỉnh QN</v>
      </c>
      <c r="G12" s="269"/>
      <c r="AA12" s="12"/>
    </row>
    <row r="13" spans="1:30" ht="11.25" customHeight="1">
      <c r="B13" s="224"/>
      <c r="C13" s="269"/>
      <c r="D13" s="269"/>
      <c r="E13" s="269"/>
      <c r="F13" s="269"/>
      <c r="G13" s="269"/>
      <c r="AA13" s="12"/>
    </row>
    <row r="14" spans="1:30" ht="18.75">
      <c r="A14" s="114" t="s">
        <v>355</v>
      </c>
      <c r="B14" s="115"/>
      <c r="C14" s="115"/>
      <c r="D14" s="115"/>
      <c r="E14" s="115"/>
      <c r="F14" s="115"/>
      <c r="G14" s="115"/>
      <c r="H14" s="115"/>
      <c r="I14" s="115"/>
      <c r="J14" s="115"/>
      <c r="K14" s="115"/>
      <c r="L14" s="115"/>
      <c r="M14" s="115"/>
      <c r="N14" s="115"/>
      <c r="O14" s="115"/>
      <c r="P14" s="115"/>
      <c r="Q14" s="115"/>
      <c r="R14" s="115"/>
      <c r="S14" s="115"/>
      <c r="T14" s="115"/>
      <c r="U14" s="115"/>
      <c r="V14" s="115"/>
      <c r="W14" s="115"/>
      <c r="X14" s="115"/>
      <c r="Y14" s="115"/>
      <c r="Z14" s="115"/>
      <c r="AA14" s="12"/>
    </row>
    <row r="15" spans="1:30" ht="18.75">
      <c r="A15" s="450" t="str">
        <f>nttn1</f>
        <v xml:space="preserve">  + Nhà thầu Tư vấn giám sát: Công ty Cổ phần Tư vấn…</v>
      </c>
      <c r="B15" s="450"/>
      <c r="C15" s="450"/>
      <c r="D15" s="450"/>
      <c r="E15" s="450"/>
      <c r="F15" s="450"/>
      <c r="G15" s="450"/>
      <c r="H15" s="450"/>
      <c r="I15" s="450"/>
      <c r="J15" s="450"/>
      <c r="K15" s="450"/>
      <c r="L15" s="450"/>
      <c r="M15" s="450"/>
      <c r="N15" s="450"/>
      <c r="O15" s="450"/>
      <c r="P15" s="450"/>
      <c r="Q15" s="450"/>
      <c r="R15" s="450"/>
      <c r="S15" s="450"/>
      <c r="T15" s="450"/>
      <c r="U15" s="450"/>
      <c r="V15" s="450"/>
      <c r="W15" s="450"/>
      <c r="X15" s="450"/>
      <c r="Y15" s="450"/>
      <c r="Z15" s="450"/>
      <c r="AA15" s="12"/>
    </row>
    <row r="16" spans="1:30" ht="18.75">
      <c r="B16" s="17" t="str">
        <f>_tn1</f>
        <v>Ông: ………………………..</v>
      </c>
      <c r="C16" s="17"/>
      <c r="D16" s="17"/>
      <c r="E16" s="17"/>
      <c r="F16" s="17"/>
      <c r="G16" s="17"/>
      <c r="H16" s="17"/>
      <c r="I16" s="17"/>
      <c r="J16" s="17"/>
      <c r="K16" s="17"/>
      <c r="L16" s="17"/>
      <c r="M16" s="17"/>
      <c r="N16" s="17" t="str">
        <f>_tn11</f>
        <v>Chức vụ: …………………</v>
      </c>
      <c r="O16" s="17"/>
      <c r="P16" s="17"/>
      <c r="AA16" s="12"/>
    </row>
    <row r="17" spans="1:27" ht="18.75">
      <c r="B17" s="17" t="str">
        <f>_tn2</f>
        <v>Ông: ………………………..</v>
      </c>
      <c r="C17" s="17"/>
      <c r="D17" s="17"/>
      <c r="E17" s="17"/>
      <c r="F17" s="17"/>
      <c r="G17" s="17"/>
      <c r="H17" s="17"/>
      <c r="I17" s="17"/>
      <c r="J17" s="17"/>
      <c r="K17" s="17"/>
      <c r="L17" s="17"/>
      <c r="M17" s="17"/>
      <c r="N17" s="17" t="str">
        <f>_tn22</f>
        <v>Chức vụ: …………………</v>
      </c>
      <c r="O17" s="17"/>
      <c r="P17" s="17"/>
      <c r="AA17" s="12"/>
    </row>
    <row r="18" spans="1:27" ht="18.75">
      <c r="A18" s="7" t="str">
        <f>nttn2</f>
        <v xml:space="preserve">  + Nhà thầu thi công xây dựng: Công ty Cổ phần Xây dựng…</v>
      </c>
      <c r="AA18" s="12"/>
    </row>
    <row r="19" spans="1:27" ht="18.75">
      <c r="B19" s="17" t="str">
        <f>_tn3</f>
        <v>Ông: ………………………..</v>
      </c>
      <c r="C19" s="17"/>
      <c r="D19" s="17"/>
      <c r="E19" s="17"/>
      <c r="F19" s="17"/>
      <c r="G19" s="17"/>
      <c r="H19" s="17"/>
      <c r="I19" s="17"/>
      <c r="J19" s="17"/>
      <c r="K19" s="17"/>
      <c r="L19" s="17"/>
      <c r="M19" s="17"/>
      <c r="N19" s="17" t="str">
        <f>_tn33</f>
        <v>Chức vụ: …………………</v>
      </c>
      <c r="O19" s="17"/>
      <c r="AA19" s="12"/>
    </row>
    <row r="20" spans="1:27" ht="18.75">
      <c r="B20" s="17" t="str">
        <f>_tn4</f>
        <v>Ông: ………………………..</v>
      </c>
      <c r="C20" s="17"/>
      <c r="D20" s="17"/>
      <c r="E20" s="17"/>
      <c r="F20" s="17"/>
      <c r="G20" s="17"/>
      <c r="H20" s="17"/>
      <c r="I20" s="17"/>
      <c r="J20" s="17"/>
      <c r="K20" s="17"/>
      <c r="L20" s="17"/>
      <c r="M20" s="17"/>
      <c r="N20" s="17" t="str">
        <f>_tn44</f>
        <v>Chức vụ: …………………</v>
      </c>
      <c r="O20" s="17"/>
      <c r="AA20" s="12"/>
    </row>
    <row r="21" spans="1:27" ht="18.75">
      <c r="A21" s="158" t="s">
        <v>361</v>
      </c>
      <c r="B21" s="20"/>
      <c r="C21" s="20"/>
      <c r="D21" s="20"/>
      <c r="E21" s="20"/>
      <c r="F21" s="20"/>
      <c r="G21" s="20"/>
      <c r="H21" s="20"/>
      <c r="I21" s="20"/>
      <c r="J21" s="20"/>
      <c r="K21" s="20"/>
      <c r="L21" s="20"/>
      <c r="M21" s="20"/>
      <c r="N21" s="20"/>
      <c r="O21" s="20"/>
      <c r="P21" s="20"/>
      <c r="Q21" s="20"/>
      <c r="R21" s="20"/>
      <c r="S21" s="20"/>
      <c r="T21" s="20"/>
      <c r="U21" s="20"/>
      <c r="V21" s="20"/>
      <c r="W21" s="20"/>
      <c r="X21" s="20"/>
      <c r="Y21" s="20"/>
      <c r="Z21" s="20"/>
      <c r="AA21" s="12"/>
    </row>
    <row r="22" spans="1:27" ht="22.5">
      <c r="A22" s="280"/>
      <c r="B22" s="101"/>
      <c r="C22" s="101"/>
      <c r="D22" s="101"/>
      <c r="E22" s="101"/>
      <c r="F22" s="101"/>
      <c r="G22" s="101"/>
      <c r="H22" s="101"/>
      <c r="I22" s="101"/>
      <c r="J22" s="101"/>
      <c r="K22" s="101"/>
      <c r="L22" s="101"/>
      <c r="M22" s="101"/>
      <c r="N22" s="101"/>
      <c r="O22" s="101"/>
      <c r="P22" s="101"/>
      <c r="Q22" s="101"/>
      <c r="R22" s="101"/>
      <c r="S22" s="101"/>
      <c r="T22" s="101"/>
      <c r="U22" s="101"/>
      <c r="V22" s="101"/>
      <c r="W22" s="101"/>
      <c r="X22" s="101"/>
      <c r="Y22" s="101"/>
      <c r="Z22" s="101"/>
      <c r="AA22" s="297"/>
    </row>
    <row r="23" spans="1:27" ht="18.75">
      <c r="A23" s="158" t="s">
        <v>362</v>
      </c>
      <c r="B23" s="20"/>
      <c r="C23" s="153"/>
      <c r="D23" s="281"/>
      <c r="E23" s="281"/>
      <c r="F23" s="281"/>
      <c r="G23" s="281"/>
      <c r="H23" s="281"/>
      <c r="I23" s="281"/>
      <c r="J23" s="281"/>
      <c r="K23" s="281"/>
      <c r="L23" s="281"/>
      <c r="M23" s="281"/>
      <c r="N23" s="281"/>
      <c r="O23" s="281"/>
      <c r="P23" s="281"/>
      <c r="Q23" s="281"/>
      <c r="R23" s="281"/>
      <c r="S23" s="281"/>
      <c r="T23" s="281"/>
      <c r="U23" s="281"/>
      <c r="V23" s="281"/>
      <c r="W23" s="281"/>
      <c r="X23" s="281"/>
      <c r="Y23" s="281"/>
      <c r="Z23" s="281"/>
      <c r="AA23" s="12"/>
    </row>
    <row r="24" spans="1:27" ht="22.5">
      <c r="A24" s="282" t="s">
        <v>352</v>
      </c>
      <c r="B24" s="282"/>
      <c r="C24" s="282"/>
      <c r="D24" s="282"/>
      <c r="E24" s="282"/>
      <c r="F24" s="282"/>
      <c r="G24" s="282"/>
      <c r="H24" s="282"/>
      <c r="I24" s="282"/>
      <c r="J24" s="282"/>
      <c r="K24" s="282"/>
      <c r="L24" s="282"/>
      <c r="M24" s="282"/>
      <c r="N24" s="282"/>
      <c r="O24" s="282"/>
      <c r="P24" s="282"/>
      <c r="Q24" s="282"/>
      <c r="R24" s="282"/>
      <c r="S24" s="282"/>
      <c r="T24" s="282"/>
      <c r="U24" s="282"/>
      <c r="V24" s="282"/>
      <c r="W24" s="282"/>
      <c r="X24" s="282"/>
      <c r="Y24" s="282"/>
      <c r="Z24" s="282"/>
      <c r="AA24" s="297"/>
    </row>
    <row r="25" spans="1:27" ht="22.5">
      <c r="A25" s="282" t="s">
        <v>353</v>
      </c>
      <c r="B25" s="282"/>
      <c r="C25" s="282"/>
      <c r="D25" s="282"/>
      <c r="E25" s="282"/>
      <c r="F25" s="282"/>
      <c r="G25" s="282"/>
      <c r="H25" s="282"/>
      <c r="I25" s="282"/>
      <c r="J25" s="282"/>
      <c r="K25" s="282"/>
      <c r="L25" s="282"/>
      <c r="M25" s="282"/>
      <c r="N25" s="282"/>
      <c r="O25" s="282"/>
      <c r="P25" s="282"/>
      <c r="Q25" s="282"/>
      <c r="R25" s="282"/>
      <c r="S25" s="282"/>
      <c r="T25" s="282"/>
      <c r="U25" s="282"/>
      <c r="V25" s="282"/>
      <c r="W25" s="282"/>
      <c r="X25" s="282"/>
      <c r="Y25" s="282"/>
      <c r="Z25" s="282"/>
      <c r="AA25" s="297"/>
    </row>
    <row r="26" spans="1:27" ht="18.75">
      <c r="A26" s="285" t="s">
        <v>363</v>
      </c>
      <c r="B26" s="282"/>
      <c r="C26" s="282"/>
      <c r="D26" s="282"/>
      <c r="E26" s="282"/>
      <c r="F26" s="282"/>
      <c r="G26" s="282"/>
      <c r="H26" s="282"/>
      <c r="I26" s="282"/>
      <c r="J26" s="282"/>
      <c r="K26" s="282"/>
      <c r="L26" s="282"/>
      <c r="M26" s="282"/>
      <c r="N26" s="282"/>
      <c r="O26" s="282"/>
      <c r="P26" s="282"/>
      <c r="Q26" s="282"/>
      <c r="R26" s="282"/>
      <c r="S26" s="282"/>
      <c r="T26" s="282"/>
      <c r="U26" s="282"/>
      <c r="V26" s="282"/>
      <c r="W26" s="282"/>
      <c r="X26" s="282"/>
      <c r="Y26" s="282"/>
      <c r="Z26" s="282"/>
      <c r="AA26" s="12"/>
    </row>
    <row r="27" spans="1:27" ht="18.75">
      <c r="A27" s="295" t="s">
        <v>133</v>
      </c>
      <c r="B27" s="295"/>
      <c r="C27" s="295" t="s">
        <v>364</v>
      </c>
      <c r="D27" s="295"/>
      <c r="E27" s="295"/>
      <c r="F27" s="295"/>
      <c r="G27" s="295"/>
      <c r="H27" s="295"/>
      <c r="I27" s="295"/>
      <c r="J27" s="295"/>
      <c r="K27" s="295"/>
      <c r="L27" s="295"/>
      <c r="M27" s="295" t="s">
        <v>367</v>
      </c>
      <c r="N27" s="295"/>
      <c r="O27" s="295"/>
      <c r="P27" s="295" t="s">
        <v>281</v>
      </c>
      <c r="Q27" s="295"/>
      <c r="R27" s="295"/>
      <c r="S27" s="295"/>
      <c r="T27" s="295"/>
      <c r="U27" s="295" t="s">
        <v>366</v>
      </c>
      <c r="V27" s="295"/>
      <c r="W27" s="295"/>
      <c r="X27" s="295" t="s">
        <v>365</v>
      </c>
      <c r="Y27" s="295"/>
      <c r="Z27" s="295"/>
      <c r="AA27" s="12"/>
    </row>
    <row r="28" spans="1:27" ht="22.5">
      <c r="A28" s="298"/>
      <c r="B28" s="299"/>
      <c r="C28" s="286"/>
      <c r="D28" s="292"/>
      <c r="E28" s="292"/>
      <c r="F28" s="292"/>
      <c r="G28" s="292"/>
      <c r="H28" s="292"/>
      <c r="I28" s="292"/>
      <c r="J28" s="292"/>
      <c r="K28" s="292"/>
      <c r="L28" s="287"/>
      <c r="M28" s="286"/>
      <c r="N28" s="292"/>
      <c r="O28" s="287"/>
      <c r="P28" s="286"/>
      <c r="Q28" s="292"/>
      <c r="R28" s="292"/>
      <c r="S28" s="292"/>
      <c r="T28" s="287"/>
      <c r="U28" s="286"/>
      <c r="V28" s="292"/>
      <c r="W28" s="287"/>
      <c r="X28" s="286"/>
      <c r="Y28" s="292"/>
      <c r="Z28" s="287"/>
      <c r="AA28" s="297"/>
    </row>
    <row r="29" spans="1:27" ht="22.5">
      <c r="A29" s="300"/>
      <c r="B29" s="301"/>
      <c r="C29" s="288"/>
      <c r="D29" s="293"/>
      <c r="E29" s="293"/>
      <c r="F29" s="293"/>
      <c r="G29" s="293"/>
      <c r="H29" s="293"/>
      <c r="I29" s="293"/>
      <c r="J29" s="293"/>
      <c r="K29" s="293"/>
      <c r="L29" s="289"/>
      <c r="M29" s="288"/>
      <c r="N29" s="293"/>
      <c r="O29" s="289"/>
      <c r="P29" s="288"/>
      <c r="Q29" s="293"/>
      <c r="R29" s="293"/>
      <c r="S29" s="293"/>
      <c r="T29" s="289"/>
      <c r="U29" s="288"/>
      <c r="V29" s="293"/>
      <c r="W29" s="289"/>
      <c r="X29" s="288"/>
      <c r="Y29" s="293"/>
      <c r="Z29" s="289"/>
      <c r="AA29" s="297"/>
    </row>
    <row r="30" spans="1:27" ht="22.5">
      <c r="A30" s="300"/>
      <c r="B30" s="301"/>
      <c r="C30" s="288"/>
      <c r="D30" s="293"/>
      <c r="E30" s="293"/>
      <c r="F30" s="293"/>
      <c r="G30" s="293"/>
      <c r="H30" s="293"/>
      <c r="I30" s="293"/>
      <c r="J30" s="293"/>
      <c r="K30" s="293"/>
      <c r="L30" s="289"/>
      <c r="M30" s="288"/>
      <c r="N30" s="293"/>
      <c r="O30" s="289"/>
      <c r="P30" s="288"/>
      <c r="Q30" s="293"/>
      <c r="R30" s="293"/>
      <c r="S30" s="293"/>
      <c r="T30" s="289"/>
      <c r="U30" s="288"/>
      <c r="V30" s="293"/>
      <c r="W30" s="289"/>
      <c r="X30" s="288"/>
      <c r="Y30" s="293"/>
      <c r="Z30" s="289"/>
      <c r="AA30" s="297"/>
    </row>
    <row r="31" spans="1:27" ht="22.5">
      <c r="A31" s="300"/>
      <c r="B31" s="301"/>
      <c r="C31" s="288"/>
      <c r="D31" s="293"/>
      <c r="E31" s="293"/>
      <c r="F31" s="293"/>
      <c r="G31" s="293"/>
      <c r="H31" s="293"/>
      <c r="I31" s="293"/>
      <c r="J31" s="293"/>
      <c r="K31" s="293"/>
      <c r="L31" s="289"/>
      <c r="M31" s="288"/>
      <c r="N31" s="293"/>
      <c r="O31" s="289"/>
      <c r="P31" s="288"/>
      <c r="Q31" s="293"/>
      <c r="R31" s="293"/>
      <c r="S31" s="293"/>
      <c r="T31" s="289"/>
      <c r="U31" s="288"/>
      <c r="V31" s="293"/>
      <c r="W31" s="289"/>
      <c r="X31" s="288"/>
      <c r="Y31" s="293"/>
      <c r="Z31" s="289"/>
      <c r="AA31" s="297"/>
    </row>
    <row r="32" spans="1:27" ht="14.25" customHeight="1" thickBot="1">
      <c r="A32" s="302"/>
      <c r="B32" s="303"/>
      <c r="C32" s="290"/>
      <c r="D32" s="294"/>
      <c r="E32" s="294"/>
      <c r="F32" s="294"/>
      <c r="G32" s="294"/>
      <c r="H32" s="294"/>
      <c r="I32" s="294"/>
      <c r="J32" s="294"/>
      <c r="K32" s="294"/>
      <c r="L32" s="291"/>
      <c r="M32" s="290"/>
      <c r="N32" s="294"/>
      <c r="O32" s="291"/>
      <c r="P32" s="290"/>
      <c r="Q32" s="294"/>
      <c r="R32" s="294"/>
      <c r="S32" s="294"/>
      <c r="T32" s="291"/>
      <c r="U32" s="290"/>
      <c r="V32" s="294"/>
      <c r="W32" s="291"/>
      <c r="X32" s="290"/>
      <c r="Y32" s="294"/>
      <c r="Z32" s="291"/>
      <c r="AA32" s="297"/>
    </row>
    <row r="33" spans="1:27" ht="19.5" thickBot="1">
      <c r="A33" s="7" t="s">
        <v>8</v>
      </c>
      <c r="G33" s="20"/>
      <c r="H33" s="20"/>
      <c r="I33" s="20"/>
      <c r="J33" s="20"/>
      <c r="K33" s="20"/>
      <c r="L33" s="20"/>
      <c r="M33" s="20"/>
      <c r="N33" s="20"/>
      <c r="O33" s="20"/>
      <c r="P33" s="20"/>
      <c r="Q33" s="20"/>
      <c r="R33" s="20"/>
      <c r="S33" s="20"/>
      <c r="T33" s="20"/>
      <c r="U33" s="20"/>
      <c r="V33" s="20"/>
      <c r="W33" s="20"/>
      <c r="X33" s="20"/>
      <c r="Y33" s="20"/>
      <c r="Z33" s="20"/>
      <c r="AA33" s="296" t="s">
        <v>25</v>
      </c>
    </row>
    <row r="34" spans="1:27" ht="18.75">
      <c r="A34" s="280"/>
      <c r="B34" s="101"/>
      <c r="C34" s="101"/>
      <c r="D34" s="101"/>
      <c r="E34" s="101"/>
      <c r="F34" s="101"/>
      <c r="G34" s="101"/>
      <c r="H34" s="101"/>
      <c r="I34" s="101"/>
      <c r="J34" s="101"/>
      <c r="K34" s="101"/>
      <c r="L34" s="101"/>
      <c r="M34" s="101"/>
      <c r="N34" s="101"/>
      <c r="O34" s="101"/>
      <c r="P34" s="101"/>
      <c r="Q34" s="101"/>
      <c r="R34" s="101"/>
      <c r="S34" s="101"/>
      <c r="T34" s="101"/>
      <c r="U34" s="101"/>
      <c r="V34" s="101"/>
      <c r="W34" s="101"/>
      <c r="X34" s="101"/>
      <c r="Y34" s="101"/>
      <c r="Z34" s="101"/>
      <c r="AA34" s="12"/>
    </row>
    <row r="35" spans="1:27" ht="18.75">
      <c r="A35" s="158" t="s">
        <v>354</v>
      </c>
      <c r="B35" s="20"/>
      <c r="C35" s="20"/>
      <c r="D35" s="20"/>
      <c r="E35" s="20"/>
      <c r="F35" s="20"/>
      <c r="G35" s="20"/>
      <c r="H35" s="20"/>
      <c r="I35" s="20"/>
      <c r="J35" s="20"/>
      <c r="K35" s="20"/>
      <c r="L35" s="20"/>
      <c r="M35" s="20"/>
      <c r="N35" s="20"/>
      <c r="O35" s="20"/>
      <c r="P35" s="20"/>
      <c r="Q35" s="20"/>
      <c r="R35" s="20"/>
      <c r="S35" s="20"/>
      <c r="T35" s="20"/>
      <c r="U35" s="20"/>
      <c r="V35" s="20"/>
      <c r="W35" s="20"/>
      <c r="X35" s="20"/>
      <c r="Y35" s="20"/>
      <c r="Z35" s="20"/>
      <c r="AA35" s="12"/>
    </row>
    <row r="36" spans="1:27" ht="18.75">
      <c r="A36" s="4" t="s">
        <v>291</v>
      </c>
      <c r="B36" s="4"/>
      <c r="C36" s="4"/>
      <c r="D36" s="4"/>
      <c r="E36" s="4"/>
      <c r="F36" s="4"/>
      <c r="G36" s="4"/>
      <c r="H36" s="4"/>
      <c r="I36" s="4"/>
      <c r="J36" s="5"/>
      <c r="K36" s="5"/>
      <c r="L36" s="4"/>
      <c r="M36" s="4"/>
      <c r="N36" s="4" t="s">
        <v>9</v>
      </c>
      <c r="O36" s="4"/>
      <c r="P36" s="4"/>
      <c r="Q36" s="4"/>
      <c r="R36" s="4"/>
      <c r="S36" s="4"/>
      <c r="T36" s="4"/>
      <c r="U36" s="4"/>
      <c r="V36" s="4"/>
      <c r="W36" s="4"/>
      <c r="X36" s="4"/>
      <c r="Y36" s="4"/>
      <c r="Z36" s="4"/>
      <c r="AA36" s="12"/>
    </row>
    <row r="37" spans="1:27" ht="18.75">
      <c r="A37" s="115"/>
      <c r="B37" s="115"/>
      <c r="C37" s="115"/>
      <c r="D37" s="115"/>
      <c r="E37" s="115"/>
      <c r="F37" s="115"/>
      <c r="G37" s="115"/>
      <c r="H37" s="115"/>
      <c r="I37" s="115"/>
      <c r="L37" s="115"/>
      <c r="M37" s="115"/>
      <c r="N37" s="4"/>
      <c r="O37" s="4"/>
      <c r="P37" s="4"/>
      <c r="Q37" s="4"/>
      <c r="R37" s="4"/>
      <c r="S37" s="4"/>
      <c r="T37" s="4"/>
      <c r="U37" s="4"/>
      <c r="V37" s="4"/>
      <c r="W37" s="4"/>
      <c r="X37" s="4"/>
      <c r="Y37" s="4"/>
      <c r="Z37" s="4"/>
      <c r="AA37" s="12"/>
    </row>
    <row r="38" spans="1:27" ht="18.75">
      <c r="A38" s="115"/>
      <c r="B38" s="115"/>
      <c r="C38" s="115"/>
      <c r="D38" s="115"/>
      <c r="E38" s="115"/>
      <c r="F38" s="115"/>
      <c r="G38" s="115"/>
      <c r="H38" s="115"/>
      <c r="I38" s="115"/>
      <c r="L38" s="115"/>
      <c r="M38" s="115"/>
      <c r="N38" s="4"/>
      <c r="O38" s="4"/>
      <c r="P38" s="4"/>
      <c r="Q38" s="4"/>
      <c r="R38" s="4"/>
      <c r="S38" s="4"/>
      <c r="T38" s="4"/>
      <c r="U38" s="4"/>
      <c r="V38" s="4"/>
      <c r="W38" s="4"/>
      <c r="X38" s="4"/>
      <c r="Y38" s="4"/>
      <c r="Z38" s="4"/>
      <c r="AA38" s="12"/>
    </row>
    <row r="39" spans="1:27" ht="18.75">
      <c r="A39" s="115"/>
      <c r="B39" s="115"/>
      <c r="C39" s="115"/>
      <c r="D39" s="115"/>
      <c r="E39" s="115"/>
      <c r="F39" s="115"/>
      <c r="G39" s="115"/>
      <c r="H39" s="115"/>
      <c r="I39" s="115"/>
      <c r="L39" s="115"/>
      <c r="M39" s="115"/>
      <c r="N39" s="4"/>
      <c r="O39" s="4"/>
      <c r="P39" s="4"/>
      <c r="Q39" s="4"/>
      <c r="R39" s="4"/>
      <c r="S39" s="4"/>
      <c r="T39" s="4"/>
      <c r="U39" s="4"/>
      <c r="V39" s="4"/>
      <c r="W39" s="4"/>
      <c r="X39" s="4"/>
      <c r="Y39" s="4"/>
      <c r="Z39" s="4"/>
      <c r="AA39" s="12"/>
    </row>
    <row r="40" spans="1:27" ht="18.75">
      <c r="A40" s="115"/>
      <c r="B40" s="115"/>
      <c r="C40" s="115"/>
      <c r="D40" s="115"/>
      <c r="E40" s="115"/>
      <c r="F40" s="115"/>
      <c r="G40" s="115"/>
      <c r="H40" s="115"/>
      <c r="I40" s="115"/>
      <c r="L40" s="115"/>
      <c r="M40" s="115"/>
      <c r="N40" s="4"/>
      <c r="O40" s="4"/>
      <c r="P40" s="4"/>
      <c r="Q40" s="4"/>
      <c r="R40" s="4"/>
      <c r="S40" s="4"/>
      <c r="T40" s="4"/>
      <c r="U40" s="4"/>
      <c r="V40" s="4"/>
      <c r="W40" s="4"/>
      <c r="X40" s="4"/>
      <c r="Y40" s="4"/>
      <c r="Z40" s="4"/>
      <c r="AA40" s="12"/>
    </row>
    <row r="41" spans="1:27" ht="18.75">
      <c r="A41" s="115"/>
      <c r="B41" s="115"/>
      <c r="C41" s="115"/>
      <c r="D41" s="115"/>
      <c r="E41" s="115"/>
      <c r="F41" s="115"/>
      <c r="G41" s="115"/>
      <c r="H41" s="115"/>
      <c r="I41" s="115"/>
      <c r="L41" s="115"/>
      <c r="M41" s="115"/>
      <c r="N41" s="4"/>
      <c r="O41" s="4"/>
      <c r="P41" s="4"/>
      <c r="Q41" s="4"/>
      <c r="R41" s="4"/>
      <c r="S41" s="4"/>
      <c r="T41" s="4"/>
      <c r="U41" s="4"/>
      <c r="V41" s="4"/>
      <c r="W41" s="4"/>
      <c r="X41" s="4"/>
      <c r="Y41" s="4"/>
      <c r="Z41" s="4"/>
      <c r="AA41" s="12"/>
    </row>
    <row r="42" spans="1:27" ht="18.75">
      <c r="A42" s="15" t="str">
        <f>MID(B16,FIND(":",B16,1)+1,LEN(B16))</f>
        <v xml:space="preserve"> ………………………..</v>
      </c>
      <c r="B42" s="4"/>
      <c r="C42" s="4"/>
      <c r="D42" s="4"/>
      <c r="E42" s="4"/>
      <c r="F42" s="4"/>
      <c r="G42" s="4"/>
      <c r="H42" s="4"/>
      <c r="I42" s="15"/>
      <c r="J42" s="5"/>
      <c r="K42" s="5"/>
      <c r="L42" s="4"/>
      <c r="M42" s="4"/>
      <c r="N42" s="15" t="str">
        <f>MID(B20,FIND(":",B20,1)+1,LEN(B20))</f>
        <v xml:space="preserve"> ………………………..</v>
      </c>
      <c r="O42" s="4"/>
      <c r="P42" s="4"/>
      <c r="Q42" s="4"/>
      <c r="R42" s="4"/>
      <c r="S42" s="4"/>
      <c r="T42" s="4"/>
      <c r="U42" s="4"/>
      <c r="V42" s="4"/>
      <c r="W42" s="4"/>
      <c r="X42" s="4"/>
      <c r="Y42" s="4"/>
      <c r="Z42" s="4"/>
      <c r="AA42" s="12"/>
    </row>
  </sheetData>
  <mergeCells count="1">
    <mergeCell ref="A15:Z15"/>
  </mergeCells>
  <phoneticPr fontId="7" type="noConversion"/>
  <conditionalFormatting sqref="C23">
    <cfRule type="expression" dxfId="39" priority="1" stopIfTrue="1">
      <formula>#REF!&gt;0</formula>
    </cfRule>
  </conditionalFormatting>
  <conditionalFormatting sqref="D23:Z23 M27:P27 L24:P26 L28:P29 Q24:Z29 A24:K29 A30:Z32">
    <cfRule type="expression" dxfId="38" priority="2" stopIfTrue="1">
      <formula>#REF!&gt;0</formula>
    </cfRule>
  </conditionalFormatting>
  <hyperlinks>
    <hyperlink ref="AA7" location="DanhMuc!A1" display="Quay về DanhMuc"/>
    <hyperlink ref="AA33" location="DanhMuc!A1" display="Quay về DanhMuc"/>
  </hyperlinks>
  <pageMargins left="0.98425196850393704" right="0.74803149606299213" top="0.74803149606299213" bottom="0.74803149606299213" header="0" footer="0"/>
  <pageSetup paperSize="9" orientation="portrait" r:id="rId1"/>
  <headerFooter alignWithMargins="0"/>
</worksheet>
</file>

<file path=xl/worksheets/sheet15.xml><?xml version="1.0" encoding="utf-8"?>
<worksheet xmlns="http://schemas.openxmlformats.org/spreadsheetml/2006/main" xmlns:r="http://schemas.openxmlformats.org/officeDocument/2006/relationships">
  <sheetPr codeName="Sheet14" enableFormatConditionsCalculation="0">
    <tabColor indexed="53"/>
  </sheetPr>
  <dimension ref="A1:AE45"/>
  <sheetViews>
    <sheetView view="pageBreakPreview" workbookViewId="0">
      <pane ySplit="1" topLeftCell="A2" activePane="bottomLeft" state="frozen"/>
      <selection activeCell="Q11" sqref="Q11"/>
      <selection pane="bottomLeft" activeCell="Q11" sqref="Q11"/>
    </sheetView>
  </sheetViews>
  <sheetFormatPr defaultRowHeight="15.75"/>
  <cols>
    <col min="1" max="25" width="3" customWidth="1"/>
    <col min="26" max="26" width="3.125" customWidth="1"/>
    <col min="27" max="27" width="25.75" bestFit="1" customWidth="1"/>
    <col min="28" max="28" width="4.875" hidden="1" customWidth="1"/>
    <col min="29" max="29" width="6.125" hidden="1" customWidth="1"/>
    <col min="30" max="30" width="4.875" hidden="1" customWidth="1"/>
  </cols>
  <sheetData>
    <row r="1" spans="1:31" s="3" customFormat="1" ht="17.25"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0">
        <f>DanhMuc!S7</f>
        <v>52</v>
      </c>
    </row>
    <row r="2" spans="1:31" ht="17.25" thickTop="1">
      <c r="A2" s="6" t="s">
        <v>10</v>
      </c>
      <c r="B2" s="6"/>
      <c r="C2" s="6"/>
      <c r="D2" s="6"/>
      <c r="E2" s="6"/>
      <c r="F2" s="6"/>
      <c r="G2" s="6"/>
      <c r="H2" s="6"/>
      <c r="I2" s="6"/>
      <c r="J2" s="6"/>
      <c r="K2" s="6"/>
      <c r="L2" s="234"/>
      <c r="M2" s="234"/>
      <c r="N2" s="234"/>
      <c r="O2" s="234"/>
      <c r="P2" s="234"/>
      <c r="Q2" s="234"/>
      <c r="R2" s="234"/>
      <c r="S2" s="234"/>
      <c r="T2" s="234"/>
      <c r="U2" s="234"/>
      <c r="V2" s="234"/>
      <c r="W2" s="234"/>
      <c r="X2" s="234"/>
      <c r="Y2" s="234"/>
      <c r="Z2" s="234"/>
      <c r="AA2" s="224"/>
      <c r="AB2" s="236"/>
      <c r="AC2" s="236"/>
      <c r="AD2" s="236"/>
      <c r="AE2" s="236"/>
    </row>
    <row r="3" spans="1:31" ht="16.5">
      <c r="A3" s="19" t="s">
        <v>0</v>
      </c>
      <c r="B3" s="19"/>
      <c r="C3" s="19"/>
      <c r="D3" s="19"/>
      <c r="E3" s="19"/>
      <c r="F3" s="19"/>
      <c r="G3" s="19"/>
      <c r="H3" s="19"/>
      <c r="I3" s="19"/>
      <c r="J3" s="19"/>
      <c r="K3" s="237"/>
      <c r="L3" s="237"/>
      <c r="M3" s="237"/>
      <c r="N3" s="237"/>
      <c r="O3" s="237"/>
      <c r="P3" s="237"/>
      <c r="Q3" s="238"/>
      <c r="R3" s="238"/>
      <c r="S3" s="238"/>
      <c r="T3" s="238"/>
      <c r="U3" s="238"/>
      <c r="V3" s="238"/>
      <c r="W3" s="238"/>
      <c r="X3" s="238"/>
      <c r="Y3" s="238"/>
      <c r="Z3" s="238"/>
      <c r="AA3" s="224"/>
      <c r="AB3" s="236"/>
      <c r="AC3" s="236"/>
      <c r="AD3" s="236"/>
      <c r="AE3" s="236"/>
    </row>
    <row r="4" spans="1:31" ht="8.25" customHeight="1">
      <c r="A4" s="236"/>
      <c r="B4" s="236"/>
      <c r="C4" s="236"/>
      <c r="D4" s="236"/>
      <c r="E4" s="236"/>
      <c r="F4" s="236"/>
      <c r="G4" s="236"/>
      <c r="H4" s="236"/>
      <c r="I4" s="236"/>
      <c r="J4" s="236"/>
      <c r="K4" s="238"/>
      <c r="L4" s="238"/>
      <c r="M4" s="238"/>
      <c r="N4" s="238"/>
      <c r="O4" s="238"/>
      <c r="P4" s="238"/>
      <c r="Q4" s="238"/>
      <c r="R4" s="238"/>
      <c r="S4" s="238"/>
      <c r="T4" s="238"/>
      <c r="U4" s="238"/>
      <c r="V4" s="238"/>
      <c r="W4" s="238"/>
      <c r="X4" s="238"/>
      <c r="Y4" s="238"/>
      <c r="Z4" s="238"/>
      <c r="AA4" s="224"/>
      <c r="AB4" s="236"/>
      <c r="AC4" s="236"/>
      <c r="AD4" s="236"/>
      <c r="AE4" s="236"/>
    </row>
    <row r="5" spans="1:31" ht="16.5">
      <c r="A5" s="236"/>
      <c r="B5" s="236"/>
      <c r="C5" s="236"/>
      <c r="D5" s="236"/>
      <c r="E5" s="236"/>
      <c r="F5" s="236"/>
      <c r="G5" s="236"/>
      <c r="H5" s="236"/>
      <c r="I5" s="236"/>
      <c r="J5" s="236"/>
      <c r="K5" s="236"/>
      <c r="L5" s="236"/>
      <c r="M5" s="236"/>
      <c r="N5" s="236"/>
      <c r="O5" s="236"/>
      <c r="P5" s="236"/>
      <c r="Q5" s="236"/>
      <c r="R5" s="236"/>
      <c r="S5" s="236"/>
      <c r="T5" s="236"/>
      <c r="U5" s="236"/>
      <c r="V5" s="236"/>
      <c r="W5" s="236"/>
      <c r="X5" s="236"/>
      <c r="Y5" s="236"/>
      <c r="Z5" s="11" t="str">
        <f>tinh2&amp;", ngày "&amp;AB5&amp;" tháng "&amp;AC5&amp;" năm "&amp;AD5</f>
        <v>Hạ Long, ngày …... tháng …... năm ……...</v>
      </c>
      <c r="AA5" s="225">
        <v>10</v>
      </c>
      <c r="AB5" s="236" t="str">
        <f>IF(INDEX(DanhMuc,$AA$1,AA5)&gt;0,TEXT(DAY(INDEX(DanhMuc,$AA$1,AA5)),"00"),"…...")</f>
        <v>…...</v>
      </c>
      <c r="AC5" s="236" t="str">
        <f>IF(INDEX(DanhMuc,$AA$1,AA5)&gt;0,TEXT(MONTH(INDEX(DanhMuc,$AA$1,AA5)),"00"),"…...")</f>
        <v>…...</v>
      </c>
      <c r="AD5" s="236" t="str">
        <f>IF(INDEX(DanhMuc,$AA$1,AA5)&gt;0,TEXT(YEAR(INDEX(DanhMuc,$AA$1,AA5)),"00"),"……...")</f>
        <v>……...</v>
      </c>
      <c r="AE5" s="236"/>
    </row>
    <row r="6" spans="1:31" ht="7.5" customHeight="1" thickBot="1">
      <c r="A6" s="236"/>
      <c r="B6" s="236"/>
      <c r="C6" s="236"/>
      <c r="D6" s="236"/>
      <c r="E6" s="236"/>
      <c r="F6" s="236"/>
      <c r="G6" s="236"/>
      <c r="H6" s="236"/>
      <c r="I6" s="236"/>
      <c r="J6" s="236"/>
      <c r="K6" s="236"/>
      <c r="L6" s="236"/>
      <c r="M6" s="236"/>
      <c r="N6" s="236"/>
      <c r="O6" s="236"/>
      <c r="P6" s="236"/>
      <c r="Q6" s="236"/>
      <c r="R6" s="236"/>
      <c r="S6" s="236"/>
      <c r="T6" s="236"/>
      <c r="U6" s="236"/>
      <c r="V6" s="236"/>
      <c r="W6" s="236"/>
      <c r="X6" s="236"/>
      <c r="Y6" s="236"/>
      <c r="Z6" s="236"/>
      <c r="AA6" s="224"/>
      <c r="AB6" s="236"/>
      <c r="AC6" s="236"/>
      <c r="AD6" s="236"/>
      <c r="AE6" s="236"/>
    </row>
    <row r="7" spans="1:31" ht="23.25" thickBot="1">
      <c r="A7" s="312" t="s">
        <v>387</v>
      </c>
      <c r="B7" s="239"/>
      <c r="C7" s="239"/>
      <c r="D7" s="239"/>
      <c r="E7" s="239"/>
      <c r="F7" s="239"/>
      <c r="G7" s="239"/>
      <c r="H7" s="239"/>
      <c r="I7" s="239"/>
      <c r="J7" s="239"/>
      <c r="K7" s="239"/>
      <c r="L7" s="239"/>
      <c r="M7" s="239"/>
      <c r="N7" s="239"/>
      <c r="O7" s="239"/>
      <c r="P7" s="239"/>
      <c r="Q7" s="239"/>
      <c r="R7" s="239"/>
      <c r="S7" s="239"/>
      <c r="T7" s="239"/>
      <c r="U7" s="239"/>
      <c r="V7" s="239"/>
      <c r="W7" s="239"/>
      <c r="X7" s="239"/>
      <c r="Y7" s="239"/>
      <c r="Z7" s="239"/>
      <c r="AA7" s="226" t="s">
        <v>25</v>
      </c>
      <c r="AB7" s="236"/>
      <c r="AC7" s="236"/>
      <c r="AD7" s="236"/>
      <c r="AE7" s="236"/>
    </row>
    <row r="8" spans="1:31" ht="16.5">
      <c r="A8" s="239" t="str">
        <f>IF(AB8&gt;0,"SỐ: "&amp;AC8&amp;"/A-B","SỐ: ……………......")</f>
        <v>SỐ: ……………......</v>
      </c>
      <c r="B8" s="239"/>
      <c r="C8" s="239"/>
      <c r="D8" s="239"/>
      <c r="E8" s="239"/>
      <c r="F8" s="239"/>
      <c r="G8" s="239"/>
      <c r="H8" s="239"/>
      <c r="I8" s="239"/>
      <c r="J8" s="239"/>
      <c r="K8" s="239"/>
      <c r="L8" s="239"/>
      <c r="M8" s="239"/>
      <c r="N8" s="239"/>
      <c r="O8" s="239"/>
      <c r="P8" s="239"/>
      <c r="Q8" s="239"/>
      <c r="R8" s="239"/>
      <c r="S8" s="239"/>
      <c r="T8" s="239"/>
      <c r="U8" s="239"/>
      <c r="V8" s="239"/>
      <c r="W8" s="239"/>
      <c r="X8" s="239"/>
      <c r="Y8" s="239"/>
      <c r="Z8" s="239"/>
      <c r="AA8" s="225">
        <v>1</v>
      </c>
      <c r="AB8" s="236">
        <f>LEN(INDEX(DanhMuc,$AA$1,AA8))</f>
        <v>0</v>
      </c>
      <c r="AC8" s="236">
        <f>INDEX(DanhMuc,$AA$1,AA8)</f>
        <v>0</v>
      </c>
      <c r="AD8" s="236"/>
      <c r="AE8" s="236"/>
    </row>
    <row r="9" spans="1:31" ht="16.5">
      <c r="A9" s="7" t="s">
        <v>388</v>
      </c>
      <c r="B9" s="239"/>
      <c r="C9" s="239"/>
      <c r="D9" s="239"/>
      <c r="E9" s="239"/>
      <c r="F9" s="239"/>
      <c r="G9" s="239"/>
      <c r="H9" s="239"/>
      <c r="I9" s="239"/>
      <c r="J9" s="239"/>
      <c r="K9" s="239"/>
      <c r="L9" s="239"/>
      <c r="M9" s="239"/>
      <c r="N9" s="239"/>
      <c r="O9" s="239"/>
      <c r="P9" s="239"/>
      <c r="Q9" s="239"/>
      <c r="R9" s="239"/>
      <c r="S9" s="239"/>
      <c r="T9" s="239"/>
      <c r="U9" s="239"/>
      <c r="V9" s="239"/>
      <c r="W9" s="239"/>
      <c r="X9" s="239"/>
      <c r="Y9" s="239"/>
      <c r="Z9" s="239"/>
      <c r="AA9" s="225"/>
      <c r="AB9" s="236"/>
      <c r="AC9" s="236"/>
      <c r="AD9" s="236"/>
      <c r="AE9" s="236"/>
    </row>
    <row r="10" spans="1:31" ht="16.5" customHeight="1">
      <c r="A10" s="454" t="str">
        <f>IF(AB10&gt;0,INDEX(DanhMuc,$AA$1,AA10),REPT(".",285))</f>
        <v>.............................................................................................................................................................................................................................................................................................</v>
      </c>
      <c r="B10" s="454"/>
      <c r="C10" s="454"/>
      <c r="D10" s="454"/>
      <c r="E10" s="454"/>
      <c r="F10" s="454"/>
      <c r="G10" s="454"/>
      <c r="H10" s="454"/>
      <c r="I10" s="454"/>
      <c r="J10" s="454"/>
      <c r="K10" s="454"/>
      <c r="L10" s="454"/>
      <c r="M10" s="454"/>
      <c r="N10" s="454"/>
      <c r="O10" s="454"/>
      <c r="P10" s="454"/>
      <c r="Q10" s="454"/>
      <c r="R10" s="454"/>
      <c r="S10" s="454"/>
      <c r="T10" s="454"/>
      <c r="U10" s="454"/>
      <c r="V10" s="454"/>
      <c r="W10" s="454"/>
      <c r="X10" s="454"/>
      <c r="Y10" s="454"/>
      <c r="Z10" s="454"/>
      <c r="AA10" s="225">
        <v>2</v>
      </c>
      <c r="AB10" s="236">
        <f>LEN(INDEX(DanhMuc,$AA$1,AA10))</f>
        <v>0</v>
      </c>
      <c r="AC10" s="236"/>
      <c r="AD10" s="236"/>
      <c r="AE10" s="236"/>
    </row>
    <row r="11" spans="1:31" ht="16.5">
      <c r="A11" s="454"/>
      <c r="B11" s="454"/>
      <c r="C11" s="454"/>
      <c r="D11" s="454"/>
      <c r="E11" s="454"/>
      <c r="F11" s="454"/>
      <c r="G11" s="454"/>
      <c r="H11" s="454"/>
      <c r="I11" s="454"/>
      <c r="J11" s="454"/>
      <c r="K11" s="454"/>
      <c r="L11" s="454"/>
      <c r="M11" s="454"/>
      <c r="N11" s="454"/>
      <c r="O11" s="454"/>
      <c r="P11" s="454"/>
      <c r="Q11" s="454"/>
      <c r="R11" s="454"/>
      <c r="S11" s="454"/>
      <c r="T11" s="454"/>
      <c r="U11" s="454"/>
      <c r="V11" s="454"/>
      <c r="W11" s="454"/>
      <c r="X11" s="454"/>
      <c r="Y11" s="454"/>
      <c r="Z11" s="454"/>
      <c r="AA11" s="224"/>
      <c r="AB11" s="236"/>
      <c r="AC11" s="236"/>
      <c r="AD11" s="236"/>
      <c r="AE11" s="236"/>
    </row>
    <row r="12" spans="1:31" ht="16.5">
      <c r="A12" s="7" t="s">
        <v>44</v>
      </c>
      <c r="B12" s="31"/>
      <c r="C12" s="31"/>
      <c r="D12" s="31"/>
      <c r="E12" s="236" t="str">
        <f>ct</f>
        <v>Nhà làm việc kiêm kho, nhà công vụ và phụ trợ</v>
      </c>
      <c r="F12" s="31"/>
      <c r="G12" s="31"/>
      <c r="H12" s="236"/>
      <c r="I12" s="236"/>
      <c r="J12" s="236"/>
      <c r="K12" s="236"/>
      <c r="L12" s="236"/>
      <c r="M12" s="236"/>
      <c r="N12" s="236"/>
      <c r="O12" s="236"/>
      <c r="P12" s="236"/>
      <c r="Q12" s="236"/>
      <c r="R12" s="236"/>
      <c r="S12" s="236"/>
      <c r="T12" s="236"/>
      <c r="U12" s="236"/>
      <c r="V12" s="236"/>
      <c r="W12" s="236"/>
      <c r="X12" s="236"/>
      <c r="Y12" s="236"/>
      <c r="Z12" s="236"/>
      <c r="AA12" s="224"/>
      <c r="AB12" s="236"/>
      <c r="AC12" s="236"/>
      <c r="AD12" s="236"/>
      <c r="AE12" s="236"/>
    </row>
    <row r="13" spans="1:31" ht="16.5">
      <c r="A13" s="7" t="s">
        <v>74</v>
      </c>
      <c r="B13" s="31"/>
      <c r="C13" s="31"/>
      <c r="D13" s="31"/>
      <c r="E13" s="236" t="str">
        <f>hm</f>
        <v>Nhà làm việc kiêm kho</v>
      </c>
      <c r="F13" s="31"/>
      <c r="G13" s="31"/>
      <c r="H13" s="236"/>
      <c r="I13" s="236"/>
      <c r="J13" s="236"/>
      <c r="K13" s="236"/>
      <c r="L13" s="236"/>
      <c r="M13" s="236"/>
      <c r="N13" s="236"/>
      <c r="O13" s="236"/>
      <c r="P13" s="236"/>
      <c r="Q13" s="236"/>
      <c r="R13" s="236"/>
      <c r="S13" s="236"/>
      <c r="T13" s="236"/>
      <c r="U13" s="236"/>
      <c r="V13" s="236"/>
      <c r="W13" s="236"/>
      <c r="X13" s="236"/>
      <c r="Y13" s="236"/>
      <c r="Z13" s="236"/>
      <c r="AA13" s="224"/>
      <c r="AB13" s="236"/>
      <c r="AC13" s="236"/>
      <c r="AD13" s="236"/>
      <c r="AE13" s="236"/>
    </row>
    <row r="14" spans="1:31" ht="16.5">
      <c r="A14" s="7" t="s">
        <v>45</v>
      </c>
      <c r="B14" s="31"/>
      <c r="C14" s="31"/>
      <c r="D14" s="31"/>
      <c r="E14" s="236" t="str">
        <f>dd</f>
        <v>Phường HG - TP HL - Tỉnh QN</v>
      </c>
      <c r="F14" s="31"/>
      <c r="G14" s="31"/>
      <c r="H14" s="236"/>
      <c r="I14" s="236"/>
      <c r="J14" s="236"/>
      <c r="K14" s="236"/>
      <c r="L14" s="236"/>
      <c r="M14" s="236"/>
      <c r="N14" s="236"/>
      <c r="O14" s="236"/>
      <c r="P14" s="236"/>
      <c r="Q14" s="236"/>
      <c r="R14" s="236"/>
      <c r="S14" s="236"/>
      <c r="T14" s="236"/>
      <c r="U14" s="236"/>
      <c r="V14" s="236"/>
      <c r="W14" s="236"/>
      <c r="X14" s="236"/>
      <c r="Y14" s="236"/>
      <c r="Z14" s="236"/>
      <c r="AA14" s="224"/>
      <c r="AB14" s="236"/>
      <c r="AC14" s="236"/>
      <c r="AD14" s="236"/>
      <c r="AE14" s="236"/>
    </row>
    <row r="15" spans="1:31" ht="24.75" customHeight="1">
      <c r="A15" s="7" t="s">
        <v>403</v>
      </c>
      <c r="B15" s="236"/>
      <c r="C15" s="236"/>
      <c r="D15" s="236"/>
      <c r="E15" s="236"/>
      <c r="F15" s="236"/>
      <c r="G15" s="236"/>
      <c r="H15" s="236"/>
      <c r="I15" s="236"/>
      <c r="J15" s="236"/>
      <c r="K15" s="236"/>
      <c r="L15" s="236"/>
      <c r="M15" s="236"/>
      <c r="N15" s="236"/>
      <c r="O15" s="236"/>
      <c r="P15" s="236"/>
      <c r="Q15" s="236"/>
      <c r="R15" s="236"/>
      <c r="S15" s="236"/>
      <c r="T15" s="236"/>
      <c r="U15" s="236"/>
      <c r="V15" s="236"/>
      <c r="W15" s="236"/>
      <c r="X15" s="236"/>
      <c r="Y15" s="236"/>
      <c r="Z15" s="236"/>
      <c r="AA15" s="224"/>
      <c r="AB15" s="236"/>
      <c r="AC15" s="236"/>
      <c r="AD15" s="236"/>
      <c r="AE15" s="236"/>
    </row>
    <row r="16" spans="1:31" ht="18.75" customHeight="1">
      <c r="A16" s="305" t="str">
        <f>"    a) Đại diện Bên giao thầu: "&amp;cdt</f>
        <v xml:space="preserve">    a) Đại diện Bên giao thầu: Tỉnh QN</v>
      </c>
      <c r="B16" s="304"/>
      <c r="C16" s="304"/>
      <c r="D16" s="304"/>
      <c r="E16" s="304"/>
      <c r="F16" s="304"/>
      <c r="G16" s="304"/>
      <c r="H16" s="304"/>
      <c r="I16" s="304"/>
      <c r="J16" s="304"/>
      <c r="K16" s="304"/>
      <c r="L16" s="304"/>
      <c r="M16" s="304"/>
      <c r="N16" s="304"/>
      <c r="O16" s="304"/>
      <c r="P16" s="304"/>
      <c r="Q16" s="304"/>
      <c r="R16" s="304"/>
      <c r="S16" s="304"/>
      <c r="T16" s="304"/>
      <c r="U16" s="304"/>
      <c r="V16" s="304"/>
      <c r="W16" s="304"/>
      <c r="X16" s="304"/>
      <c r="Y16" s="304"/>
      <c r="Z16" s="304"/>
      <c r="AA16" s="224"/>
      <c r="AB16" s="236"/>
      <c r="AC16" s="236"/>
      <c r="AD16" s="236"/>
      <c r="AE16" s="236"/>
    </row>
    <row r="17" spans="1:31" ht="16.5">
      <c r="A17" s="236"/>
      <c r="B17" s="236" t="str">
        <f>tvgs2</f>
        <v>Ông: ………………………..</v>
      </c>
      <c r="C17" s="236"/>
      <c r="D17" s="236"/>
      <c r="E17" s="236"/>
      <c r="F17" s="236"/>
      <c r="G17" s="236"/>
      <c r="H17" s="236"/>
      <c r="I17" s="236"/>
      <c r="J17" s="236"/>
      <c r="K17" s="236"/>
      <c r="L17" s="236"/>
      <c r="M17" s="236"/>
      <c r="N17" s="236" t="str">
        <f>tvgs22</f>
        <v>Chức vụ: …………………</v>
      </c>
      <c r="O17" s="236"/>
      <c r="P17" s="236"/>
      <c r="Q17" s="236"/>
      <c r="R17" s="236"/>
      <c r="S17" s="236"/>
      <c r="T17" s="236"/>
      <c r="U17" s="236"/>
      <c r="V17" s="236"/>
      <c r="W17" s="236"/>
      <c r="X17" s="236"/>
      <c r="Y17" s="236"/>
      <c r="Z17" s="236"/>
      <c r="AA17" s="224"/>
      <c r="AB17" s="236"/>
      <c r="AC17" s="236"/>
      <c r="AD17" s="236"/>
      <c r="AE17" s="236"/>
    </row>
    <row r="18" spans="1:31" ht="16.5">
      <c r="A18" s="236"/>
      <c r="B18" s="236" t="str">
        <f>tvgs2</f>
        <v>Ông: ………………………..</v>
      </c>
      <c r="C18" s="236"/>
      <c r="D18" s="236"/>
      <c r="E18" s="236"/>
      <c r="F18" s="236"/>
      <c r="G18" s="236"/>
      <c r="H18" s="236"/>
      <c r="I18" s="236"/>
      <c r="J18" s="236"/>
      <c r="K18" s="236"/>
      <c r="L18" s="236"/>
      <c r="M18" s="236"/>
      <c r="N18" s="236" t="str">
        <f>tvgs22</f>
        <v>Chức vụ: …………………</v>
      </c>
      <c r="O18" s="236"/>
      <c r="P18" s="236"/>
      <c r="Q18" s="236"/>
      <c r="R18" s="236"/>
      <c r="S18" s="236"/>
      <c r="T18" s="236"/>
      <c r="U18" s="236"/>
      <c r="V18" s="236"/>
      <c r="W18" s="236"/>
      <c r="X18" s="236"/>
      <c r="Y18" s="236"/>
      <c r="Z18" s="236"/>
      <c r="AA18" s="224"/>
      <c r="AB18" s="236"/>
      <c r="AC18" s="236"/>
      <c r="AD18" s="236"/>
      <c r="AE18" s="236"/>
    </row>
    <row r="19" spans="1:31" ht="18.75" customHeight="1">
      <c r="A19" s="305" t="str">
        <f>"    b) Nhà thầu tư vấn giám sát: "&amp;tvgs</f>
        <v xml:space="preserve">    b) Nhà thầu tư vấn giám sát: Công ty Cổ phần Tư vấn…</v>
      </c>
      <c r="B19" s="304"/>
      <c r="C19" s="304"/>
      <c r="D19" s="304"/>
      <c r="E19" s="304"/>
      <c r="F19" s="304"/>
      <c r="G19" s="304"/>
      <c r="H19" s="304"/>
      <c r="I19" s="304"/>
      <c r="J19" s="304"/>
      <c r="K19" s="304"/>
      <c r="L19" s="304"/>
      <c r="M19" s="304"/>
      <c r="N19" s="304"/>
      <c r="O19" s="304"/>
      <c r="P19" s="304"/>
      <c r="Q19" s="304"/>
      <c r="R19" s="304"/>
      <c r="S19" s="304"/>
      <c r="T19" s="304"/>
      <c r="U19" s="304"/>
      <c r="V19" s="304"/>
      <c r="W19" s="304"/>
      <c r="X19" s="304"/>
      <c r="Y19" s="304"/>
      <c r="Z19" s="304"/>
      <c r="AA19" s="224"/>
      <c r="AB19" s="236"/>
      <c r="AC19" s="236"/>
      <c r="AD19" s="236"/>
      <c r="AE19" s="236"/>
    </row>
    <row r="20" spans="1:31" ht="16.5">
      <c r="A20" s="236"/>
      <c r="B20" s="236" t="str">
        <f>tvgs2</f>
        <v>Ông: ………………………..</v>
      </c>
      <c r="C20" s="236"/>
      <c r="D20" s="236"/>
      <c r="E20" s="236"/>
      <c r="F20" s="236"/>
      <c r="G20" s="236"/>
      <c r="H20" s="236"/>
      <c r="I20" s="236"/>
      <c r="J20" s="236"/>
      <c r="K20" s="236"/>
      <c r="L20" s="236"/>
      <c r="M20" s="236"/>
      <c r="N20" s="236" t="str">
        <f>tvgs22</f>
        <v>Chức vụ: …………………</v>
      </c>
      <c r="O20" s="236"/>
      <c r="P20" s="236"/>
      <c r="Q20" s="236"/>
      <c r="R20" s="236"/>
      <c r="S20" s="236"/>
      <c r="T20" s="236"/>
      <c r="U20" s="236"/>
      <c r="V20" s="236"/>
      <c r="W20" s="236"/>
      <c r="X20" s="236"/>
      <c r="Y20" s="236"/>
      <c r="Z20" s="236"/>
      <c r="AA20" s="224"/>
      <c r="AB20" s="236"/>
      <c r="AC20" s="236"/>
      <c r="AD20" s="236"/>
      <c r="AE20" s="236"/>
    </row>
    <row r="21" spans="1:31" ht="16.5">
      <c r="A21" s="236"/>
      <c r="B21" s="236" t="str">
        <f>tvgs2</f>
        <v>Ông: ………………………..</v>
      </c>
      <c r="C21" s="236"/>
      <c r="D21" s="236"/>
      <c r="E21" s="236"/>
      <c r="F21" s="236"/>
      <c r="G21" s="236"/>
      <c r="H21" s="236"/>
      <c r="I21" s="236"/>
      <c r="J21" s="236"/>
      <c r="K21" s="236"/>
      <c r="L21" s="236"/>
      <c r="M21" s="236"/>
      <c r="N21" s="236" t="str">
        <f>tvgs22</f>
        <v>Chức vụ: …………………</v>
      </c>
      <c r="O21" s="236"/>
      <c r="P21" s="236"/>
      <c r="Q21" s="236"/>
      <c r="R21" s="236"/>
      <c r="S21" s="236"/>
      <c r="T21" s="236"/>
      <c r="U21" s="236"/>
      <c r="V21" s="236"/>
      <c r="W21" s="236"/>
      <c r="X21" s="236"/>
      <c r="Y21" s="236"/>
      <c r="Z21" s="236"/>
      <c r="AA21" s="224"/>
      <c r="AB21" s="236"/>
      <c r="AC21" s="236"/>
      <c r="AD21" s="236"/>
      <c r="AE21" s="236"/>
    </row>
    <row r="22" spans="1:31" ht="16.5">
      <c r="A22" s="8" t="str">
        <f>"    c) Nhà thầu thi công xây dựng: "&amp;dvtc</f>
        <v xml:space="preserve">    c) Nhà thầu thi công xây dựng: Công ty Cổ phần Xây dựng…</v>
      </c>
      <c r="B22" s="236"/>
      <c r="C22" s="236"/>
      <c r="D22" s="236"/>
      <c r="E22" s="236"/>
      <c r="F22" s="236"/>
      <c r="G22" s="236"/>
      <c r="H22" s="236"/>
      <c r="I22" s="236"/>
      <c r="J22" s="236"/>
      <c r="K22" s="236"/>
      <c r="L22" s="236"/>
      <c r="M22" s="236"/>
      <c r="N22" s="236"/>
      <c r="O22" s="236"/>
      <c r="P22" s="236"/>
      <c r="Q22" s="236"/>
      <c r="R22" s="236"/>
      <c r="S22" s="236"/>
      <c r="T22" s="236"/>
      <c r="U22" s="236"/>
      <c r="V22" s="236"/>
      <c r="W22" s="236"/>
      <c r="X22" s="236"/>
      <c r="Y22" s="236"/>
      <c r="Z22" s="236"/>
      <c r="AA22" s="224"/>
      <c r="AB22" s="236"/>
      <c r="AC22" s="236"/>
      <c r="AD22" s="236"/>
      <c r="AE22" s="236"/>
    </row>
    <row r="23" spans="1:31" ht="16.5">
      <c r="A23" s="236"/>
      <c r="B23" s="236" t="str">
        <f>tvgs2</f>
        <v>Ông: ………………………..</v>
      </c>
      <c r="C23" s="236"/>
      <c r="D23" s="236"/>
      <c r="E23" s="236"/>
      <c r="F23" s="236"/>
      <c r="G23" s="236"/>
      <c r="H23" s="236"/>
      <c r="I23" s="236"/>
      <c r="J23" s="236"/>
      <c r="K23" s="236"/>
      <c r="L23" s="236"/>
      <c r="M23" s="236"/>
      <c r="N23" s="236" t="str">
        <f>tvgs22</f>
        <v>Chức vụ: …………………</v>
      </c>
      <c r="O23" s="236"/>
      <c r="P23" s="236"/>
      <c r="Q23" s="236"/>
      <c r="R23" s="236"/>
      <c r="S23" s="236"/>
      <c r="T23" s="236"/>
      <c r="U23" s="236"/>
      <c r="V23" s="236"/>
      <c r="W23" s="236"/>
      <c r="X23" s="236"/>
      <c r="Y23" s="236"/>
      <c r="Z23" s="236"/>
      <c r="AA23" s="224"/>
      <c r="AB23" s="236"/>
      <c r="AC23" s="236"/>
      <c r="AD23" s="236"/>
      <c r="AE23" s="236"/>
    </row>
    <row r="24" spans="1:31" ht="16.5">
      <c r="A24" s="236"/>
      <c r="B24" s="236" t="str">
        <f>tvgs2</f>
        <v>Ông: ………………………..</v>
      </c>
      <c r="C24" s="236"/>
      <c r="D24" s="236"/>
      <c r="E24" s="236"/>
      <c r="F24" s="236"/>
      <c r="G24" s="236"/>
      <c r="H24" s="236"/>
      <c r="I24" s="236"/>
      <c r="J24" s="236"/>
      <c r="K24" s="236"/>
      <c r="L24" s="236"/>
      <c r="M24" s="236"/>
      <c r="N24" s="236" t="str">
        <f>tvgs22</f>
        <v>Chức vụ: …………………</v>
      </c>
      <c r="O24" s="236"/>
      <c r="P24" s="236"/>
      <c r="Q24" s="236"/>
      <c r="R24" s="236"/>
      <c r="S24" s="236"/>
      <c r="T24" s="236"/>
      <c r="U24" s="236"/>
      <c r="V24" s="236"/>
      <c r="W24" s="236"/>
      <c r="X24" s="236"/>
      <c r="Y24" s="236"/>
      <c r="Z24" s="236"/>
      <c r="AA24" s="224"/>
      <c r="AB24" s="236"/>
      <c r="AC24" s="236"/>
      <c r="AD24" s="236"/>
      <c r="AE24" s="236"/>
    </row>
    <row r="25" spans="1:31" ht="16.5">
      <c r="A25" s="7" t="s">
        <v>389</v>
      </c>
      <c r="B25" s="236"/>
      <c r="C25" s="236"/>
      <c r="D25" s="236"/>
      <c r="E25" s="236"/>
      <c r="F25" s="236"/>
      <c r="G25" s="236"/>
      <c r="H25" s="236"/>
      <c r="I25" s="236"/>
      <c r="J25" s="236"/>
      <c r="K25" s="236"/>
      <c r="L25" s="236"/>
      <c r="M25" s="236"/>
      <c r="N25" s="236"/>
      <c r="O25" s="236"/>
      <c r="P25" s="236"/>
      <c r="Q25" s="236"/>
      <c r="R25" s="236"/>
      <c r="S25" s="236"/>
      <c r="T25" s="236"/>
      <c r="U25" s="236"/>
      <c r="V25" s="236"/>
      <c r="W25" s="236"/>
      <c r="X25" s="236"/>
      <c r="Y25" s="236"/>
      <c r="Z25" s="236"/>
      <c r="AA25" s="224"/>
      <c r="AB25" s="236"/>
      <c r="AC25" s="236"/>
      <c r="AD25" s="236"/>
      <c r="AE25" s="236"/>
    </row>
    <row r="26" spans="1:31" ht="16.5">
      <c r="A26" s="236"/>
      <c r="B26" s="236" t="str">
        <f>"Bắt đầu: "&amp;AC26&amp;" giờ "&amp;AD26&amp;" phút"&amp;MID(Z$5,FIND(",",Z$5,1),LEN(Z$5))</f>
        <v>Bắt đầu: …… giờ …… phút, ngày …... tháng …... năm ……...</v>
      </c>
      <c r="C26" s="236"/>
      <c r="D26" s="236"/>
      <c r="E26" s="236"/>
      <c r="F26" s="236"/>
      <c r="G26" s="236"/>
      <c r="H26" s="236"/>
      <c r="I26" s="236"/>
      <c r="J26" s="236"/>
      <c r="K26" s="236"/>
      <c r="L26" s="236"/>
      <c r="M26" s="236"/>
      <c r="N26" s="236"/>
      <c r="O26" s="236"/>
      <c r="P26" s="236"/>
      <c r="Q26" s="236"/>
      <c r="R26" s="236"/>
      <c r="S26" s="236"/>
      <c r="T26" s="236"/>
      <c r="U26" s="236"/>
      <c r="V26" s="236"/>
      <c r="W26" s="236"/>
      <c r="X26" s="236"/>
      <c r="Y26" s="236"/>
      <c r="Z26" s="236"/>
      <c r="AA26" s="225">
        <v>8</v>
      </c>
      <c r="AB26" s="236">
        <f>INDEX(DanhMuc,$AA$1,AA26)</f>
        <v>0</v>
      </c>
      <c r="AC26" s="236" t="str">
        <f>IF(AB26&gt;0,LEFT(AB26,LEN(AB26)-2),"……")</f>
        <v>……</v>
      </c>
      <c r="AD26" s="236" t="str">
        <f>IF(AB26&gt;0,RIGHT(AB26,2),"……")</f>
        <v>……</v>
      </c>
      <c r="AE26" s="236"/>
    </row>
    <row r="27" spans="1:31" ht="16.5">
      <c r="A27" s="236"/>
      <c r="B27" s="236" t="str">
        <f>"Kết thúc: "&amp;AC27&amp;" giờ "&amp;AD27&amp;" phút"&amp;MID(Z$5,FIND(",",Z$5,1),LEN(Z$5))</f>
        <v>Kết thúc: ….. giờ ..… phút, ngày …... tháng …... năm ……...</v>
      </c>
      <c r="C27" s="236"/>
      <c r="D27" s="236"/>
      <c r="E27" s="236"/>
      <c r="F27" s="236"/>
      <c r="G27" s="236"/>
      <c r="H27" s="236"/>
      <c r="I27" s="236"/>
      <c r="J27" s="236"/>
      <c r="K27" s="236"/>
      <c r="L27" s="236"/>
      <c r="M27" s="236"/>
      <c r="N27" s="236"/>
      <c r="O27" s="236"/>
      <c r="P27" s="236"/>
      <c r="Q27" s="236"/>
      <c r="R27" s="236"/>
      <c r="S27" s="236"/>
      <c r="T27" s="236"/>
      <c r="U27" s="236"/>
      <c r="V27" s="236"/>
      <c r="W27" s="236"/>
      <c r="X27" s="236"/>
      <c r="Y27" s="236"/>
      <c r="Z27" s="236"/>
      <c r="AA27" s="225">
        <v>9</v>
      </c>
      <c r="AB27" s="236">
        <f>INDEX(DanhMuc,$AA$1,AA27)</f>
        <v>0</v>
      </c>
      <c r="AC27" s="236" t="str">
        <f>IF(AB27&gt;0,LEFT(AB27,LEN(AB27)-2),"…..")</f>
        <v>…..</v>
      </c>
      <c r="AD27" s="236" t="str">
        <f>IF(AB27&gt;0,RIGHT(AB27,2),"..…")</f>
        <v>..…</v>
      </c>
      <c r="AE27" s="236"/>
    </row>
    <row r="28" spans="1:31" ht="16.5" customHeight="1">
      <c r="A28" s="7" t="s">
        <v>390</v>
      </c>
      <c r="B28" s="236"/>
      <c r="C28" s="236"/>
      <c r="D28" s="236"/>
      <c r="E28" s="236"/>
      <c r="F28" s="236"/>
      <c r="G28" s="236"/>
      <c r="H28" s="236"/>
      <c r="I28" s="236"/>
      <c r="J28" s="236"/>
      <c r="K28" s="236"/>
      <c r="L28" s="236"/>
      <c r="M28" s="236"/>
      <c r="N28" s="236"/>
      <c r="O28" s="236"/>
      <c r="P28" s="236"/>
      <c r="Q28" s="236"/>
      <c r="R28" s="236"/>
      <c r="S28" s="236"/>
      <c r="T28" s="236"/>
      <c r="U28" s="236"/>
      <c r="V28" s="236"/>
      <c r="W28" s="236"/>
      <c r="X28" s="236"/>
      <c r="Y28" s="236"/>
      <c r="Z28" s="236"/>
      <c r="AA28" s="224"/>
      <c r="AB28" s="236"/>
      <c r="AC28" s="236"/>
      <c r="AD28" s="236"/>
      <c r="AE28" s="236"/>
    </row>
    <row r="29" spans="1:31" ht="21.75">
      <c r="A29" s="243"/>
      <c r="B29" s="244"/>
      <c r="C29" s="244"/>
      <c r="D29" s="244"/>
      <c r="E29" s="244"/>
      <c r="F29" s="244"/>
      <c r="G29" s="244"/>
      <c r="H29" s="244"/>
      <c r="I29" s="244"/>
      <c r="J29" s="244"/>
      <c r="K29" s="244"/>
      <c r="L29" s="244"/>
      <c r="M29" s="244"/>
      <c r="N29" s="244"/>
      <c r="O29" s="244"/>
      <c r="P29" s="244"/>
      <c r="Q29" s="244"/>
      <c r="R29" s="244"/>
      <c r="S29" s="244"/>
      <c r="T29" s="244"/>
      <c r="U29" s="244"/>
      <c r="V29" s="244"/>
      <c r="W29" s="244"/>
      <c r="X29" s="244"/>
      <c r="Y29" s="244"/>
      <c r="Z29" s="244"/>
      <c r="AA29" s="313"/>
      <c r="AB29" s="236"/>
      <c r="AC29" s="236"/>
      <c r="AD29" s="236"/>
      <c r="AE29" s="236"/>
    </row>
    <row r="30" spans="1:31" ht="21.75">
      <c r="A30" s="243"/>
      <c r="B30" s="244"/>
      <c r="C30" s="244"/>
      <c r="D30" s="244"/>
      <c r="E30" s="244"/>
      <c r="F30" s="244"/>
      <c r="G30" s="244"/>
      <c r="H30" s="244"/>
      <c r="I30" s="244"/>
      <c r="J30" s="244"/>
      <c r="K30" s="244"/>
      <c r="L30" s="244"/>
      <c r="M30" s="244"/>
      <c r="N30" s="244"/>
      <c r="O30" s="244"/>
      <c r="P30" s="244"/>
      <c r="Q30" s="244"/>
      <c r="R30" s="244"/>
      <c r="S30" s="244"/>
      <c r="T30" s="244"/>
      <c r="U30" s="244"/>
      <c r="V30" s="244"/>
      <c r="W30" s="244"/>
      <c r="X30" s="244"/>
      <c r="Y30" s="244"/>
      <c r="Z30" s="244"/>
      <c r="AA30" s="313"/>
      <c r="AB30" s="236"/>
      <c r="AC30" s="236"/>
      <c r="AD30" s="236"/>
      <c r="AE30" s="236"/>
    </row>
    <row r="31" spans="1:31" ht="21.75">
      <c r="A31" s="243"/>
      <c r="B31" s="244"/>
      <c r="C31" s="244"/>
      <c r="D31" s="244"/>
      <c r="E31" s="244"/>
      <c r="F31" s="244"/>
      <c r="G31" s="244"/>
      <c r="H31" s="244"/>
      <c r="I31" s="244"/>
      <c r="J31" s="244"/>
      <c r="K31" s="244"/>
      <c r="L31" s="244"/>
      <c r="M31" s="244"/>
      <c r="N31" s="244"/>
      <c r="O31" s="244"/>
      <c r="P31" s="244"/>
      <c r="Q31" s="244"/>
      <c r="R31" s="244"/>
      <c r="S31" s="244"/>
      <c r="T31" s="244"/>
      <c r="U31" s="244"/>
      <c r="V31" s="244"/>
      <c r="W31" s="244"/>
      <c r="X31" s="244"/>
      <c r="Y31" s="244"/>
      <c r="Z31" s="244"/>
      <c r="AA31" s="313"/>
      <c r="AB31" s="236"/>
      <c r="AC31" s="236"/>
      <c r="AD31" s="236"/>
      <c r="AE31" s="236"/>
    </row>
    <row r="32" spans="1:31" ht="21.75">
      <c r="A32" s="243"/>
      <c r="B32" s="244"/>
      <c r="C32" s="244"/>
      <c r="D32" s="244"/>
      <c r="E32" s="244"/>
      <c r="F32" s="244"/>
      <c r="G32" s="244"/>
      <c r="H32" s="244"/>
      <c r="I32" s="244"/>
      <c r="J32" s="244"/>
      <c r="K32" s="244"/>
      <c r="L32" s="244"/>
      <c r="M32" s="244"/>
      <c r="N32" s="244"/>
      <c r="O32" s="244"/>
      <c r="P32" s="244"/>
      <c r="Q32" s="244"/>
      <c r="R32" s="244"/>
      <c r="S32" s="244"/>
      <c r="T32" s="244"/>
      <c r="U32" s="244"/>
      <c r="V32" s="244"/>
      <c r="W32" s="244"/>
      <c r="X32" s="244"/>
      <c r="Y32" s="244"/>
      <c r="Z32" s="244"/>
      <c r="AA32" s="313"/>
      <c r="AB32" s="236"/>
      <c r="AC32" s="236"/>
      <c r="AD32" s="236"/>
      <c r="AE32" s="236"/>
    </row>
    <row r="33" spans="1:31" ht="21.75">
      <c r="A33" s="243"/>
      <c r="B33" s="244"/>
      <c r="C33" s="244"/>
      <c r="D33" s="244"/>
      <c r="E33" s="244"/>
      <c r="F33" s="244"/>
      <c r="G33" s="244"/>
      <c r="H33" s="244"/>
      <c r="I33" s="244"/>
      <c r="J33" s="244"/>
      <c r="K33" s="244"/>
      <c r="L33" s="244"/>
      <c r="M33" s="244"/>
      <c r="N33" s="244"/>
      <c r="O33" s="244"/>
      <c r="P33" s="244"/>
      <c r="Q33" s="244"/>
      <c r="R33" s="244"/>
      <c r="S33" s="244"/>
      <c r="T33" s="244"/>
      <c r="U33" s="244"/>
      <c r="V33" s="244"/>
      <c r="W33" s="244"/>
      <c r="X33" s="244"/>
      <c r="Y33" s="244"/>
      <c r="Z33" s="244"/>
      <c r="AA33" s="313"/>
      <c r="AB33" s="236"/>
      <c r="AC33" s="236"/>
      <c r="AD33" s="236"/>
      <c r="AE33" s="236"/>
    </row>
    <row r="34" spans="1:31" ht="21.75">
      <c r="A34" s="243"/>
      <c r="B34" s="244"/>
      <c r="C34" s="244"/>
      <c r="D34" s="244"/>
      <c r="E34" s="244"/>
      <c r="F34" s="244"/>
      <c r="G34" s="244"/>
      <c r="H34" s="244"/>
      <c r="I34" s="244"/>
      <c r="J34" s="244"/>
      <c r="K34" s="244"/>
      <c r="L34" s="244"/>
      <c r="M34" s="244"/>
      <c r="N34" s="244"/>
      <c r="O34" s="244"/>
      <c r="P34" s="244"/>
      <c r="Q34" s="244"/>
      <c r="R34" s="244"/>
      <c r="S34" s="244"/>
      <c r="T34" s="244"/>
      <c r="U34" s="244"/>
      <c r="V34" s="244"/>
      <c r="W34" s="244"/>
      <c r="X34" s="244"/>
      <c r="Y34" s="244"/>
      <c r="Z34" s="244"/>
      <c r="AA34" s="313"/>
      <c r="AB34" s="236"/>
      <c r="AC34" s="236"/>
      <c r="AD34" s="236"/>
      <c r="AE34" s="236"/>
    </row>
    <row r="35" spans="1:31" ht="22.5" thickBot="1">
      <c r="A35" s="243"/>
      <c r="B35" s="244"/>
      <c r="C35" s="244"/>
      <c r="D35" s="244"/>
      <c r="E35" s="244"/>
      <c r="F35" s="244"/>
      <c r="G35" s="244"/>
      <c r="H35" s="244"/>
      <c r="I35" s="244"/>
      <c r="J35" s="244"/>
      <c r="K35" s="244"/>
      <c r="L35" s="244"/>
      <c r="M35" s="244"/>
      <c r="N35" s="244"/>
      <c r="O35" s="244"/>
      <c r="P35" s="244"/>
      <c r="Q35" s="244"/>
      <c r="R35" s="244"/>
      <c r="S35" s="244"/>
      <c r="T35" s="244"/>
      <c r="U35" s="244"/>
      <c r="V35" s="244"/>
      <c r="W35" s="244"/>
      <c r="X35" s="244"/>
      <c r="Y35" s="244"/>
      <c r="Z35" s="244"/>
      <c r="AA35" s="313"/>
      <c r="AB35" s="236"/>
      <c r="AC35" s="236"/>
      <c r="AD35" s="236"/>
      <c r="AE35" s="236"/>
    </row>
    <row r="36" spans="1:31" ht="19.5" thickBot="1">
      <c r="A36" s="7" t="s">
        <v>391</v>
      </c>
      <c r="B36" s="236"/>
      <c r="C36" s="236"/>
      <c r="D36" s="236"/>
      <c r="E36" s="236"/>
      <c r="F36" s="236"/>
      <c r="G36" s="236"/>
      <c r="H36" s="236"/>
      <c r="I36" s="236"/>
      <c r="J36" s="236"/>
      <c r="K36" s="236"/>
      <c r="L36" s="236"/>
      <c r="M36" s="236"/>
      <c r="N36" s="236"/>
      <c r="O36" s="236"/>
      <c r="P36" s="236"/>
      <c r="Q36" s="236"/>
      <c r="R36" s="236"/>
      <c r="S36" s="236"/>
      <c r="T36" s="236"/>
      <c r="U36" s="236"/>
      <c r="V36" s="236"/>
      <c r="W36" s="236"/>
      <c r="X36" s="236"/>
      <c r="Y36" s="236"/>
      <c r="Z36" s="236"/>
      <c r="AA36" s="262" t="s">
        <v>25</v>
      </c>
      <c r="AB36" s="236"/>
      <c r="AC36" s="236"/>
      <c r="AD36" s="236"/>
      <c r="AE36" s="236"/>
    </row>
    <row r="37" spans="1:31" ht="16.5">
      <c r="A37" s="457" t="s">
        <v>394</v>
      </c>
      <c r="B37" s="457"/>
      <c r="C37" s="457"/>
      <c r="D37" s="457"/>
      <c r="E37" s="457"/>
      <c r="F37" s="457"/>
      <c r="G37" s="457"/>
      <c r="H37" s="457"/>
      <c r="I37" s="457"/>
      <c r="J37" s="457"/>
      <c r="K37" s="457"/>
      <c r="L37" s="457"/>
      <c r="M37" s="457"/>
      <c r="N37" s="457"/>
      <c r="O37" s="457"/>
      <c r="P37" s="457"/>
      <c r="Q37" s="457"/>
      <c r="R37" s="457"/>
      <c r="S37" s="457"/>
      <c r="T37" s="457"/>
      <c r="U37" s="457"/>
      <c r="V37" s="457"/>
      <c r="W37" s="457"/>
      <c r="X37" s="457"/>
      <c r="Y37" s="457"/>
      <c r="Z37" s="457"/>
      <c r="AA37" s="224"/>
      <c r="AB37" s="236"/>
      <c r="AC37" s="236"/>
      <c r="AD37" s="236"/>
      <c r="AE37" s="236"/>
    </row>
    <row r="38" spans="1:31" ht="16.5">
      <c r="A38" s="457"/>
      <c r="B38" s="457"/>
      <c r="C38" s="457"/>
      <c r="D38" s="457"/>
      <c r="E38" s="457"/>
      <c r="F38" s="457"/>
      <c r="G38" s="457"/>
      <c r="H38" s="457"/>
      <c r="I38" s="457"/>
      <c r="J38" s="457"/>
      <c r="K38" s="457"/>
      <c r="L38" s="457"/>
      <c r="M38" s="457"/>
      <c r="N38" s="457"/>
      <c r="O38" s="457"/>
      <c r="P38" s="457"/>
      <c r="Q38" s="457"/>
      <c r="R38" s="457"/>
      <c r="S38" s="457"/>
      <c r="T38" s="457"/>
      <c r="U38" s="457"/>
      <c r="V38" s="457"/>
      <c r="W38" s="457"/>
      <c r="X38" s="457"/>
      <c r="Y38" s="457"/>
      <c r="Z38" s="457"/>
      <c r="AA38" s="224"/>
      <c r="AB38" s="236"/>
      <c r="AC38" s="236"/>
      <c r="AD38" s="236"/>
      <c r="AE38" s="236"/>
    </row>
    <row r="39" spans="1:31" ht="9.75" customHeight="1">
      <c r="A39" s="245"/>
      <c r="B39" s="249"/>
      <c r="C39" s="249"/>
      <c r="D39" s="249"/>
      <c r="E39" s="249"/>
      <c r="F39" s="249"/>
      <c r="G39" s="249"/>
      <c r="H39" s="249"/>
      <c r="I39" s="249"/>
      <c r="J39" s="249"/>
      <c r="K39" s="249"/>
      <c r="L39" s="249"/>
      <c r="M39" s="249"/>
      <c r="N39" s="249"/>
      <c r="O39" s="249"/>
      <c r="P39" s="249"/>
      <c r="Q39" s="245"/>
      <c r="R39" s="245"/>
      <c r="S39" s="245"/>
      <c r="T39" s="245"/>
      <c r="U39" s="245"/>
      <c r="V39" s="245"/>
      <c r="W39" s="245"/>
      <c r="X39" s="245"/>
      <c r="Y39" s="245"/>
      <c r="Z39" s="245"/>
      <c r="AA39" s="224"/>
      <c r="AB39" s="236"/>
      <c r="AC39" s="236"/>
      <c r="AD39" s="236"/>
      <c r="AE39" s="236"/>
    </row>
    <row r="40" spans="1:31" ht="16.5">
      <c r="A40" s="8" t="s">
        <v>392</v>
      </c>
      <c r="B40" s="236"/>
      <c r="C40" s="236"/>
      <c r="D40" s="236"/>
      <c r="E40" s="236"/>
      <c r="F40" s="236"/>
      <c r="G40" s="236"/>
      <c r="H40" s="236"/>
      <c r="I40" s="236"/>
      <c r="J40" s="236"/>
      <c r="K40" s="236"/>
      <c r="L40" s="236"/>
      <c r="M40" s="236"/>
      <c r="N40" s="236"/>
      <c r="O40" s="236"/>
      <c r="P40" s="236"/>
      <c r="Q40" s="236"/>
      <c r="R40" s="236"/>
      <c r="S40" s="236"/>
      <c r="T40" s="236"/>
      <c r="U40" s="236"/>
      <c r="V40" s="236"/>
      <c r="W40" s="236"/>
      <c r="X40" s="236"/>
      <c r="Y40" s="236"/>
      <c r="Z40" s="236"/>
      <c r="AA40" s="269"/>
      <c r="AB40" s="236"/>
      <c r="AC40" s="236"/>
      <c r="AD40" s="236"/>
      <c r="AE40" s="236"/>
    </row>
    <row r="41" spans="1:31" ht="16.5">
      <c r="A41" s="314" t="s">
        <v>395</v>
      </c>
      <c r="B41" s="314"/>
      <c r="C41" s="314"/>
      <c r="D41" s="314"/>
      <c r="E41" s="314"/>
      <c r="F41" s="314"/>
      <c r="G41" s="314"/>
      <c r="H41" s="314"/>
      <c r="I41" s="314"/>
      <c r="J41" s="314" t="s">
        <v>396</v>
      </c>
      <c r="K41" s="314"/>
      <c r="L41" s="314"/>
      <c r="M41" s="314"/>
      <c r="N41" s="314"/>
      <c r="O41" s="314"/>
      <c r="P41" s="314"/>
      <c r="Q41" s="314"/>
      <c r="R41" s="314" t="s">
        <v>393</v>
      </c>
      <c r="S41" s="314"/>
      <c r="T41" s="314"/>
      <c r="U41" s="314"/>
      <c r="V41" s="314"/>
      <c r="W41" s="314"/>
      <c r="X41" s="314"/>
      <c r="Y41" s="314"/>
      <c r="Z41" s="314"/>
      <c r="AA41" s="269"/>
      <c r="AB41" s="236"/>
      <c r="AC41" s="236"/>
      <c r="AD41" s="236"/>
      <c r="AE41" s="236"/>
    </row>
    <row r="42" spans="1:31" ht="16.5">
      <c r="A42" s="236"/>
      <c r="B42" s="236"/>
      <c r="C42" s="236"/>
      <c r="D42" s="236"/>
      <c r="E42" s="236"/>
      <c r="F42" s="236"/>
      <c r="G42" s="236"/>
      <c r="H42" s="236"/>
      <c r="I42" s="236"/>
      <c r="J42" s="236"/>
      <c r="K42" s="236"/>
      <c r="L42" s="236"/>
      <c r="M42" s="236"/>
      <c r="N42" s="236"/>
      <c r="O42" s="236"/>
      <c r="P42" s="236"/>
      <c r="Q42" s="236"/>
      <c r="R42" s="236"/>
      <c r="S42" s="236"/>
      <c r="T42" s="236"/>
      <c r="U42" s="236"/>
      <c r="V42" s="236"/>
      <c r="W42" s="236"/>
      <c r="X42" s="236"/>
      <c r="Y42" s="236"/>
      <c r="Z42" s="236"/>
      <c r="AA42" s="269"/>
      <c r="AB42" s="236"/>
      <c r="AC42" s="236"/>
      <c r="AD42" s="236"/>
      <c r="AE42" s="236"/>
    </row>
    <row r="43" spans="1:31" ht="16.5">
      <c r="A43" s="236"/>
      <c r="B43" s="236"/>
      <c r="C43" s="236"/>
      <c r="D43" s="236"/>
      <c r="E43" s="236"/>
      <c r="F43" s="236"/>
      <c r="G43" s="236"/>
      <c r="H43" s="236"/>
      <c r="I43" s="236"/>
      <c r="J43" s="236"/>
      <c r="K43" s="236"/>
      <c r="L43" s="236"/>
      <c r="M43" s="236"/>
      <c r="N43" s="236"/>
      <c r="O43" s="236"/>
      <c r="P43" s="236"/>
      <c r="Q43" s="236"/>
      <c r="R43" s="236"/>
      <c r="S43" s="236"/>
      <c r="T43" s="236"/>
      <c r="U43" s="236"/>
      <c r="V43" s="236"/>
      <c r="W43" s="236"/>
      <c r="X43" s="236"/>
      <c r="Y43" s="236"/>
      <c r="Z43" s="236"/>
      <c r="AA43" s="269"/>
      <c r="AB43" s="236"/>
      <c r="AC43" s="236"/>
      <c r="AD43" s="236"/>
      <c r="AE43" s="236"/>
    </row>
    <row r="44" spans="1:31" ht="16.5">
      <c r="A44" s="236"/>
      <c r="B44" s="236"/>
      <c r="C44" s="236"/>
      <c r="D44" s="236"/>
      <c r="E44" s="236"/>
      <c r="F44" s="236"/>
      <c r="G44" s="236"/>
      <c r="H44" s="236"/>
      <c r="I44" s="236"/>
      <c r="J44" s="236"/>
      <c r="K44" s="236"/>
      <c r="L44" s="236"/>
      <c r="M44" s="236"/>
      <c r="N44" s="236"/>
      <c r="O44" s="236"/>
      <c r="P44" s="236"/>
      <c r="Q44" s="236"/>
      <c r="R44" s="236"/>
      <c r="S44" s="236"/>
      <c r="T44" s="236"/>
      <c r="U44" s="236"/>
      <c r="V44" s="236"/>
      <c r="W44" s="236"/>
      <c r="X44" s="236"/>
      <c r="Y44" s="236"/>
      <c r="Z44" s="236"/>
      <c r="AA44" s="269"/>
      <c r="AB44" s="236"/>
      <c r="AC44" s="236"/>
      <c r="AD44" s="236"/>
      <c r="AE44" s="236"/>
    </row>
    <row r="45" spans="1:31" ht="16.5">
      <c r="A45" s="236"/>
      <c r="B45" s="236"/>
      <c r="C45" s="236"/>
      <c r="D45" s="236"/>
      <c r="E45" s="236"/>
      <c r="F45" s="236"/>
      <c r="G45" s="236"/>
      <c r="H45" s="236"/>
      <c r="I45" s="236"/>
      <c r="J45" s="236"/>
      <c r="K45" s="236"/>
      <c r="L45" s="236"/>
      <c r="M45" s="236"/>
      <c r="N45" s="236"/>
      <c r="O45" s="236"/>
      <c r="P45" s="236"/>
      <c r="Q45" s="236"/>
      <c r="R45" s="236"/>
      <c r="S45" s="236"/>
      <c r="T45" s="236"/>
      <c r="U45" s="236"/>
      <c r="V45" s="236"/>
      <c r="W45" s="236"/>
      <c r="X45" s="236"/>
      <c r="Y45" s="236"/>
      <c r="Z45" s="236"/>
      <c r="AA45" s="269"/>
      <c r="AB45" s="236"/>
      <c r="AC45" s="236"/>
      <c r="AD45" s="236"/>
      <c r="AE45" s="236"/>
    </row>
  </sheetData>
  <mergeCells count="2">
    <mergeCell ref="A10:Z11"/>
    <mergeCell ref="A37:Z38"/>
  </mergeCells>
  <phoneticPr fontId="7" type="noConversion"/>
  <conditionalFormatting sqref="A10:Z11">
    <cfRule type="expression" dxfId="37" priority="1" stopIfTrue="1">
      <formula>AB$10&gt;0</formula>
    </cfRule>
  </conditionalFormatting>
  <hyperlinks>
    <hyperlink ref="AA7" location="DanhMuc!A1" display="Quay về DanhMuc"/>
    <hyperlink ref="AA36" location="DanhMuc!A1" display="Quay về DanhMuc"/>
  </hyperlinks>
  <printOptions horizontalCentered="1"/>
  <pageMargins left="0.9055118110236221" right="0.78740157480314965" top="0.59055118110236227" bottom="0.59055118110236227" header="0" footer="0"/>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sheetPr codeName="Sheet15" enableFormatConditionsCalculation="0">
    <tabColor indexed="16"/>
  </sheetPr>
  <dimension ref="A1:AE43"/>
  <sheetViews>
    <sheetView view="pageBreakPreview" workbookViewId="0">
      <pane ySplit="1" topLeftCell="A2" activePane="bottomLeft" state="frozen"/>
      <selection activeCell="Q11" sqref="Q11"/>
      <selection pane="bottomLeft" activeCell="Q11" sqref="Q11"/>
    </sheetView>
  </sheetViews>
  <sheetFormatPr defaultRowHeight="15.75"/>
  <cols>
    <col min="1" max="25" width="3" customWidth="1"/>
    <col min="26" max="26" width="3.125" customWidth="1"/>
    <col min="27" max="27" width="25.75" bestFit="1" customWidth="1"/>
    <col min="28" max="28" width="4.875" hidden="1" customWidth="1"/>
    <col min="29" max="29" width="6.125" hidden="1" customWidth="1"/>
    <col min="30" max="30" width="4.875" hidden="1" customWidth="1"/>
  </cols>
  <sheetData>
    <row r="1" spans="1:31" s="3" customFormat="1" ht="17.25"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0">
        <f>DanhMuc!S8</f>
        <v>52</v>
      </c>
    </row>
    <row r="2" spans="1:31" ht="17.25" thickTop="1">
      <c r="A2" s="6" t="s">
        <v>10</v>
      </c>
      <c r="B2" s="6"/>
      <c r="C2" s="6"/>
      <c r="D2" s="6"/>
      <c r="E2" s="6"/>
      <c r="F2" s="6"/>
      <c r="G2" s="6"/>
      <c r="H2" s="6"/>
      <c r="I2" s="6"/>
      <c r="J2" s="6"/>
      <c r="K2" s="6"/>
      <c r="L2" s="234"/>
      <c r="M2" s="234"/>
      <c r="N2" s="234"/>
      <c r="O2" s="234"/>
      <c r="P2" s="234"/>
      <c r="Q2" s="234"/>
      <c r="R2" s="234"/>
      <c r="S2" s="234"/>
      <c r="T2" s="234"/>
      <c r="U2" s="234"/>
      <c r="V2" s="234"/>
      <c r="W2" s="234"/>
      <c r="X2" s="234"/>
      <c r="Y2" s="234"/>
      <c r="Z2" s="234"/>
      <c r="AA2" s="224"/>
      <c r="AB2" s="236"/>
      <c r="AC2" s="236"/>
      <c r="AD2" s="236"/>
      <c r="AE2" s="236"/>
    </row>
    <row r="3" spans="1:31" ht="16.5">
      <c r="A3" s="19" t="s">
        <v>0</v>
      </c>
      <c r="B3" s="19"/>
      <c r="C3" s="19"/>
      <c r="D3" s="19"/>
      <c r="E3" s="19"/>
      <c r="F3" s="19"/>
      <c r="G3" s="19"/>
      <c r="H3" s="19"/>
      <c r="I3" s="19"/>
      <c r="J3" s="19"/>
      <c r="K3" s="237"/>
      <c r="L3" s="237"/>
      <c r="M3" s="237"/>
      <c r="N3" s="237"/>
      <c r="O3" s="237"/>
      <c r="P3" s="237"/>
      <c r="Q3" s="238"/>
      <c r="R3" s="238"/>
      <c r="S3" s="238"/>
      <c r="T3" s="238"/>
      <c r="U3" s="238"/>
      <c r="V3" s="238"/>
      <c r="W3" s="238"/>
      <c r="X3" s="238"/>
      <c r="Y3" s="238"/>
      <c r="Z3" s="238"/>
      <c r="AA3" s="224"/>
      <c r="AB3" s="236"/>
      <c r="AC3" s="236"/>
      <c r="AD3" s="236"/>
      <c r="AE3" s="236"/>
    </row>
    <row r="4" spans="1:31" ht="16.5">
      <c r="A4" s="236"/>
      <c r="B4" s="236"/>
      <c r="C4" s="236"/>
      <c r="D4" s="236"/>
      <c r="E4" s="236"/>
      <c r="F4" s="236"/>
      <c r="G4" s="236"/>
      <c r="H4" s="236"/>
      <c r="I4" s="236"/>
      <c r="J4" s="236"/>
      <c r="K4" s="236"/>
      <c r="L4" s="236"/>
      <c r="M4" s="236"/>
      <c r="N4" s="236"/>
      <c r="O4" s="236"/>
      <c r="P4" s="236"/>
      <c r="Q4" s="236"/>
      <c r="R4" s="236"/>
      <c r="S4" s="236"/>
      <c r="T4" s="236"/>
      <c r="U4" s="236"/>
      <c r="V4" s="236"/>
      <c r="W4" s="236"/>
      <c r="X4" s="236"/>
      <c r="Y4" s="236"/>
      <c r="Z4" s="11" t="str">
        <f>tinh2&amp;", ngày "&amp;AB4&amp;" tháng "&amp;AC4&amp;" năm "&amp;AD4</f>
        <v>Hạ Long, ngày …... tháng …... năm ……...</v>
      </c>
      <c r="AA4" s="225">
        <v>10</v>
      </c>
      <c r="AB4" s="236" t="str">
        <f>IF(INDEX(DanhMuc,$AA$1,AA4)&gt;0,TEXT(DAY(INDEX(DanhMuc,$AA$1,AA4)),"00"),"…...")</f>
        <v>…...</v>
      </c>
      <c r="AC4" s="236" t="str">
        <f>IF(INDEX(DanhMuc,$AA$1,AA4)&gt;0,TEXT(MONTH(INDEX(DanhMuc,$AA$1,AA4)),"00"),"…...")</f>
        <v>…...</v>
      </c>
      <c r="AD4" s="236" t="str">
        <f>IF(INDEX(DanhMuc,$AA$1,AA4)&gt;0,TEXT(YEAR(INDEX(DanhMuc,$AA$1,AA4)),"00"),"……...")</f>
        <v>……...</v>
      </c>
      <c r="AE4" s="236"/>
    </row>
    <row r="5" spans="1:31" ht="7.5" customHeight="1" thickBot="1">
      <c r="A5" s="236"/>
      <c r="B5" s="236"/>
      <c r="C5" s="236"/>
      <c r="D5" s="236"/>
      <c r="E5" s="236"/>
      <c r="F5" s="236"/>
      <c r="G5" s="236"/>
      <c r="H5" s="236"/>
      <c r="I5" s="236"/>
      <c r="J5" s="236"/>
      <c r="K5" s="236"/>
      <c r="L5" s="236"/>
      <c r="M5" s="236"/>
      <c r="N5" s="236"/>
      <c r="O5" s="236"/>
      <c r="P5" s="236"/>
      <c r="Q5" s="236"/>
      <c r="R5" s="236"/>
      <c r="S5" s="236"/>
      <c r="T5" s="236"/>
      <c r="U5" s="236"/>
      <c r="V5" s="236"/>
      <c r="W5" s="236"/>
      <c r="X5" s="236"/>
      <c r="Y5" s="236"/>
      <c r="Z5" s="236"/>
      <c r="AA5" s="224"/>
      <c r="AB5" s="236"/>
      <c r="AC5" s="236"/>
      <c r="AD5" s="236"/>
      <c r="AE5" s="236"/>
    </row>
    <row r="6" spans="1:31" ht="23.25" thickBot="1">
      <c r="A6" s="312" t="s">
        <v>402</v>
      </c>
      <c r="B6" s="239"/>
      <c r="C6" s="239"/>
      <c r="D6" s="239"/>
      <c r="E6" s="239"/>
      <c r="F6" s="239"/>
      <c r="G6" s="239"/>
      <c r="H6" s="239"/>
      <c r="I6" s="239"/>
      <c r="J6" s="239"/>
      <c r="K6" s="239"/>
      <c r="L6" s="239"/>
      <c r="M6" s="239"/>
      <c r="N6" s="239"/>
      <c r="O6" s="239"/>
      <c r="P6" s="239"/>
      <c r="Q6" s="239"/>
      <c r="R6" s="239"/>
      <c r="S6" s="239"/>
      <c r="T6" s="239"/>
      <c r="U6" s="239"/>
      <c r="V6" s="239"/>
      <c r="W6" s="239"/>
      <c r="X6" s="239"/>
      <c r="Y6" s="239"/>
      <c r="Z6" s="239"/>
      <c r="AA6" s="226" t="s">
        <v>25</v>
      </c>
      <c r="AB6" s="236"/>
      <c r="AC6" s="236"/>
      <c r="AD6" s="236"/>
      <c r="AE6" s="236"/>
    </row>
    <row r="7" spans="1:31" ht="16.5">
      <c r="A7" s="239" t="str">
        <f>IF(AB7&gt;0,"SỐ: "&amp;AC7&amp;"/A-B","SỐ: ……………......")</f>
        <v>SỐ: ……………......</v>
      </c>
      <c r="B7" s="239"/>
      <c r="C7" s="239"/>
      <c r="D7" s="239"/>
      <c r="E7" s="239"/>
      <c r="F7" s="239"/>
      <c r="G7" s="239"/>
      <c r="H7" s="239"/>
      <c r="I7" s="239"/>
      <c r="J7" s="239"/>
      <c r="K7" s="239"/>
      <c r="L7" s="239"/>
      <c r="M7" s="239"/>
      <c r="N7" s="239"/>
      <c r="O7" s="239"/>
      <c r="P7" s="239"/>
      <c r="Q7" s="239"/>
      <c r="R7" s="239"/>
      <c r="S7" s="239"/>
      <c r="T7" s="239"/>
      <c r="U7" s="239"/>
      <c r="V7" s="239"/>
      <c r="W7" s="239"/>
      <c r="X7" s="239"/>
      <c r="Y7" s="239"/>
      <c r="Z7" s="239"/>
      <c r="AA7" s="225">
        <v>1</v>
      </c>
      <c r="AB7" s="236">
        <f>LEN(INDEX(DanhMuc,$AA$1,AA7))</f>
        <v>0</v>
      </c>
      <c r="AC7" s="236">
        <f>INDEX(DanhMuc,$AA$1,AA7)</f>
        <v>0</v>
      </c>
      <c r="AD7" s="236"/>
      <c r="AE7" s="236"/>
    </row>
    <row r="8" spans="1:31" ht="16.5">
      <c r="A8" s="7" t="s">
        <v>388</v>
      </c>
      <c r="B8" s="239"/>
      <c r="C8" s="239"/>
      <c r="D8" s="239"/>
      <c r="E8" s="239"/>
      <c r="F8" s="239"/>
      <c r="G8" s="239"/>
      <c r="H8" s="239"/>
      <c r="I8" s="239"/>
      <c r="J8" s="239"/>
      <c r="K8" s="239"/>
      <c r="L8" s="239"/>
      <c r="M8" s="239"/>
      <c r="N8" s="239"/>
      <c r="O8" s="239"/>
      <c r="P8" s="239"/>
      <c r="Q8" s="239"/>
      <c r="R8" s="239"/>
      <c r="S8" s="239"/>
      <c r="T8" s="239"/>
      <c r="U8" s="239"/>
      <c r="V8" s="239"/>
      <c r="W8" s="239"/>
      <c r="X8" s="239"/>
      <c r="Y8" s="239"/>
      <c r="Z8" s="239"/>
      <c r="AA8" s="225"/>
      <c r="AB8" s="236"/>
      <c r="AC8" s="236"/>
      <c r="AD8" s="236"/>
      <c r="AE8" s="236"/>
    </row>
    <row r="9" spans="1:31" ht="16.5" customHeight="1">
      <c r="A9" s="454" t="str">
        <f>IF(AB9&gt;0,INDEX(DanhMuc,$AA$1,AA9),REPT(".",285))</f>
        <v>.............................................................................................................................................................................................................................................................................................</v>
      </c>
      <c r="B9" s="454"/>
      <c r="C9" s="454"/>
      <c r="D9" s="454"/>
      <c r="E9" s="454"/>
      <c r="F9" s="454"/>
      <c r="G9" s="454"/>
      <c r="H9" s="454"/>
      <c r="I9" s="454"/>
      <c r="J9" s="454"/>
      <c r="K9" s="454"/>
      <c r="L9" s="454"/>
      <c r="M9" s="454"/>
      <c r="N9" s="454"/>
      <c r="O9" s="454"/>
      <c r="P9" s="454"/>
      <c r="Q9" s="454"/>
      <c r="R9" s="454"/>
      <c r="S9" s="454"/>
      <c r="T9" s="454"/>
      <c r="U9" s="454"/>
      <c r="V9" s="454"/>
      <c r="W9" s="454"/>
      <c r="X9" s="454"/>
      <c r="Y9" s="454"/>
      <c r="Z9" s="454"/>
      <c r="AA9" s="225">
        <v>2</v>
      </c>
      <c r="AB9" s="236">
        <f>LEN(INDEX(DanhMuc,$AA$1,AA9))</f>
        <v>0</v>
      </c>
      <c r="AC9" s="236"/>
      <c r="AD9" s="236"/>
      <c r="AE9" s="236"/>
    </row>
    <row r="10" spans="1:31" ht="16.5">
      <c r="A10" s="454"/>
      <c r="B10" s="454"/>
      <c r="C10" s="454"/>
      <c r="D10" s="454"/>
      <c r="E10" s="454"/>
      <c r="F10" s="454"/>
      <c r="G10" s="454"/>
      <c r="H10" s="454"/>
      <c r="I10" s="454"/>
      <c r="J10" s="454"/>
      <c r="K10" s="454"/>
      <c r="L10" s="454"/>
      <c r="M10" s="454"/>
      <c r="N10" s="454"/>
      <c r="O10" s="454"/>
      <c r="P10" s="454"/>
      <c r="Q10" s="454"/>
      <c r="R10" s="454"/>
      <c r="S10" s="454"/>
      <c r="T10" s="454"/>
      <c r="U10" s="454"/>
      <c r="V10" s="454"/>
      <c r="W10" s="454"/>
      <c r="X10" s="454"/>
      <c r="Y10" s="454"/>
      <c r="Z10" s="454"/>
      <c r="AA10" s="224"/>
      <c r="AB10" s="236"/>
      <c r="AC10" s="236"/>
      <c r="AD10" s="236"/>
      <c r="AE10" s="236"/>
    </row>
    <row r="11" spans="1:31" ht="16.5">
      <c r="A11" s="7" t="s">
        <v>44</v>
      </c>
      <c r="B11" s="31"/>
      <c r="C11" s="31"/>
      <c r="D11" s="31"/>
      <c r="E11" s="236" t="str">
        <f>ct</f>
        <v>Nhà làm việc kiêm kho, nhà công vụ và phụ trợ</v>
      </c>
      <c r="F11" s="31"/>
      <c r="G11" s="31"/>
      <c r="H11" s="236"/>
      <c r="I11" s="236"/>
      <c r="J11" s="236"/>
      <c r="K11" s="236"/>
      <c r="L11" s="236"/>
      <c r="M11" s="236"/>
      <c r="N11" s="236"/>
      <c r="O11" s="236"/>
      <c r="P11" s="236"/>
      <c r="Q11" s="236"/>
      <c r="R11" s="236"/>
      <c r="S11" s="236"/>
      <c r="T11" s="236"/>
      <c r="U11" s="236"/>
      <c r="V11" s="236"/>
      <c r="W11" s="236"/>
      <c r="X11" s="236"/>
      <c r="Y11" s="236"/>
      <c r="Z11" s="236"/>
      <c r="AA11" s="224"/>
      <c r="AB11" s="236"/>
      <c r="AC11" s="236"/>
      <c r="AD11" s="236"/>
      <c r="AE11" s="236"/>
    </row>
    <row r="12" spans="1:31" ht="16.5">
      <c r="A12" s="7" t="s">
        <v>74</v>
      </c>
      <c r="B12" s="31"/>
      <c r="C12" s="31"/>
      <c r="D12" s="31"/>
      <c r="E12" s="236" t="str">
        <f>hm</f>
        <v>Nhà làm việc kiêm kho</v>
      </c>
      <c r="F12" s="31"/>
      <c r="G12" s="31"/>
      <c r="H12" s="236"/>
      <c r="I12" s="236"/>
      <c r="J12" s="236"/>
      <c r="K12" s="236"/>
      <c r="L12" s="236"/>
      <c r="M12" s="236"/>
      <c r="N12" s="236"/>
      <c r="O12" s="236"/>
      <c r="P12" s="236"/>
      <c r="Q12" s="236"/>
      <c r="R12" s="236"/>
      <c r="S12" s="236"/>
      <c r="T12" s="236"/>
      <c r="U12" s="236"/>
      <c r="V12" s="236"/>
      <c r="W12" s="236"/>
      <c r="X12" s="236"/>
      <c r="Y12" s="236"/>
      <c r="Z12" s="236"/>
      <c r="AA12" s="224"/>
      <c r="AB12" s="236"/>
      <c r="AC12" s="236"/>
      <c r="AD12" s="236"/>
      <c r="AE12" s="236"/>
    </row>
    <row r="13" spans="1:31" ht="16.5">
      <c r="A13" s="7" t="s">
        <v>45</v>
      </c>
      <c r="B13" s="31"/>
      <c r="C13" s="31"/>
      <c r="D13" s="31"/>
      <c r="E13" s="236" t="str">
        <f>dd</f>
        <v>Phường HG - TP HL - Tỉnh QN</v>
      </c>
      <c r="F13" s="31"/>
      <c r="G13" s="31"/>
      <c r="H13" s="236"/>
      <c r="I13" s="236"/>
      <c r="J13" s="236"/>
      <c r="K13" s="236"/>
      <c r="L13" s="236"/>
      <c r="M13" s="236"/>
      <c r="N13" s="236"/>
      <c r="O13" s="236"/>
      <c r="P13" s="236"/>
      <c r="Q13" s="236"/>
      <c r="R13" s="236"/>
      <c r="S13" s="236"/>
      <c r="T13" s="236"/>
      <c r="U13" s="236"/>
      <c r="V13" s="236"/>
      <c r="W13" s="236"/>
      <c r="X13" s="236"/>
      <c r="Y13" s="236"/>
      <c r="Z13" s="236"/>
      <c r="AA13" s="224"/>
      <c r="AB13" s="236"/>
      <c r="AC13" s="236"/>
      <c r="AD13" s="236"/>
      <c r="AE13" s="236"/>
    </row>
    <row r="14" spans="1:31" ht="24.75" customHeight="1">
      <c r="A14" s="7" t="s">
        <v>403</v>
      </c>
      <c r="B14" s="236"/>
      <c r="C14" s="236"/>
      <c r="D14" s="236"/>
      <c r="E14" s="236"/>
      <c r="F14" s="236"/>
      <c r="G14" s="236"/>
      <c r="H14" s="236"/>
      <c r="I14" s="236"/>
      <c r="J14" s="236"/>
      <c r="K14" s="236"/>
      <c r="L14" s="236"/>
      <c r="M14" s="236"/>
      <c r="N14" s="236"/>
      <c r="O14" s="236"/>
      <c r="P14" s="236"/>
      <c r="Q14" s="236"/>
      <c r="R14" s="236"/>
      <c r="S14" s="236"/>
      <c r="T14" s="236"/>
      <c r="U14" s="236"/>
      <c r="V14" s="236"/>
      <c r="W14" s="236"/>
      <c r="X14" s="236"/>
      <c r="Y14" s="236"/>
      <c r="Z14" s="236"/>
      <c r="AA14" s="224"/>
      <c r="AB14" s="236"/>
      <c r="AC14" s="236"/>
      <c r="AD14" s="236"/>
      <c r="AE14" s="236"/>
    </row>
    <row r="15" spans="1:31" ht="18.75" customHeight="1">
      <c r="A15" s="305" t="str">
        <f>"    a) Đại diện Bên giao thầu: "&amp;cdt</f>
        <v xml:space="preserve">    a) Đại diện Bên giao thầu: Tỉnh QN</v>
      </c>
      <c r="B15" s="304"/>
      <c r="C15" s="304"/>
      <c r="D15" s="304"/>
      <c r="E15" s="304"/>
      <c r="F15" s="304"/>
      <c r="G15" s="304"/>
      <c r="H15" s="304"/>
      <c r="I15" s="304"/>
      <c r="J15" s="304"/>
      <c r="K15" s="304"/>
      <c r="L15" s="304"/>
      <c r="M15" s="304"/>
      <c r="N15" s="304"/>
      <c r="O15" s="304"/>
      <c r="P15" s="304"/>
      <c r="Q15" s="304"/>
      <c r="R15" s="304"/>
      <c r="S15" s="304"/>
      <c r="T15" s="304"/>
      <c r="U15" s="304"/>
      <c r="V15" s="304"/>
      <c r="W15" s="304"/>
      <c r="X15" s="304"/>
      <c r="Y15" s="304"/>
      <c r="Z15" s="304"/>
      <c r="AA15" s="224"/>
      <c r="AB15" s="236"/>
      <c r="AC15" s="236"/>
      <c r="AD15" s="236"/>
      <c r="AE15" s="236"/>
    </row>
    <row r="16" spans="1:31" ht="16.5">
      <c r="A16" s="236"/>
      <c r="B16" s="236" t="str">
        <f>tvgs2</f>
        <v>Ông: ………………………..</v>
      </c>
      <c r="C16" s="236"/>
      <c r="D16" s="236"/>
      <c r="E16" s="236"/>
      <c r="F16" s="236"/>
      <c r="G16" s="236"/>
      <c r="H16" s="236"/>
      <c r="I16" s="236"/>
      <c r="J16" s="236"/>
      <c r="K16" s="236"/>
      <c r="L16" s="236"/>
      <c r="M16" s="236"/>
      <c r="N16" s="236" t="str">
        <f>tvgs22</f>
        <v>Chức vụ: …………………</v>
      </c>
      <c r="O16" s="236"/>
      <c r="P16" s="236"/>
      <c r="Q16" s="236"/>
      <c r="R16" s="236"/>
      <c r="S16" s="236"/>
      <c r="T16" s="236"/>
      <c r="U16" s="236"/>
      <c r="V16" s="236"/>
      <c r="W16" s="236"/>
      <c r="X16" s="236"/>
      <c r="Y16" s="236"/>
      <c r="Z16" s="236"/>
      <c r="AA16" s="224"/>
      <c r="AB16" s="236"/>
      <c r="AC16" s="236"/>
      <c r="AD16" s="236"/>
      <c r="AE16" s="236"/>
    </row>
    <row r="17" spans="1:31" ht="18.75" customHeight="1">
      <c r="A17" s="305" t="str">
        <f>"    b) Nhà thầu tư vấn giám sát: "&amp;tvgs</f>
        <v xml:space="preserve">    b) Nhà thầu tư vấn giám sát: Công ty Cổ phần Tư vấn…</v>
      </c>
      <c r="B17" s="304"/>
      <c r="C17" s="304"/>
      <c r="D17" s="304"/>
      <c r="E17" s="304"/>
      <c r="F17" s="304"/>
      <c r="G17" s="304"/>
      <c r="H17" s="304"/>
      <c r="I17" s="304"/>
      <c r="J17" s="304"/>
      <c r="K17" s="304"/>
      <c r="L17" s="304"/>
      <c r="M17" s="304"/>
      <c r="N17" s="304"/>
      <c r="O17" s="304"/>
      <c r="P17" s="304"/>
      <c r="Q17" s="304"/>
      <c r="R17" s="304"/>
      <c r="S17" s="304"/>
      <c r="T17" s="304"/>
      <c r="U17" s="304"/>
      <c r="V17" s="304"/>
      <c r="W17" s="304"/>
      <c r="X17" s="304"/>
      <c r="Y17" s="304"/>
      <c r="Z17" s="304"/>
      <c r="AA17" s="224"/>
      <c r="AB17" s="236"/>
      <c r="AC17" s="236"/>
      <c r="AD17" s="236"/>
      <c r="AE17" s="236"/>
    </row>
    <row r="18" spans="1:31" ht="16.5">
      <c r="A18" s="236"/>
      <c r="B18" s="236" t="str">
        <f>tvgs2</f>
        <v>Ông: ………………………..</v>
      </c>
      <c r="C18" s="236"/>
      <c r="D18" s="236"/>
      <c r="E18" s="236"/>
      <c r="F18" s="236"/>
      <c r="G18" s="236"/>
      <c r="H18" s="236"/>
      <c r="I18" s="236"/>
      <c r="J18" s="236"/>
      <c r="K18" s="236"/>
      <c r="L18" s="236"/>
      <c r="M18" s="236"/>
      <c r="N18" s="236" t="str">
        <f>tvgs22</f>
        <v>Chức vụ: …………………</v>
      </c>
      <c r="O18" s="236"/>
      <c r="P18" s="236"/>
      <c r="Q18" s="236"/>
      <c r="R18" s="236"/>
      <c r="S18" s="236"/>
      <c r="T18" s="236"/>
      <c r="U18" s="236"/>
      <c r="V18" s="236"/>
      <c r="W18" s="236"/>
      <c r="X18" s="236"/>
      <c r="Y18" s="236"/>
      <c r="Z18" s="236"/>
      <c r="AA18" s="224"/>
      <c r="AB18" s="236"/>
      <c r="AC18" s="236"/>
      <c r="AD18" s="236"/>
      <c r="AE18" s="236"/>
    </row>
    <row r="19" spans="1:31" ht="16.5">
      <c r="A19" s="8" t="str">
        <f>"    c) Nhà thầu thi công xây dựng: "&amp;dvtc</f>
        <v xml:space="preserve">    c) Nhà thầu thi công xây dựng: Công ty Cổ phần Xây dựng…</v>
      </c>
      <c r="B19" s="236"/>
      <c r="C19" s="236"/>
      <c r="D19" s="236"/>
      <c r="E19" s="236"/>
      <c r="F19" s="236"/>
      <c r="G19" s="236"/>
      <c r="H19" s="236"/>
      <c r="I19" s="236"/>
      <c r="J19" s="236"/>
      <c r="K19" s="236"/>
      <c r="L19" s="236"/>
      <c r="M19" s="236"/>
      <c r="N19" s="236"/>
      <c r="O19" s="236"/>
      <c r="P19" s="236"/>
      <c r="Q19" s="236"/>
      <c r="R19" s="236"/>
      <c r="S19" s="236"/>
      <c r="T19" s="236"/>
      <c r="U19" s="236"/>
      <c r="V19" s="236"/>
      <c r="W19" s="236"/>
      <c r="X19" s="236"/>
      <c r="Y19" s="236"/>
      <c r="Z19" s="236"/>
      <c r="AA19" s="224"/>
      <c r="AB19" s="236"/>
      <c r="AC19" s="236"/>
      <c r="AD19" s="236"/>
      <c r="AE19" s="236"/>
    </row>
    <row r="20" spans="1:31" ht="16.5">
      <c r="A20" s="236"/>
      <c r="B20" s="236" t="str">
        <f>tvgs2</f>
        <v>Ông: ………………………..</v>
      </c>
      <c r="C20" s="236"/>
      <c r="D20" s="236"/>
      <c r="E20" s="236"/>
      <c r="F20" s="236"/>
      <c r="G20" s="236"/>
      <c r="H20" s="236"/>
      <c r="I20" s="236"/>
      <c r="J20" s="236"/>
      <c r="K20" s="236"/>
      <c r="L20" s="236"/>
      <c r="M20" s="236"/>
      <c r="N20" s="236" t="str">
        <f>tvgs22</f>
        <v>Chức vụ: …………………</v>
      </c>
      <c r="O20" s="236"/>
      <c r="P20" s="236"/>
      <c r="Q20" s="236"/>
      <c r="R20" s="236"/>
      <c r="S20" s="236"/>
      <c r="T20" s="236"/>
      <c r="U20" s="236"/>
      <c r="V20" s="236"/>
      <c r="W20" s="236"/>
      <c r="X20" s="236"/>
      <c r="Y20" s="236"/>
      <c r="Z20" s="236"/>
      <c r="AA20" s="224"/>
      <c r="AB20" s="236"/>
      <c r="AC20" s="236"/>
      <c r="AD20" s="236"/>
      <c r="AE20" s="236"/>
    </row>
    <row r="21" spans="1:31" ht="16.5">
      <c r="A21" s="7" t="s">
        <v>389</v>
      </c>
      <c r="B21" s="236"/>
      <c r="C21" s="236"/>
      <c r="D21" s="236"/>
      <c r="E21" s="236"/>
      <c r="F21" s="236"/>
      <c r="G21" s="236"/>
      <c r="H21" s="236"/>
      <c r="I21" s="236"/>
      <c r="J21" s="236"/>
      <c r="K21" s="236"/>
      <c r="L21" s="236"/>
      <c r="M21" s="236"/>
      <c r="N21" s="236"/>
      <c r="O21" s="236"/>
      <c r="P21" s="236"/>
      <c r="Q21" s="236"/>
      <c r="R21" s="236"/>
      <c r="S21" s="236"/>
      <c r="T21" s="236"/>
      <c r="U21" s="236"/>
      <c r="V21" s="236"/>
      <c r="W21" s="236"/>
      <c r="X21" s="236"/>
      <c r="Y21" s="236"/>
      <c r="Z21" s="236"/>
      <c r="AA21" s="224"/>
      <c r="AB21" s="236"/>
      <c r="AC21" s="236"/>
      <c r="AD21" s="236"/>
      <c r="AE21" s="236"/>
    </row>
    <row r="22" spans="1:31" ht="16.5">
      <c r="A22" s="236"/>
      <c r="B22" s="236" t="str">
        <f>"Bắt đầu: "&amp;AC22&amp;" giờ "&amp;AD22&amp;" phút"&amp;MID(Z$4,FIND(",",Z$4,1),LEN(Z$4))</f>
        <v>Bắt đầu: …… giờ …… phút, ngày …... tháng …... năm ……...</v>
      </c>
      <c r="C22" s="236"/>
      <c r="D22" s="236"/>
      <c r="E22" s="236"/>
      <c r="F22" s="236"/>
      <c r="G22" s="236"/>
      <c r="H22" s="236"/>
      <c r="I22" s="236"/>
      <c r="J22" s="236"/>
      <c r="K22" s="236"/>
      <c r="L22" s="236"/>
      <c r="M22" s="236"/>
      <c r="N22" s="236"/>
      <c r="O22" s="236"/>
      <c r="P22" s="236"/>
      <c r="Q22" s="236"/>
      <c r="R22" s="236"/>
      <c r="S22" s="236"/>
      <c r="T22" s="236"/>
      <c r="U22" s="236"/>
      <c r="V22" s="236"/>
      <c r="W22" s="236"/>
      <c r="X22" s="236"/>
      <c r="Y22" s="236"/>
      <c r="Z22" s="236"/>
      <c r="AA22" s="225">
        <v>8</v>
      </c>
      <c r="AB22" s="236">
        <f>INDEX(DanhMuc,$AA$1,AA22)</f>
        <v>0</v>
      </c>
      <c r="AC22" s="236" t="str">
        <f>IF(AB22&gt;0,LEFT(AB22,LEN(AB22)-2),"……")</f>
        <v>……</v>
      </c>
      <c r="AD22" s="236" t="str">
        <f>IF(AB22&gt;0,RIGHT(AB22,2),"……")</f>
        <v>……</v>
      </c>
      <c r="AE22" s="236"/>
    </row>
    <row r="23" spans="1:31" ht="16.5">
      <c r="A23" s="236"/>
      <c r="B23" s="236" t="str">
        <f>"Kết thúc: "&amp;AC23&amp;" giờ "&amp;AD23&amp;" phút"&amp;MID(Z$4,FIND(",",Z$4,1),LEN(Z$4))</f>
        <v>Kết thúc: ….. giờ ..… phút, ngày …... tháng …... năm ……...</v>
      </c>
      <c r="C23" s="236"/>
      <c r="D23" s="236"/>
      <c r="E23" s="236"/>
      <c r="F23" s="236"/>
      <c r="G23" s="236"/>
      <c r="H23" s="236"/>
      <c r="I23" s="236"/>
      <c r="J23" s="236"/>
      <c r="K23" s="236"/>
      <c r="L23" s="236"/>
      <c r="M23" s="236"/>
      <c r="N23" s="236"/>
      <c r="O23" s="236"/>
      <c r="P23" s="236"/>
      <c r="Q23" s="236"/>
      <c r="R23" s="236"/>
      <c r="S23" s="236"/>
      <c r="T23" s="236"/>
      <c r="U23" s="236"/>
      <c r="V23" s="236"/>
      <c r="W23" s="236"/>
      <c r="X23" s="236"/>
      <c r="Y23" s="236"/>
      <c r="Z23" s="236"/>
      <c r="AA23" s="225">
        <v>9</v>
      </c>
      <c r="AB23" s="236">
        <f>INDEX(DanhMuc,$AA$1,AA23)</f>
        <v>0</v>
      </c>
      <c r="AC23" s="236" t="str">
        <f>IF(AB23&gt;0,LEFT(AB23,LEN(AB23)-2),"…..")</f>
        <v>…..</v>
      </c>
      <c r="AD23" s="236" t="str">
        <f>IF(AB23&gt;0,RIGHT(AB23,2),"..…")</f>
        <v>..…</v>
      </c>
      <c r="AE23" s="236"/>
    </row>
    <row r="24" spans="1:31" ht="16.5" customHeight="1">
      <c r="A24" s="7" t="s">
        <v>390</v>
      </c>
      <c r="B24" s="236"/>
      <c r="C24" s="236"/>
      <c r="D24" s="236"/>
      <c r="E24" s="236"/>
      <c r="F24" s="236"/>
      <c r="G24" s="236"/>
      <c r="H24" s="236"/>
      <c r="I24" s="236"/>
      <c r="J24" s="236"/>
      <c r="K24" s="236"/>
      <c r="L24" s="236"/>
      <c r="M24" s="236"/>
      <c r="N24" s="236"/>
      <c r="O24" s="236"/>
      <c r="P24" s="236"/>
      <c r="Q24" s="236"/>
      <c r="R24" s="236"/>
      <c r="S24" s="236"/>
      <c r="T24" s="236"/>
      <c r="U24" s="236"/>
      <c r="V24" s="236"/>
      <c r="W24" s="236"/>
      <c r="X24" s="236"/>
      <c r="Y24" s="236"/>
      <c r="Z24" s="236"/>
      <c r="AA24" s="224"/>
      <c r="AB24" s="236"/>
      <c r="AC24" s="236"/>
      <c r="AD24" s="236"/>
      <c r="AE24" s="236"/>
    </row>
    <row r="25" spans="1:31" ht="21.75">
      <c r="A25" s="243"/>
      <c r="B25" s="244"/>
      <c r="C25" s="244"/>
      <c r="D25" s="244"/>
      <c r="E25" s="244"/>
      <c r="F25" s="244"/>
      <c r="G25" s="244"/>
      <c r="H25" s="244"/>
      <c r="I25" s="244"/>
      <c r="J25" s="244"/>
      <c r="K25" s="244"/>
      <c r="L25" s="244"/>
      <c r="M25" s="244"/>
      <c r="N25" s="244"/>
      <c r="O25" s="244"/>
      <c r="P25" s="244"/>
      <c r="Q25" s="244"/>
      <c r="R25" s="244"/>
      <c r="S25" s="244"/>
      <c r="T25" s="244"/>
      <c r="U25" s="244"/>
      <c r="V25" s="244"/>
      <c r="W25" s="244"/>
      <c r="X25" s="244"/>
      <c r="Y25" s="244"/>
      <c r="Z25" s="244"/>
      <c r="AA25" s="313"/>
      <c r="AB25" s="236"/>
      <c r="AC25" s="236"/>
      <c r="AD25" s="236"/>
      <c r="AE25" s="236"/>
    </row>
    <row r="26" spans="1:31" ht="21.75">
      <c r="A26" s="243"/>
      <c r="B26" s="244"/>
      <c r="C26" s="244"/>
      <c r="D26" s="244"/>
      <c r="E26" s="244"/>
      <c r="F26" s="244"/>
      <c r="G26" s="244"/>
      <c r="H26" s="244"/>
      <c r="I26" s="244"/>
      <c r="J26" s="244"/>
      <c r="K26" s="244"/>
      <c r="L26" s="244"/>
      <c r="M26" s="244"/>
      <c r="N26" s="244"/>
      <c r="O26" s="244"/>
      <c r="P26" s="244"/>
      <c r="Q26" s="244"/>
      <c r="R26" s="244"/>
      <c r="S26" s="244"/>
      <c r="T26" s="244"/>
      <c r="U26" s="244"/>
      <c r="V26" s="244"/>
      <c r="W26" s="244"/>
      <c r="X26" s="244"/>
      <c r="Y26" s="244"/>
      <c r="Z26" s="244"/>
      <c r="AA26" s="313"/>
      <c r="AB26" s="236"/>
      <c r="AC26" s="236"/>
      <c r="AD26" s="236"/>
      <c r="AE26" s="236"/>
    </row>
    <row r="27" spans="1:31" ht="21.75">
      <c r="A27" s="243"/>
      <c r="B27" s="244"/>
      <c r="C27" s="244"/>
      <c r="D27" s="244"/>
      <c r="E27" s="244"/>
      <c r="F27" s="244"/>
      <c r="G27" s="244"/>
      <c r="H27" s="244"/>
      <c r="I27" s="244"/>
      <c r="J27" s="244"/>
      <c r="K27" s="244"/>
      <c r="L27" s="244"/>
      <c r="M27" s="244"/>
      <c r="N27" s="244"/>
      <c r="O27" s="244"/>
      <c r="P27" s="244"/>
      <c r="Q27" s="244"/>
      <c r="R27" s="244"/>
      <c r="S27" s="244"/>
      <c r="T27" s="244"/>
      <c r="U27" s="244"/>
      <c r="V27" s="244"/>
      <c r="W27" s="244"/>
      <c r="X27" s="244"/>
      <c r="Y27" s="244"/>
      <c r="Z27" s="244"/>
      <c r="AA27" s="313"/>
      <c r="AB27" s="236"/>
      <c r="AC27" s="236"/>
      <c r="AD27" s="236"/>
      <c r="AE27" s="236"/>
    </row>
    <row r="28" spans="1:31" ht="21.75">
      <c r="A28" s="243"/>
      <c r="B28" s="244"/>
      <c r="C28" s="244"/>
      <c r="D28" s="244"/>
      <c r="E28" s="244"/>
      <c r="F28" s="244"/>
      <c r="G28" s="244"/>
      <c r="H28" s="244"/>
      <c r="I28" s="244"/>
      <c r="J28" s="244"/>
      <c r="K28" s="244"/>
      <c r="L28" s="244"/>
      <c r="M28" s="244"/>
      <c r="N28" s="244"/>
      <c r="O28" s="244"/>
      <c r="P28" s="244"/>
      <c r="Q28" s="244"/>
      <c r="R28" s="244"/>
      <c r="S28" s="244"/>
      <c r="T28" s="244"/>
      <c r="U28" s="244"/>
      <c r="V28" s="244"/>
      <c r="W28" s="244"/>
      <c r="X28" s="244"/>
      <c r="Y28" s="244"/>
      <c r="Z28" s="244"/>
      <c r="AA28" s="313"/>
      <c r="AB28" s="236"/>
      <c r="AC28" s="236"/>
      <c r="AD28" s="236"/>
      <c r="AE28" s="236"/>
    </row>
    <row r="29" spans="1:31" ht="21.75">
      <c r="A29" s="121" t="s">
        <v>411</v>
      </c>
      <c r="B29" s="245"/>
      <c r="C29" s="245"/>
      <c r="D29" s="245"/>
      <c r="E29" s="245"/>
      <c r="F29" s="245"/>
      <c r="G29" s="245"/>
      <c r="H29" s="245"/>
      <c r="I29" s="245"/>
      <c r="J29" s="245"/>
      <c r="K29" s="245"/>
      <c r="L29" s="245"/>
      <c r="M29" s="245"/>
      <c r="N29" s="245"/>
      <c r="O29" s="245"/>
      <c r="P29" s="245"/>
      <c r="Q29" s="245"/>
      <c r="R29" s="245"/>
      <c r="S29" s="245"/>
      <c r="T29" s="245"/>
      <c r="U29" s="245"/>
      <c r="V29" s="245"/>
      <c r="W29" s="245"/>
      <c r="X29" s="245"/>
      <c r="Y29" s="245"/>
      <c r="Z29" s="245"/>
      <c r="AA29" s="313"/>
      <c r="AB29" s="236"/>
      <c r="AC29" s="236"/>
      <c r="AD29" s="236"/>
      <c r="AE29" s="236"/>
    </row>
    <row r="30" spans="1:31" ht="21.75">
      <c r="A30" s="458" t="s">
        <v>133</v>
      </c>
      <c r="B30" s="458"/>
      <c r="C30" s="458" t="s">
        <v>404</v>
      </c>
      <c r="D30" s="458"/>
      <c r="E30" s="458"/>
      <c r="F30" s="458"/>
      <c r="G30" s="458"/>
      <c r="H30" s="458"/>
      <c r="I30" s="458"/>
      <c r="J30" s="458"/>
      <c r="K30" s="458"/>
      <c r="L30" s="458"/>
      <c r="M30" s="458" t="s">
        <v>405</v>
      </c>
      <c r="N30" s="458"/>
      <c r="O30" s="458" t="s">
        <v>406</v>
      </c>
      <c r="P30" s="458"/>
      <c r="Q30" s="458" t="s">
        <v>281</v>
      </c>
      <c r="R30" s="458"/>
      <c r="S30" s="458"/>
      <c r="T30" s="458"/>
      <c r="U30" s="458"/>
      <c r="V30" s="458"/>
      <c r="W30" s="458" t="s">
        <v>410</v>
      </c>
      <c r="X30" s="458"/>
      <c r="Y30" s="458"/>
      <c r="Z30" s="458"/>
      <c r="AA30" s="313"/>
      <c r="AB30" s="236"/>
      <c r="AC30" s="236"/>
      <c r="AD30" s="236"/>
      <c r="AE30" s="236"/>
    </row>
    <row r="31" spans="1:31" ht="21.75">
      <c r="A31" s="458"/>
      <c r="B31" s="458"/>
      <c r="C31" s="458"/>
      <c r="D31" s="458"/>
      <c r="E31" s="458"/>
      <c r="F31" s="458"/>
      <c r="G31" s="458"/>
      <c r="H31" s="458"/>
      <c r="I31" s="458"/>
      <c r="J31" s="458"/>
      <c r="K31" s="458"/>
      <c r="L31" s="458"/>
      <c r="M31" s="458"/>
      <c r="N31" s="458"/>
      <c r="O31" s="458"/>
      <c r="P31" s="458"/>
      <c r="Q31" s="458" t="s">
        <v>407</v>
      </c>
      <c r="R31" s="458"/>
      <c r="S31" s="458" t="s">
        <v>408</v>
      </c>
      <c r="T31" s="458"/>
      <c r="U31" s="458" t="s">
        <v>409</v>
      </c>
      <c r="V31" s="458"/>
      <c r="W31" s="458"/>
      <c r="X31" s="458"/>
      <c r="Y31" s="458"/>
      <c r="Z31" s="458"/>
      <c r="AA31" s="313"/>
      <c r="AB31" s="236"/>
      <c r="AC31" s="236"/>
      <c r="AD31" s="236"/>
      <c r="AE31" s="236"/>
    </row>
    <row r="32" spans="1:31" ht="21.75">
      <c r="A32" s="328"/>
      <c r="B32" s="330"/>
      <c r="C32" s="337"/>
      <c r="D32" s="329"/>
      <c r="E32" s="329"/>
      <c r="F32" s="329"/>
      <c r="G32" s="329"/>
      <c r="H32" s="329"/>
      <c r="I32" s="329"/>
      <c r="J32" s="329"/>
      <c r="K32" s="329"/>
      <c r="L32" s="330"/>
      <c r="M32" s="329"/>
      <c r="N32" s="329"/>
      <c r="O32" s="337"/>
      <c r="P32" s="330"/>
      <c r="Q32" s="329"/>
      <c r="R32" s="329"/>
      <c r="S32" s="337"/>
      <c r="T32" s="330"/>
      <c r="U32" s="329"/>
      <c r="V32" s="329"/>
      <c r="W32" s="337"/>
      <c r="X32" s="329"/>
      <c r="Y32" s="329"/>
      <c r="Z32" s="330"/>
      <c r="AA32" s="313"/>
      <c r="AB32" s="236"/>
      <c r="AC32" s="236"/>
      <c r="AD32" s="236"/>
      <c r="AE32" s="236"/>
    </row>
    <row r="33" spans="1:31" ht="21.75">
      <c r="A33" s="331"/>
      <c r="B33" s="333"/>
      <c r="C33" s="338"/>
      <c r="D33" s="332"/>
      <c r="E33" s="332"/>
      <c r="F33" s="332"/>
      <c r="G33" s="332"/>
      <c r="H33" s="332"/>
      <c r="I33" s="332"/>
      <c r="J33" s="332"/>
      <c r="K33" s="332"/>
      <c r="L33" s="333"/>
      <c r="M33" s="332"/>
      <c r="N33" s="332"/>
      <c r="O33" s="338"/>
      <c r="P33" s="333"/>
      <c r="Q33" s="332"/>
      <c r="R33" s="332"/>
      <c r="S33" s="338"/>
      <c r="T33" s="333"/>
      <c r="U33" s="332"/>
      <c r="V33" s="332"/>
      <c r="W33" s="338"/>
      <c r="X33" s="332"/>
      <c r="Y33" s="332"/>
      <c r="Z33" s="333"/>
      <c r="AA33" s="313"/>
      <c r="AB33" s="236"/>
      <c r="AC33" s="236"/>
      <c r="AD33" s="236"/>
      <c r="AE33" s="236"/>
    </row>
    <row r="34" spans="1:31" ht="21.75">
      <c r="A34" s="331"/>
      <c r="B34" s="333"/>
      <c r="C34" s="338"/>
      <c r="D34" s="332"/>
      <c r="E34" s="332"/>
      <c r="F34" s="332"/>
      <c r="G34" s="332"/>
      <c r="H34" s="332"/>
      <c r="I34" s="332"/>
      <c r="J34" s="332"/>
      <c r="K34" s="332"/>
      <c r="L34" s="333"/>
      <c r="M34" s="332"/>
      <c r="N34" s="332"/>
      <c r="O34" s="338"/>
      <c r="P34" s="333"/>
      <c r="Q34" s="332"/>
      <c r="R34" s="332"/>
      <c r="S34" s="338"/>
      <c r="T34" s="333"/>
      <c r="U34" s="332"/>
      <c r="V34" s="332"/>
      <c r="W34" s="338"/>
      <c r="X34" s="332"/>
      <c r="Y34" s="332"/>
      <c r="Z34" s="333"/>
      <c r="AA34" s="313"/>
      <c r="AB34" s="236"/>
      <c r="AC34" s="236"/>
      <c r="AD34" s="236"/>
      <c r="AE34" s="236"/>
    </row>
    <row r="35" spans="1:31" ht="21.75">
      <c r="A35" s="334"/>
      <c r="B35" s="336"/>
      <c r="C35" s="339"/>
      <c r="D35" s="335"/>
      <c r="E35" s="335"/>
      <c r="F35" s="335"/>
      <c r="G35" s="335"/>
      <c r="H35" s="335"/>
      <c r="I35" s="335"/>
      <c r="J35" s="335"/>
      <c r="K35" s="335"/>
      <c r="L35" s="336"/>
      <c r="M35" s="335"/>
      <c r="N35" s="335"/>
      <c r="O35" s="339"/>
      <c r="P35" s="336"/>
      <c r="Q35" s="335"/>
      <c r="R35" s="335"/>
      <c r="S35" s="339"/>
      <c r="T35" s="336"/>
      <c r="U35" s="335"/>
      <c r="V35" s="335"/>
      <c r="W35" s="339"/>
      <c r="X35" s="335"/>
      <c r="Y35" s="335"/>
      <c r="Z35" s="336"/>
      <c r="AA35" s="313"/>
      <c r="AB35" s="236"/>
      <c r="AC35" s="236"/>
      <c r="AD35" s="236"/>
      <c r="AE35" s="236"/>
    </row>
    <row r="36" spans="1:31" ht="22.5" thickBot="1">
      <c r="A36" s="7" t="s">
        <v>412</v>
      </c>
      <c r="B36" s="245"/>
      <c r="C36" s="245"/>
      <c r="D36" s="245"/>
      <c r="E36" s="245" t="str">
        <f>"Tại công trường xây dựng "&amp;ct</f>
        <v>Tại công trường xây dựng Nhà làm việc kiêm kho, nhà công vụ và phụ trợ</v>
      </c>
      <c r="F36" s="245"/>
      <c r="G36" s="245"/>
      <c r="H36" s="245"/>
      <c r="I36" s="245"/>
      <c r="J36" s="245"/>
      <c r="K36" s="245"/>
      <c r="L36" s="245"/>
      <c r="M36" s="245"/>
      <c r="N36" s="245"/>
      <c r="O36" s="245"/>
      <c r="P36" s="245"/>
      <c r="Q36" s="245"/>
      <c r="R36" s="245"/>
      <c r="S36" s="245"/>
      <c r="T36" s="245"/>
      <c r="U36" s="245"/>
      <c r="V36" s="245"/>
      <c r="W36" s="245"/>
      <c r="X36" s="245"/>
      <c r="Y36" s="245"/>
      <c r="Z36" s="245"/>
      <c r="AA36" s="313"/>
      <c r="AB36" s="236"/>
      <c r="AC36" s="236"/>
      <c r="AD36" s="236"/>
      <c r="AE36" s="236"/>
    </row>
    <row r="37" spans="1:31" ht="19.5" thickBot="1">
      <c r="A37" s="7" t="s">
        <v>8</v>
      </c>
      <c r="B37" s="236"/>
      <c r="C37" s="236"/>
      <c r="D37" s="236"/>
      <c r="E37" s="236" t="s">
        <v>413</v>
      </c>
      <c r="F37" s="236"/>
      <c r="G37" s="236"/>
      <c r="H37" s="236"/>
      <c r="I37" s="236"/>
      <c r="J37" s="236"/>
      <c r="K37" s="236"/>
      <c r="L37" s="236"/>
      <c r="M37" s="236"/>
      <c r="N37" s="236"/>
      <c r="O37" s="236"/>
      <c r="P37" s="236"/>
      <c r="Q37" s="236"/>
      <c r="R37" s="236"/>
      <c r="S37" s="236"/>
      <c r="T37" s="236"/>
      <c r="U37" s="236"/>
      <c r="V37" s="236"/>
      <c r="W37" s="236"/>
      <c r="X37" s="236"/>
      <c r="Y37" s="236"/>
      <c r="Z37" s="236"/>
      <c r="AA37" s="262" t="s">
        <v>25</v>
      </c>
      <c r="AB37" s="236"/>
      <c r="AC37" s="236"/>
      <c r="AD37" s="236"/>
      <c r="AE37" s="236"/>
    </row>
    <row r="38" spans="1:31" ht="16.5">
      <c r="A38" s="8" t="s">
        <v>392</v>
      </c>
      <c r="B38" s="236"/>
      <c r="C38" s="236"/>
      <c r="D38" s="236"/>
      <c r="E38" s="236"/>
      <c r="F38" s="236"/>
      <c r="G38" s="236"/>
      <c r="H38" s="236"/>
      <c r="I38" s="236"/>
      <c r="J38" s="236"/>
      <c r="K38" s="236"/>
      <c r="L38" s="236"/>
      <c r="M38" s="236"/>
      <c r="N38" s="236"/>
      <c r="O38" s="236"/>
      <c r="P38" s="236"/>
      <c r="Q38" s="236"/>
      <c r="R38" s="236"/>
      <c r="S38" s="236"/>
      <c r="T38" s="236"/>
      <c r="U38" s="236"/>
      <c r="V38" s="236"/>
      <c r="W38" s="236"/>
      <c r="X38" s="236"/>
      <c r="Y38" s="236"/>
      <c r="Z38" s="236"/>
      <c r="AA38" s="269"/>
      <c r="AB38" s="236"/>
      <c r="AC38" s="236"/>
      <c r="AD38" s="236"/>
      <c r="AE38" s="236"/>
    </row>
    <row r="39" spans="1:31" ht="16.5">
      <c r="A39" s="314" t="s">
        <v>395</v>
      </c>
      <c r="B39" s="314"/>
      <c r="C39" s="314"/>
      <c r="D39" s="314"/>
      <c r="E39" s="314"/>
      <c r="F39" s="314"/>
      <c r="G39" s="314"/>
      <c r="H39" s="314"/>
      <c r="I39" s="314"/>
      <c r="J39" s="314" t="s">
        <v>396</v>
      </c>
      <c r="K39" s="314"/>
      <c r="L39" s="314"/>
      <c r="M39" s="314"/>
      <c r="N39" s="314"/>
      <c r="O39" s="314"/>
      <c r="P39" s="314"/>
      <c r="Q39" s="314"/>
      <c r="R39" s="314" t="s">
        <v>393</v>
      </c>
      <c r="S39" s="314"/>
      <c r="T39" s="314"/>
      <c r="U39" s="314"/>
      <c r="V39" s="314"/>
      <c r="W39" s="314"/>
      <c r="X39" s="314"/>
      <c r="Y39" s="314"/>
      <c r="Z39" s="314"/>
      <c r="AA39" s="269"/>
      <c r="AB39" s="236"/>
      <c r="AC39" s="236"/>
      <c r="AD39" s="236"/>
      <c r="AE39" s="236"/>
    </row>
    <row r="40" spans="1:31" ht="16.5">
      <c r="A40" s="236"/>
      <c r="B40" s="236"/>
      <c r="C40" s="236"/>
      <c r="D40" s="236"/>
      <c r="E40" s="236"/>
      <c r="F40" s="236"/>
      <c r="G40" s="236"/>
      <c r="H40" s="236"/>
      <c r="I40" s="236"/>
      <c r="J40" s="236"/>
      <c r="K40" s="236"/>
      <c r="L40" s="236"/>
      <c r="M40" s="236"/>
      <c r="N40" s="236"/>
      <c r="O40" s="236"/>
      <c r="P40" s="236"/>
      <c r="Q40" s="236"/>
      <c r="R40" s="236"/>
      <c r="S40" s="236"/>
      <c r="T40" s="236"/>
      <c r="U40" s="236"/>
      <c r="V40" s="236"/>
      <c r="W40" s="236"/>
      <c r="X40" s="236"/>
      <c r="Y40" s="236"/>
      <c r="Z40" s="236"/>
      <c r="AA40" s="269"/>
      <c r="AB40" s="236"/>
      <c r="AC40" s="236"/>
      <c r="AD40" s="236"/>
      <c r="AE40" s="236"/>
    </row>
    <row r="41" spans="1:31" ht="16.5">
      <c r="A41" s="236"/>
      <c r="B41" s="236"/>
      <c r="C41" s="236"/>
      <c r="D41" s="236"/>
      <c r="E41" s="236"/>
      <c r="F41" s="236"/>
      <c r="G41" s="236"/>
      <c r="H41" s="236"/>
      <c r="I41" s="236"/>
      <c r="J41" s="236"/>
      <c r="K41" s="236"/>
      <c r="L41" s="236"/>
      <c r="M41" s="236"/>
      <c r="N41" s="236"/>
      <c r="O41" s="236"/>
      <c r="P41" s="236"/>
      <c r="Q41" s="236"/>
      <c r="R41" s="236"/>
      <c r="S41" s="236"/>
      <c r="T41" s="236"/>
      <c r="U41" s="236"/>
      <c r="V41" s="236"/>
      <c r="W41" s="236"/>
      <c r="X41" s="236"/>
      <c r="Y41" s="236"/>
      <c r="Z41" s="236"/>
      <c r="AA41" s="269"/>
      <c r="AB41" s="236"/>
      <c r="AC41" s="236"/>
      <c r="AD41" s="236"/>
      <c r="AE41" s="236"/>
    </row>
    <row r="42" spans="1:31" ht="16.5">
      <c r="A42" s="236"/>
      <c r="B42" s="236"/>
      <c r="C42" s="236"/>
      <c r="D42" s="236"/>
      <c r="E42" s="236"/>
      <c r="F42" s="236"/>
      <c r="G42" s="236"/>
      <c r="H42" s="236"/>
      <c r="I42" s="236"/>
      <c r="J42" s="236"/>
      <c r="K42" s="236"/>
      <c r="L42" s="236"/>
      <c r="M42" s="236"/>
      <c r="N42" s="236"/>
      <c r="O42" s="236"/>
      <c r="P42" s="236"/>
      <c r="Q42" s="236"/>
      <c r="R42" s="236"/>
      <c r="S42" s="236"/>
      <c r="T42" s="236"/>
      <c r="U42" s="236"/>
      <c r="V42" s="236"/>
      <c r="W42" s="236"/>
      <c r="X42" s="236"/>
      <c r="Y42" s="236"/>
      <c r="Z42" s="236"/>
      <c r="AA42" s="269"/>
      <c r="AB42" s="236"/>
      <c r="AC42" s="236"/>
      <c r="AD42" s="236"/>
      <c r="AE42" s="236"/>
    </row>
    <row r="43" spans="1:31" ht="16.5">
      <c r="A43" s="236"/>
      <c r="B43" s="236"/>
      <c r="C43" s="236"/>
      <c r="D43" s="236"/>
      <c r="E43" s="236"/>
      <c r="F43" s="236"/>
      <c r="G43" s="236"/>
      <c r="H43" s="236"/>
      <c r="I43" s="236"/>
      <c r="J43" s="236"/>
      <c r="K43" s="236"/>
      <c r="L43" s="236"/>
      <c r="M43" s="236"/>
      <c r="N43" s="236"/>
      <c r="O43" s="236"/>
      <c r="P43" s="236"/>
      <c r="Q43" s="236"/>
      <c r="R43" s="236"/>
      <c r="S43" s="236"/>
      <c r="T43" s="236"/>
      <c r="U43" s="236"/>
      <c r="V43" s="236"/>
      <c r="W43" s="236"/>
      <c r="X43" s="236"/>
      <c r="Y43" s="236"/>
      <c r="Z43" s="236"/>
      <c r="AA43" s="269"/>
      <c r="AB43" s="236"/>
      <c r="AC43" s="236"/>
      <c r="AD43" s="236"/>
      <c r="AE43" s="236"/>
    </row>
  </sheetData>
  <mergeCells count="10">
    <mergeCell ref="A9:Z10"/>
    <mergeCell ref="Q30:V30"/>
    <mergeCell ref="Q31:R31"/>
    <mergeCell ref="S31:T31"/>
    <mergeCell ref="U31:V31"/>
    <mergeCell ref="A30:B31"/>
    <mergeCell ref="O30:P31"/>
    <mergeCell ref="W30:Z31"/>
    <mergeCell ref="M30:N31"/>
    <mergeCell ref="C30:L31"/>
  </mergeCells>
  <phoneticPr fontId="7" type="noConversion"/>
  <conditionalFormatting sqref="A9:Z10">
    <cfRule type="expression" dxfId="36" priority="1" stopIfTrue="1">
      <formula>AB$9&gt;0</formula>
    </cfRule>
  </conditionalFormatting>
  <hyperlinks>
    <hyperlink ref="AA6" location="DanhMuc!A1" display="Quay về DanhMuc"/>
    <hyperlink ref="AA37" location="DanhMuc!A1" display="Quay về DanhMuc"/>
  </hyperlinks>
  <printOptions horizontalCentered="1"/>
  <pageMargins left="0.9055118110236221" right="0.78740157480314965" top="0.59055118110236227" bottom="0.59055118110236227" header="0" footer="0"/>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sheetPr codeName="Sheet16" enableFormatConditionsCalculation="0">
    <tabColor indexed="15"/>
  </sheetPr>
  <dimension ref="A1:AA48"/>
  <sheetViews>
    <sheetView view="pageBreakPreview" zoomScale="70" zoomScaleNormal="55" zoomScaleSheetLayoutView="100" workbookViewId="0">
      <pane ySplit="1" topLeftCell="A2" activePane="bottomLeft" state="frozen"/>
      <selection activeCell="Q11" sqref="Q11"/>
      <selection pane="bottomLeft" activeCell="Q11" sqref="Q11"/>
    </sheetView>
  </sheetViews>
  <sheetFormatPr defaultRowHeight="15.75"/>
  <cols>
    <col min="1" max="25" width="3.125" customWidth="1"/>
    <col min="26" max="26" width="4.125" customWidth="1"/>
    <col min="27" max="27" width="27.75" bestFit="1" customWidth="1"/>
  </cols>
  <sheetData>
    <row r="1" spans="1:27" s="3" customFormat="1" ht="13.5"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388"/>
    </row>
    <row r="2" spans="1:27" ht="16.5" thickTop="1">
      <c r="A2" s="27"/>
      <c r="B2" s="28"/>
      <c r="C2" s="28"/>
      <c r="D2" s="28"/>
      <c r="E2" s="28"/>
      <c r="F2" s="28"/>
      <c r="G2" s="28"/>
      <c r="H2" s="28"/>
      <c r="I2" s="28"/>
      <c r="J2" s="28"/>
      <c r="K2" s="28"/>
      <c r="L2" s="28"/>
      <c r="M2" s="28"/>
      <c r="N2" s="28"/>
      <c r="O2" s="28"/>
      <c r="P2" s="28"/>
      <c r="Q2" s="28"/>
      <c r="R2" s="28"/>
      <c r="S2" s="28"/>
      <c r="T2" s="28"/>
      <c r="U2" s="28"/>
      <c r="V2" s="28"/>
      <c r="W2" s="28"/>
      <c r="X2" s="28"/>
      <c r="Y2" s="28"/>
      <c r="Z2" s="29"/>
    </row>
    <row r="3" spans="1:27">
      <c r="A3" s="30"/>
      <c r="B3" s="18"/>
      <c r="C3" s="18"/>
      <c r="D3" s="18"/>
      <c r="E3" s="18"/>
      <c r="F3" s="18"/>
      <c r="G3" s="18"/>
      <c r="H3" s="18"/>
      <c r="I3" s="18"/>
      <c r="J3" s="18"/>
      <c r="K3" s="18"/>
      <c r="L3" s="18"/>
      <c r="M3" s="18"/>
      <c r="N3" s="18"/>
      <c r="O3" s="18"/>
      <c r="P3" s="18"/>
      <c r="Q3" s="18"/>
      <c r="R3" s="18"/>
      <c r="S3" s="18"/>
      <c r="T3" s="18"/>
      <c r="U3" s="18"/>
      <c r="V3" s="18"/>
      <c r="W3" s="18"/>
      <c r="X3" s="18"/>
      <c r="Y3" s="18"/>
      <c r="Z3" s="23"/>
    </row>
    <row r="4" spans="1:27">
      <c r="A4" s="30"/>
      <c r="B4" s="18"/>
      <c r="C4" s="18"/>
      <c r="D4" s="18"/>
      <c r="E4" s="18"/>
      <c r="F4" s="18"/>
      <c r="G4" s="18"/>
      <c r="H4" s="18"/>
      <c r="I4" s="18"/>
      <c r="J4" s="18"/>
      <c r="K4" s="18"/>
      <c r="L4" s="18"/>
      <c r="M4" s="18"/>
      <c r="N4" s="18"/>
      <c r="O4" s="18"/>
      <c r="P4" s="18"/>
      <c r="Q4" s="18"/>
      <c r="R4" s="18"/>
      <c r="S4" s="18"/>
      <c r="T4" s="18"/>
      <c r="U4" s="18"/>
      <c r="V4" s="18"/>
      <c r="W4" s="18"/>
      <c r="X4" s="18"/>
      <c r="Y4" s="18"/>
      <c r="Z4" s="23"/>
    </row>
    <row r="5" spans="1:27">
      <c r="A5" s="21"/>
      <c r="B5" s="20"/>
      <c r="C5" s="20"/>
      <c r="D5" s="20"/>
      <c r="E5" s="20"/>
      <c r="F5" s="20"/>
      <c r="G5" s="20"/>
      <c r="H5" s="20"/>
      <c r="I5" s="20"/>
      <c r="J5" s="20"/>
      <c r="K5" s="20"/>
      <c r="L5" s="20"/>
      <c r="M5" s="20"/>
      <c r="N5" s="20"/>
      <c r="O5" s="20"/>
      <c r="P5" s="20"/>
      <c r="Q5" s="20"/>
      <c r="R5" s="20"/>
      <c r="S5" s="20"/>
      <c r="T5" s="20"/>
      <c r="U5" s="20"/>
      <c r="V5" s="20"/>
      <c r="W5" s="20"/>
      <c r="X5" s="20"/>
      <c r="Y5" s="20"/>
      <c r="Z5" s="22"/>
    </row>
    <row r="6" spans="1:27">
      <c r="A6" s="21"/>
      <c r="B6" s="20"/>
      <c r="C6" s="20"/>
      <c r="D6" s="20"/>
      <c r="E6" s="20"/>
      <c r="F6" s="20"/>
      <c r="G6" s="20"/>
      <c r="H6" s="20"/>
      <c r="I6" s="20"/>
      <c r="J6" s="20"/>
      <c r="K6" s="20"/>
      <c r="L6" s="20"/>
      <c r="M6" s="20"/>
      <c r="N6" s="20"/>
      <c r="O6" s="20"/>
      <c r="P6" s="20"/>
      <c r="Q6" s="20"/>
      <c r="R6" s="20"/>
      <c r="S6" s="20"/>
      <c r="T6" s="20"/>
      <c r="U6" s="20"/>
      <c r="V6" s="20"/>
      <c r="W6" s="20"/>
      <c r="X6" s="20"/>
      <c r="Y6" s="20"/>
      <c r="Z6" s="22"/>
    </row>
    <row r="7" spans="1:27">
      <c r="A7" s="21"/>
      <c r="B7" s="20"/>
      <c r="C7" s="20"/>
      <c r="D7" s="20"/>
      <c r="E7" s="20"/>
      <c r="F7" s="20"/>
      <c r="G7" s="20"/>
      <c r="H7" s="20"/>
      <c r="I7" s="20"/>
      <c r="J7" s="20"/>
      <c r="K7" s="20"/>
      <c r="L7" s="20"/>
      <c r="M7" s="20"/>
      <c r="N7" s="20"/>
      <c r="O7" s="20"/>
      <c r="P7" s="20"/>
      <c r="Q7" s="20"/>
      <c r="R7" s="20"/>
      <c r="S7" s="20"/>
      <c r="T7" s="20"/>
      <c r="U7" s="20"/>
      <c r="V7" s="20"/>
      <c r="W7" s="20"/>
      <c r="X7" s="20"/>
      <c r="Y7" s="20"/>
      <c r="Z7" s="22"/>
    </row>
    <row r="8" spans="1:27">
      <c r="A8" s="21"/>
      <c r="B8" s="20"/>
      <c r="C8" s="20"/>
      <c r="D8" s="20"/>
      <c r="E8" s="20"/>
      <c r="F8" s="20"/>
      <c r="G8" s="20"/>
      <c r="H8" s="20"/>
      <c r="I8" s="20"/>
      <c r="J8" s="20"/>
      <c r="K8" s="20"/>
      <c r="L8" s="20"/>
      <c r="M8" s="20"/>
      <c r="N8" s="20"/>
      <c r="O8" s="20"/>
      <c r="P8" s="20"/>
      <c r="Q8" s="20"/>
      <c r="R8" s="20"/>
      <c r="S8" s="20"/>
      <c r="T8" s="20"/>
      <c r="U8" s="20"/>
      <c r="V8" s="20"/>
      <c r="W8" s="20"/>
      <c r="X8" s="20"/>
      <c r="Y8" s="20"/>
      <c r="Z8" s="22"/>
    </row>
    <row r="9" spans="1:27">
      <c r="A9" s="21"/>
      <c r="B9" s="20"/>
      <c r="C9" s="20"/>
      <c r="D9" s="20"/>
      <c r="E9" s="20"/>
      <c r="F9" s="20"/>
      <c r="G9" s="20"/>
      <c r="H9" s="20"/>
      <c r="I9" s="20"/>
      <c r="J9" s="20"/>
      <c r="K9" s="20"/>
      <c r="L9" s="20"/>
      <c r="M9" s="20"/>
      <c r="N9" s="20"/>
      <c r="O9" s="20"/>
      <c r="P9" s="20"/>
      <c r="Q9" s="20"/>
      <c r="R9" s="20"/>
      <c r="S9" s="20"/>
      <c r="T9" s="20"/>
      <c r="U9" s="20"/>
      <c r="V9" s="20"/>
      <c r="W9" s="20"/>
      <c r="X9" s="20"/>
      <c r="Y9" s="20"/>
      <c r="Z9" s="22"/>
    </row>
    <row r="10" spans="1:27">
      <c r="A10" s="21"/>
      <c r="B10" s="20"/>
      <c r="C10" s="20"/>
      <c r="D10" s="20"/>
      <c r="E10" s="20"/>
      <c r="F10" s="20"/>
      <c r="G10" s="20"/>
      <c r="H10" s="20"/>
      <c r="I10" s="20"/>
      <c r="J10" s="20"/>
      <c r="K10" s="20"/>
      <c r="L10" s="20"/>
      <c r="M10" s="20"/>
      <c r="N10" s="20"/>
      <c r="O10" s="20"/>
      <c r="P10" s="20"/>
      <c r="Q10" s="20"/>
      <c r="R10" s="20"/>
      <c r="S10" s="20"/>
      <c r="T10" s="20"/>
      <c r="U10" s="20"/>
      <c r="V10" s="20"/>
      <c r="W10" s="20"/>
      <c r="X10" s="20"/>
      <c r="Y10" s="20"/>
      <c r="Z10" s="22"/>
    </row>
    <row r="11" spans="1:27">
      <c r="A11" s="21"/>
      <c r="B11" s="20"/>
      <c r="C11" s="20"/>
      <c r="D11" s="20"/>
      <c r="E11" s="20"/>
      <c r="F11" s="20"/>
      <c r="G11" s="20"/>
      <c r="H11" s="20"/>
      <c r="I11" s="20"/>
      <c r="J11" s="20"/>
      <c r="K11" s="20"/>
      <c r="L11" s="20"/>
      <c r="M11" s="20"/>
      <c r="N11" s="20"/>
      <c r="O11" s="20"/>
      <c r="P11" s="20"/>
      <c r="Q11" s="20"/>
      <c r="R11" s="20"/>
      <c r="S11" s="20"/>
      <c r="T11" s="20"/>
      <c r="U11" s="20"/>
      <c r="V11" s="20"/>
      <c r="W11" s="20"/>
      <c r="X11" s="20"/>
      <c r="Y11" s="20"/>
      <c r="Z11" s="22"/>
    </row>
    <row r="12" spans="1:27">
      <c r="A12" s="21"/>
      <c r="B12" s="20"/>
      <c r="C12" s="20"/>
      <c r="D12" s="20"/>
      <c r="E12" s="20"/>
      <c r="F12" s="20"/>
      <c r="G12" s="20"/>
      <c r="H12" s="20"/>
      <c r="I12" s="20"/>
      <c r="J12" s="20"/>
      <c r="K12" s="20"/>
      <c r="L12" s="20"/>
      <c r="M12" s="20"/>
      <c r="N12" s="20"/>
      <c r="O12" s="20"/>
      <c r="P12" s="20"/>
      <c r="Q12" s="20"/>
      <c r="R12" s="20"/>
      <c r="S12" s="20"/>
      <c r="T12" s="20"/>
      <c r="U12" s="20"/>
      <c r="V12" s="20"/>
      <c r="W12" s="20"/>
      <c r="X12" s="20"/>
      <c r="Y12" s="20"/>
      <c r="Z12" s="22"/>
    </row>
    <row r="13" spans="1:27">
      <c r="A13" s="21"/>
      <c r="B13" s="20"/>
      <c r="C13" s="20"/>
      <c r="D13" s="20"/>
      <c r="E13" s="20"/>
      <c r="F13" s="20"/>
      <c r="G13" s="20"/>
      <c r="H13" s="20"/>
      <c r="I13" s="20"/>
      <c r="J13" s="20"/>
      <c r="K13" s="20"/>
      <c r="L13" s="20"/>
      <c r="M13" s="20"/>
      <c r="N13" s="20"/>
      <c r="O13" s="20"/>
      <c r="P13" s="20"/>
      <c r="Q13" s="20"/>
      <c r="R13" s="20"/>
      <c r="S13" s="20"/>
      <c r="T13" s="20"/>
      <c r="U13" s="20"/>
      <c r="V13" s="20"/>
      <c r="W13" s="20"/>
      <c r="X13" s="20"/>
      <c r="Y13" s="20"/>
      <c r="Z13" s="22"/>
    </row>
    <row r="14" spans="1:27">
      <c r="A14" s="21"/>
      <c r="B14" s="20"/>
      <c r="C14" s="20"/>
      <c r="D14" s="20"/>
      <c r="E14" s="20"/>
      <c r="F14" s="20"/>
      <c r="G14" s="20"/>
      <c r="H14" s="20"/>
      <c r="I14" s="20"/>
      <c r="J14" s="20"/>
      <c r="K14" s="20"/>
      <c r="L14" s="20"/>
      <c r="M14" s="20"/>
      <c r="N14" s="20"/>
      <c r="O14" s="20"/>
      <c r="P14" s="20"/>
      <c r="Q14" s="20"/>
      <c r="R14" s="20"/>
      <c r="S14" s="20"/>
      <c r="T14" s="20"/>
      <c r="U14" s="20"/>
      <c r="V14" s="20"/>
      <c r="W14" s="20"/>
      <c r="X14" s="20"/>
      <c r="Y14" s="20"/>
      <c r="Z14" s="22"/>
    </row>
    <row r="15" spans="1:27">
      <c r="A15" s="21"/>
      <c r="B15" s="20"/>
      <c r="C15" s="20"/>
      <c r="D15" s="20"/>
      <c r="E15" s="20"/>
      <c r="F15" s="20"/>
      <c r="G15" s="20"/>
      <c r="H15" s="20"/>
      <c r="I15" s="20"/>
      <c r="J15" s="20"/>
      <c r="K15" s="20"/>
      <c r="L15" s="20"/>
      <c r="M15" s="20"/>
      <c r="N15" s="20"/>
      <c r="O15" s="20"/>
      <c r="P15" s="20"/>
      <c r="Q15" s="20"/>
      <c r="R15" s="20"/>
      <c r="S15" s="20"/>
      <c r="T15" s="20"/>
      <c r="U15" s="20"/>
      <c r="V15" s="20"/>
      <c r="W15" s="20"/>
      <c r="X15" s="20"/>
      <c r="Y15" s="20"/>
      <c r="Z15" s="22"/>
    </row>
    <row r="16" spans="1:27">
      <c r="A16" s="21"/>
      <c r="B16" s="20"/>
      <c r="C16" s="20"/>
      <c r="D16" s="20"/>
      <c r="E16" s="20"/>
      <c r="F16" s="20"/>
      <c r="G16" s="20"/>
      <c r="H16" s="20"/>
      <c r="I16" s="20"/>
      <c r="J16" s="20"/>
      <c r="K16" s="20"/>
      <c r="L16" s="20"/>
      <c r="M16" s="20"/>
      <c r="N16" s="20"/>
      <c r="O16" s="20"/>
      <c r="P16" s="20"/>
      <c r="Q16" s="20"/>
      <c r="R16" s="20"/>
      <c r="S16" s="20"/>
      <c r="T16" s="20"/>
      <c r="U16" s="20"/>
      <c r="V16" s="20"/>
      <c r="W16" s="20"/>
      <c r="X16" s="20"/>
      <c r="Y16" s="20"/>
      <c r="Z16" s="22"/>
    </row>
    <row r="17" spans="1:27">
      <c r="A17" s="21"/>
      <c r="B17" s="20"/>
      <c r="C17" s="20"/>
      <c r="D17" s="20"/>
      <c r="E17" s="20"/>
      <c r="F17" s="20"/>
      <c r="G17" s="20"/>
      <c r="H17" s="20"/>
      <c r="I17" s="20"/>
      <c r="J17" s="20"/>
      <c r="K17" s="20"/>
      <c r="L17" s="20"/>
      <c r="M17" s="20"/>
      <c r="N17" s="20"/>
      <c r="O17" s="20"/>
      <c r="P17" s="20"/>
      <c r="Q17" s="20"/>
      <c r="R17" s="20"/>
      <c r="S17" s="20"/>
      <c r="T17" s="20"/>
      <c r="U17" s="20"/>
      <c r="V17" s="20"/>
      <c r="W17" s="20"/>
      <c r="X17" s="20"/>
      <c r="Y17" s="20"/>
      <c r="Z17" s="22"/>
    </row>
    <row r="18" spans="1:27">
      <c r="A18" s="21"/>
      <c r="B18" s="20"/>
      <c r="C18" s="20"/>
      <c r="D18" s="20"/>
      <c r="E18" s="20"/>
      <c r="F18" s="20"/>
      <c r="G18" s="20"/>
      <c r="H18" s="20"/>
      <c r="I18" s="20"/>
      <c r="J18" s="20"/>
      <c r="K18" s="20"/>
      <c r="L18" s="20"/>
      <c r="M18" s="20"/>
      <c r="N18" s="20"/>
      <c r="O18" s="20"/>
      <c r="P18" s="20"/>
      <c r="Q18" s="20"/>
      <c r="R18" s="20"/>
      <c r="S18" s="20"/>
      <c r="T18" s="20"/>
      <c r="U18" s="20"/>
      <c r="V18" s="20"/>
      <c r="W18" s="20"/>
      <c r="X18" s="20"/>
      <c r="Y18" s="20"/>
      <c r="Z18" s="22"/>
    </row>
    <row r="19" spans="1:27">
      <c r="A19" s="21"/>
      <c r="B19" s="20"/>
      <c r="C19" s="20"/>
      <c r="D19" s="20"/>
      <c r="E19" s="20"/>
      <c r="F19" s="20"/>
      <c r="G19" s="20"/>
      <c r="H19" s="20"/>
      <c r="I19" s="20"/>
      <c r="J19" s="20"/>
      <c r="K19" s="20"/>
      <c r="L19" s="20"/>
      <c r="M19" s="20"/>
      <c r="N19" s="20"/>
      <c r="O19" s="20"/>
      <c r="P19" s="20"/>
      <c r="Q19" s="20"/>
      <c r="R19" s="20"/>
      <c r="S19" s="20"/>
      <c r="T19" s="20"/>
      <c r="U19" s="20"/>
      <c r="V19" s="20"/>
      <c r="W19" s="20"/>
      <c r="X19" s="20"/>
      <c r="Y19" s="20"/>
      <c r="Z19" s="22"/>
    </row>
    <row r="20" spans="1:27">
      <c r="A20" s="21"/>
      <c r="B20" s="20"/>
      <c r="C20" s="20"/>
      <c r="D20" s="20"/>
      <c r="E20" s="20"/>
      <c r="F20" s="20"/>
      <c r="G20" s="20"/>
      <c r="H20" s="20"/>
      <c r="I20" s="20"/>
      <c r="J20" s="20"/>
      <c r="K20" s="20"/>
      <c r="L20" s="20"/>
      <c r="M20" s="20"/>
      <c r="N20" s="20"/>
      <c r="O20" s="20"/>
      <c r="P20" s="20"/>
      <c r="Q20" s="20"/>
      <c r="R20" s="20"/>
      <c r="S20" s="20"/>
      <c r="T20" s="20"/>
      <c r="U20" s="20"/>
      <c r="V20" s="20"/>
      <c r="W20" s="20"/>
      <c r="X20" s="20"/>
      <c r="Y20" s="20"/>
      <c r="Z20" s="22"/>
    </row>
    <row r="21" spans="1:27" ht="33.75" thickBot="1">
      <c r="A21" s="49" t="s">
        <v>33</v>
      </c>
      <c r="B21" s="18"/>
      <c r="C21" s="18"/>
      <c r="D21" s="18"/>
      <c r="E21" s="18"/>
      <c r="F21" s="18"/>
      <c r="G21" s="18"/>
      <c r="H21" s="18"/>
      <c r="I21" s="18"/>
      <c r="J21" s="18"/>
      <c r="K21" s="18"/>
      <c r="L21" s="18"/>
      <c r="M21" s="18"/>
      <c r="N21" s="18"/>
      <c r="O21" s="18"/>
      <c r="P21" s="18"/>
      <c r="Q21" s="18"/>
      <c r="R21" s="18"/>
      <c r="S21" s="18"/>
      <c r="T21" s="18"/>
      <c r="U21" s="18"/>
      <c r="V21" s="18"/>
      <c r="W21" s="18"/>
      <c r="X21" s="18"/>
      <c r="Y21" s="18"/>
      <c r="Z21" s="23"/>
    </row>
    <row r="22" spans="1:27" ht="40.5" thickBot="1">
      <c r="A22" s="48" t="s">
        <v>100</v>
      </c>
      <c r="B22" s="18"/>
      <c r="C22" s="18"/>
      <c r="D22" s="18"/>
      <c r="E22" s="18"/>
      <c r="F22" s="18"/>
      <c r="G22" s="18"/>
      <c r="H22" s="18"/>
      <c r="I22" s="18"/>
      <c r="J22" s="18"/>
      <c r="K22" s="18"/>
      <c r="L22" s="18"/>
      <c r="M22" s="18"/>
      <c r="N22" s="18"/>
      <c r="O22" s="18"/>
      <c r="P22" s="18"/>
      <c r="Q22" s="18"/>
      <c r="R22" s="18"/>
      <c r="S22" s="18"/>
      <c r="T22" s="18"/>
      <c r="U22" s="18"/>
      <c r="V22" s="18"/>
      <c r="W22" s="18"/>
      <c r="X22" s="18"/>
      <c r="Y22" s="18"/>
      <c r="Z22" s="23"/>
      <c r="AA22" s="32" t="s">
        <v>25</v>
      </c>
    </row>
    <row r="23" spans="1:27">
      <c r="A23" s="21"/>
      <c r="B23" s="20"/>
      <c r="C23" s="20"/>
      <c r="D23" s="20"/>
      <c r="E23" s="20"/>
      <c r="F23" s="20"/>
      <c r="G23" s="20"/>
      <c r="H23" s="20"/>
      <c r="I23" s="20"/>
      <c r="J23" s="20"/>
      <c r="K23" s="20"/>
      <c r="L23" s="20"/>
      <c r="M23" s="20"/>
      <c r="N23" s="20"/>
      <c r="O23" s="20"/>
      <c r="P23" s="20"/>
      <c r="Q23" s="20"/>
      <c r="R23" s="20"/>
      <c r="S23" s="20"/>
      <c r="T23" s="20"/>
      <c r="U23" s="20"/>
      <c r="V23" s="20"/>
      <c r="W23" s="20"/>
      <c r="X23" s="20"/>
      <c r="Y23" s="20"/>
      <c r="Z23" s="22"/>
    </row>
    <row r="24" spans="1:27" ht="26.25">
      <c r="A24" s="120"/>
      <c r="B24" s="122" t="s">
        <v>44</v>
      </c>
      <c r="C24" s="121"/>
      <c r="D24" s="121"/>
      <c r="E24" s="121"/>
      <c r="F24" s="122" t="str">
        <f>ct</f>
        <v>Nhà làm việc kiêm kho, nhà công vụ và phụ trợ</v>
      </c>
      <c r="G24" s="87"/>
      <c r="H24" s="87"/>
      <c r="I24" s="87"/>
      <c r="J24" s="87"/>
      <c r="K24" s="87"/>
      <c r="L24" s="87"/>
      <c r="M24" s="87"/>
      <c r="N24" s="87"/>
      <c r="O24" s="87"/>
      <c r="P24" s="87"/>
      <c r="Q24" s="87"/>
      <c r="R24" s="87"/>
      <c r="S24" s="87"/>
      <c r="T24" s="87"/>
      <c r="U24" s="87"/>
      <c r="V24" s="87"/>
      <c r="W24" s="87"/>
      <c r="X24" s="87"/>
      <c r="Y24" s="87"/>
      <c r="Z24" s="91"/>
      <c r="AA24" s="34"/>
    </row>
    <row r="25" spans="1:27" ht="26.25">
      <c r="A25" s="120"/>
      <c r="B25" s="122" t="s">
        <v>74</v>
      </c>
      <c r="C25" s="121"/>
      <c r="D25" s="121"/>
      <c r="E25" s="121"/>
      <c r="F25" s="122" t="str">
        <f>hm</f>
        <v>Nhà làm việc kiêm kho</v>
      </c>
      <c r="G25" s="87"/>
      <c r="H25" s="87"/>
      <c r="I25" s="87"/>
      <c r="J25" s="87"/>
      <c r="K25" s="87"/>
      <c r="L25" s="87"/>
      <c r="M25" s="87"/>
      <c r="N25" s="87"/>
      <c r="O25" s="87"/>
      <c r="P25" s="87"/>
      <c r="Q25" s="87"/>
      <c r="R25" s="87"/>
      <c r="S25" s="87"/>
      <c r="T25" s="87"/>
      <c r="U25" s="87"/>
      <c r="V25" s="87"/>
      <c r="W25" s="87"/>
      <c r="X25" s="87"/>
      <c r="Y25" s="87"/>
      <c r="Z25" s="91"/>
      <c r="AA25" s="34"/>
    </row>
    <row r="26" spans="1:27" ht="26.25">
      <c r="A26" s="120"/>
      <c r="B26" s="122" t="s">
        <v>45</v>
      </c>
      <c r="C26" s="121"/>
      <c r="D26" s="121"/>
      <c r="E26" s="121"/>
      <c r="F26" s="122" t="str">
        <f>dd</f>
        <v>Phường HG - TP HL - Tỉnh QN</v>
      </c>
      <c r="G26" s="87"/>
      <c r="H26" s="87"/>
      <c r="I26" s="87"/>
      <c r="J26" s="87"/>
      <c r="K26" s="87"/>
      <c r="L26" s="87"/>
      <c r="M26" s="87"/>
      <c r="N26" s="87"/>
      <c r="O26" s="87"/>
      <c r="P26" s="87"/>
      <c r="Q26" s="87"/>
      <c r="R26" s="87"/>
      <c r="S26" s="87"/>
      <c r="T26" s="87"/>
      <c r="U26" s="87"/>
      <c r="V26" s="87"/>
      <c r="W26" s="87"/>
      <c r="X26" s="87"/>
      <c r="Y26" s="87"/>
      <c r="Z26" s="91"/>
      <c r="AA26" s="34"/>
    </row>
    <row r="27" spans="1:27">
      <c r="A27" s="21"/>
      <c r="B27" s="20"/>
      <c r="C27" s="20"/>
      <c r="D27" s="20"/>
      <c r="E27" s="20"/>
      <c r="F27" s="20"/>
      <c r="G27" s="20"/>
      <c r="H27" s="20"/>
      <c r="I27" s="20"/>
      <c r="J27" s="20"/>
      <c r="K27" s="20"/>
      <c r="L27" s="20"/>
      <c r="M27" s="20"/>
      <c r="N27" s="20"/>
      <c r="O27" s="20"/>
      <c r="P27" s="20"/>
      <c r="Q27" s="20"/>
      <c r="R27" s="20"/>
      <c r="S27" s="20"/>
      <c r="T27" s="20"/>
      <c r="U27" s="20"/>
      <c r="V27" s="20"/>
      <c r="W27" s="20"/>
      <c r="X27" s="20"/>
      <c r="Y27" s="20"/>
      <c r="Z27" s="22"/>
    </row>
    <row r="28" spans="1:27">
      <c r="A28" s="21"/>
      <c r="B28" s="20"/>
      <c r="C28" s="20"/>
      <c r="D28" s="20"/>
      <c r="E28" s="20"/>
      <c r="F28" s="20"/>
      <c r="G28" s="20"/>
      <c r="H28" s="20"/>
      <c r="I28" s="20"/>
      <c r="J28" s="20"/>
      <c r="K28" s="20"/>
      <c r="L28" s="20"/>
      <c r="M28" s="20"/>
      <c r="N28" s="20"/>
      <c r="O28" s="20"/>
      <c r="P28" s="20"/>
      <c r="Q28" s="20"/>
      <c r="R28" s="20"/>
      <c r="S28" s="20"/>
      <c r="T28" s="20"/>
      <c r="U28" s="20"/>
      <c r="V28" s="20"/>
      <c r="W28" s="20"/>
      <c r="X28" s="20"/>
      <c r="Y28" s="20"/>
      <c r="Z28" s="22"/>
    </row>
    <row r="29" spans="1:27">
      <c r="A29" s="21"/>
      <c r="B29" s="20"/>
      <c r="C29" s="20"/>
      <c r="D29" s="20"/>
      <c r="E29" s="20"/>
      <c r="F29" s="20"/>
      <c r="G29" s="20"/>
      <c r="H29" s="20"/>
      <c r="I29" s="20"/>
      <c r="J29" s="20"/>
      <c r="K29" s="20"/>
      <c r="L29" s="20"/>
      <c r="M29" s="20"/>
      <c r="N29" s="20"/>
      <c r="O29" s="20"/>
      <c r="P29" s="20"/>
      <c r="Q29" s="20"/>
      <c r="R29" s="20"/>
      <c r="S29" s="20"/>
      <c r="T29" s="20"/>
      <c r="U29" s="20"/>
      <c r="V29" s="20"/>
      <c r="W29" s="20"/>
      <c r="X29" s="20"/>
      <c r="Y29" s="20"/>
      <c r="Z29" s="22"/>
    </row>
    <row r="30" spans="1:27">
      <c r="A30" s="21"/>
      <c r="B30" s="20"/>
      <c r="C30" s="20"/>
      <c r="D30" s="20"/>
      <c r="E30" s="20"/>
      <c r="F30" s="20"/>
      <c r="G30" s="20"/>
      <c r="H30" s="20"/>
      <c r="I30" s="20"/>
      <c r="J30" s="20"/>
      <c r="K30" s="20"/>
      <c r="L30" s="20"/>
      <c r="M30" s="20"/>
      <c r="N30" s="20"/>
      <c r="O30" s="20"/>
      <c r="P30" s="20"/>
      <c r="Q30" s="20"/>
      <c r="R30" s="20"/>
      <c r="S30" s="20"/>
      <c r="T30" s="20"/>
      <c r="U30" s="20"/>
      <c r="V30" s="20"/>
      <c r="W30" s="20"/>
      <c r="X30" s="20"/>
      <c r="Y30" s="20"/>
      <c r="Z30" s="22"/>
    </row>
    <row r="31" spans="1:27">
      <c r="A31" s="21"/>
      <c r="B31" s="20"/>
      <c r="C31" s="20"/>
      <c r="D31" s="20"/>
      <c r="E31" s="20"/>
      <c r="F31" s="20"/>
      <c r="G31" s="20"/>
      <c r="H31" s="20"/>
      <c r="I31" s="20"/>
      <c r="J31" s="20"/>
      <c r="K31" s="20"/>
      <c r="L31" s="20"/>
      <c r="M31" s="20"/>
      <c r="N31" s="20"/>
      <c r="O31" s="20"/>
      <c r="P31" s="20"/>
      <c r="Q31" s="20"/>
      <c r="R31" s="20"/>
      <c r="S31" s="20"/>
      <c r="T31" s="20"/>
      <c r="U31" s="20"/>
      <c r="V31" s="20"/>
      <c r="W31" s="20"/>
      <c r="X31" s="20"/>
      <c r="Y31" s="20"/>
      <c r="Z31" s="22"/>
    </row>
    <row r="32" spans="1:27">
      <c r="A32" s="21"/>
      <c r="B32" s="20"/>
      <c r="C32" s="20"/>
      <c r="D32" s="20"/>
      <c r="E32" s="20"/>
      <c r="F32" s="20"/>
      <c r="G32" s="20"/>
      <c r="H32" s="20"/>
      <c r="I32" s="20"/>
      <c r="J32" s="20"/>
      <c r="K32" s="20"/>
      <c r="L32" s="20"/>
      <c r="M32" s="20"/>
      <c r="N32" s="20"/>
      <c r="O32" s="20"/>
      <c r="P32" s="20"/>
      <c r="Q32" s="20"/>
      <c r="R32" s="20"/>
      <c r="S32" s="20"/>
      <c r="T32" s="20"/>
      <c r="U32" s="20"/>
      <c r="V32" s="20"/>
      <c r="W32" s="20"/>
      <c r="X32" s="20"/>
      <c r="Y32" s="20"/>
      <c r="Z32" s="22"/>
    </row>
    <row r="33" spans="1:26">
      <c r="A33" s="21"/>
      <c r="B33" s="20"/>
      <c r="C33" s="20"/>
      <c r="D33" s="20"/>
      <c r="E33" s="20"/>
      <c r="F33" s="20"/>
      <c r="G33" s="20"/>
      <c r="H33" s="20"/>
      <c r="I33" s="20"/>
      <c r="J33" s="20"/>
      <c r="K33" s="20"/>
      <c r="L33" s="20"/>
      <c r="M33" s="20"/>
      <c r="N33" s="20"/>
      <c r="O33" s="20"/>
      <c r="P33" s="20"/>
      <c r="Q33" s="20"/>
      <c r="R33" s="20"/>
      <c r="S33" s="20"/>
      <c r="T33" s="20"/>
      <c r="U33" s="20"/>
      <c r="V33" s="20"/>
      <c r="W33" s="20"/>
      <c r="X33" s="20"/>
      <c r="Y33" s="20"/>
      <c r="Z33" s="22"/>
    </row>
    <row r="34" spans="1:26">
      <c r="A34" s="21"/>
      <c r="B34" s="20"/>
      <c r="C34" s="20"/>
      <c r="D34" s="20"/>
      <c r="E34" s="20"/>
      <c r="F34" s="20"/>
      <c r="G34" s="20"/>
      <c r="H34" s="20"/>
      <c r="I34" s="20"/>
      <c r="J34" s="20"/>
      <c r="K34" s="20"/>
      <c r="L34" s="20"/>
      <c r="M34" s="20"/>
      <c r="N34" s="20"/>
      <c r="O34" s="20"/>
      <c r="P34" s="20"/>
      <c r="Q34" s="20"/>
      <c r="R34" s="20"/>
      <c r="S34" s="20"/>
      <c r="T34" s="20"/>
      <c r="U34" s="20"/>
      <c r="V34" s="20"/>
      <c r="W34" s="20"/>
      <c r="X34" s="20"/>
      <c r="Y34" s="20"/>
      <c r="Z34" s="22"/>
    </row>
    <row r="35" spans="1:26">
      <c r="A35" s="21"/>
      <c r="B35" s="20"/>
      <c r="C35" s="20"/>
      <c r="D35" s="20"/>
      <c r="E35" s="20"/>
      <c r="F35" s="20"/>
      <c r="G35" s="20"/>
      <c r="H35" s="20"/>
      <c r="I35" s="20"/>
      <c r="J35" s="20"/>
      <c r="K35" s="20"/>
      <c r="L35" s="20"/>
      <c r="M35" s="20"/>
      <c r="N35" s="20"/>
      <c r="O35" s="20"/>
      <c r="P35" s="20"/>
      <c r="Q35" s="20"/>
      <c r="R35" s="20"/>
      <c r="S35" s="20"/>
      <c r="T35" s="20"/>
      <c r="U35" s="20"/>
      <c r="V35" s="20"/>
      <c r="W35" s="20"/>
      <c r="X35" s="20"/>
      <c r="Y35" s="20"/>
      <c r="Z35" s="22"/>
    </row>
    <row r="36" spans="1:26">
      <c r="A36" s="21"/>
      <c r="B36" s="20"/>
      <c r="C36" s="20"/>
      <c r="D36" s="20"/>
      <c r="E36" s="20"/>
      <c r="F36" s="20"/>
      <c r="G36" s="20"/>
      <c r="H36" s="20"/>
      <c r="I36" s="20"/>
      <c r="J36" s="20"/>
      <c r="K36" s="20"/>
      <c r="L36" s="20"/>
      <c r="M36" s="20"/>
      <c r="N36" s="20"/>
      <c r="O36" s="20"/>
      <c r="P36" s="20"/>
      <c r="Q36" s="20"/>
      <c r="R36" s="20"/>
      <c r="S36" s="20"/>
      <c r="T36" s="20"/>
      <c r="U36" s="20"/>
      <c r="V36" s="20"/>
      <c r="W36" s="20"/>
      <c r="X36" s="20"/>
      <c r="Y36" s="20"/>
      <c r="Z36" s="22"/>
    </row>
    <row r="37" spans="1:26">
      <c r="A37" s="21"/>
      <c r="B37" s="20"/>
      <c r="C37" s="20"/>
      <c r="D37" s="20"/>
      <c r="E37" s="20"/>
      <c r="F37" s="20"/>
      <c r="G37" s="20"/>
      <c r="H37" s="20"/>
      <c r="I37" s="20"/>
      <c r="J37" s="20"/>
      <c r="K37" s="20"/>
      <c r="L37" s="20"/>
      <c r="M37" s="20"/>
      <c r="N37" s="20"/>
      <c r="O37" s="20"/>
      <c r="P37" s="20"/>
      <c r="Q37" s="20"/>
      <c r="R37" s="20"/>
      <c r="S37" s="20"/>
      <c r="T37" s="20"/>
      <c r="U37" s="20"/>
      <c r="V37" s="20"/>
      <c r="W37" s="20"/>
      <c r="X37" s="20"/>
      <c r="Y37" s="20"/>
      <c r="Z37" s="22"/>
    </row>
    <row r="38" spans="1:26">
      <c r="A38" s="21"/>
      <c r="B38" s="20"/>
      <c r="C38" s="20"/>
      <c r="D38" s="20"/>
      <c r="E38" s="20"/>
      <c r="F38" s="20"/>
      <c r="G38" s="20"/>
      <c r="H38" s="20"/>
      <c r="I38" s="20"/>
      <c r="J38" s="20"/>
      <c r="K38" s="20"/>
      <c r="L38" s="20"/>
      <c r="M38" s="20"/>
      <c r="N38" s="20"/>
      <c r="O38" s="20"/>
      <c r="P38" s="20"/>
      <c r="Q38" s="20"/>
      <c r="R38" s="20"/>
      <c r="S38" s="20"/>
      <c r="T38" s="20"/>
      <c r="U38" s="20"/>
      <c r="V38" s="20"/>
      <c r="W38" s="20"/>
      <c r="X38" s="20"/>
      <c r="Y38" s="20"/>
      <c r="Z38" s="22"/>
    </row>
    <row r="39" spans="1:26">
      <c r="A39" s="21"/>
      <c r="B39" s="20"/>
      <c r="C39" s="20"/>
      <c r="D39" s="20"/>
      <c r="E39" s="20"/>
      <c r="F39" s="20"/>
      <c r="G39" s="20"/>
      <c r="H39" s="20"/>
      <c r="I39" s="20"/>
      <c r="J39" s="20"/>
      <c r="K39" s="20"/>
      <c r="L39" s="20"/>
      <c r="M39" s="20"/>
      <c r="N39" s="20"/>
      <c r="O39" s="20"/>
      <c r="P39" s="20"/>
      <c r="Q39" s="20"/>
      <c r="R39" s="20"/>
      <c r="S39" s="20"/>
      <c r="T39" s="20"/>
      <c r="U39" s="20"/>
      <c r="V39" s="20"/>
      <c r="W39" s="20"/>
      <c r="X39" s="20"/>
      <c r="Y39" s="20"/>
      <c r="Z39" s="22"/>
    </row>
    <row r="40" spans="1:26">
      <c r="A40" s="21"/>
      <c r="B40" s="20"/>
      <c r="C40" s="20"/>
      <c r="D40" s="20"/>
      <c r="E40" s="20"/>
      <c r="F40" s="20"/>
      <c r="G40" s="20"/>
      <c r="H40" s="20"/>
      <c r="I40" s="20"/>
      <c r="J40" s="20"/>
      <c r="K40" s="20"/>
      <c r="L40" s="20"/>
      <c r="M40" s="20"/>
      <c r="N40" s="20"/>
      <c r="O40" s="20"/>
      <c r="P40" s="20"/>
      <c r="Q40" s="20"/>
      <c r="R40" s="20"/>
      <c r="S40" s="20"/>
      <c r="T40" s="20"/>
      <c r="U40" s="20"/>
      <c r="V40" s="20"/>
      <c r="W40" s="20"/>
      <c r="X40" s="20"/>
      <c r="Y40" s="20"/>
      <c r="Z40" s="22"/>
    </row>
    <row r="41" spans="1:26">
      <c r="A41" s="21"/>
      <c r="B41" s="20"/>
      <c r="C41" s="20"/>
      <c r="D41" s="20"/>
      <c r="E41" s="20"/>
      <c r="F41" s="20"/>
      <c r="G41" s="20"/>
      <c r="H41" s="20"/>
      <c r="I41" s="20"/>
      <c r="J41" s="20"/>
      <c r="K41" s="20"/>
      <c r="L41" s="20"/>
      <c r="M41" s="20"/>
      <c r="N41" s="20"/>
      <c r="O41" s="20"/>
      <c r="P41" s="20"/>
      <c r="Q41" s="20"/>
      <c r="R41" s="20"/>
      <c r="S41" s="20"/>
      <c r="T41" s="20"/>
      <c r="U41" s="20"/>
      <c r="V41" s="20"/>
      <c r="W41" s="20"/>
      <c r="X41" s="20"/>
      <c r="Y41" s="20"/>
      <c r="Z41" s="22"/>
    </row>
    <row r="42" spans="1:26">
      <c r="A42" s="21"/>
      <c r="B42" s="20"/>
      <c r="C42" s="20"/>
      <c r="D42" s="20"/>
      <c r="E42" s="20"/>
      <c r="F42" s="20"/>
      <c r="G42" s="20"/>
      <c r="H42" s="20"/>
      <c r="I42" s="20"/>
      <c r="J42" s="20"/>
      <c r="K42" s="20"/>
      <c r="L42" s="20"/>
      <c r="M42" s="20"/>
      <c r="N42" s="20"/>
      <c r="O42" s="20"/>
      <c r="P42" s="20"/>
      <c r="Q42" s="20"/>
      <c r="R42" s="20"/>
      <c r="S42" s="20"/>
      <c r="T42" s="20"/>
      <c r="U42" s="20"/>
      <c r="V42" s="20"/>
      <c r="W42" s="20"/>
      <c r="X42" s="20"/>
      <c r="Y42" s="20"/>
      <c r="Z42" s="22"/>
    </row>
    <row r="43" spans="1:26">
      <c r="A43" s="21"/>
      <c r="B43" s="20"/>
      <c r="C43" s="20"/>
      <c r="D43" s="20"/>
      <c r="E43" s="20"/>
      <c r="F43" s="20"/>
      <c r="G43" s="20"/>
      <c r="H43" s="20"/>
      <c r="I43" s="20"/>
      <c r="J43" s="20"/>
      <c r="K43" s="20"/>
      <c r="L43" s="20"/>
      <c r="M43" s="20"/>
      <c r="N43" s="20"/>
      <c r="O43" s="20"/>
      <c r="P43" s="20"/>
      <c r="Q43" s="20"/>
      <c r="R43" s="20"/>
      <c r="S43" s="20"/>
      <c r="T43" s="20"/>
      <c r="U43" s="20"/>
      <c r="V43" s="20"/>
      <c r="W43" s="20"/>
      <c r="X43" s="20"/>
      <c r="Y43" s="20"/>
      <c r="Z43" s="22"/>
    </row>
    <row r="44" spans="1:26">
      <c r="A44" s="21"/>
      <c r="B44" s="20"/>
      <c r="C44" s="20"/>
      <c r="D44" s="20"/>
      <c r="E44" s="20"/>
      <c r="F44" s="20"/>
      <c r="G44" s="20"/>
      <c r="H44" s="20"/>
      <c r="I44" s="20"/>
      <c r="J44" s="20"/>
      <c r="K44" s="20"/>
      <c r="L44" s="20"/>
      <c r="M44" s="20"/>
      <c r="N44" s="20"/>
      <c r="O44" s="20"/>
      <c r="P44" s="20"/>
      <c r="Q44" s="20"/>
      <c r="R44" s="20"/>
      <c r="S44" s="20"/>
      <c r="T44" s="20"/>
      <c r="U44" s="20"/>
      <c r="V44" s="20"/>
      <c r="W44" s="20"/>
      <c r="X44" s="20"/>
      <c r="Y44" s="20"/>
      <c r="Z44" s="22"/>
    </row>
    <row r="45" spans="1:26">
      <c r="A45" s="21"/>
      <c r="B45" s="20"/>
      <c r="C45" s="20"/>
      <c r="D45" s="20"/>
      <c r="E45" s="20"/>
      <c r="F45" s="20"/>
      <c r="G45" s="20"/>
      <c r="H45" s="20"/>
      <c r="I45" s="20"/>
      <c r="J45" s="20"/>
      <c r="K45" s="20"/>
      <c r="L45" s="20"/>
      <c r="M45" s="20"/>
      <c r="N45" s="20"/>
      <c r="O45" s="20"/>
      <c r="P45" s="20"/>
      <c r="Q45" s="20"/>
      <c r="R45" s="20"/>
      <c r="S45" s="20"/>
      <c r="T45" s="20"/>
      <c r="U45" s="20"/>
      <c r="V45" s="20"/>
      <c r="W45" s="20"/>
      <c r="X45" s="20"/>
      <c r="Y45" s="20"/>
      <c r="Z45" s="22"/>
    </row>
    <row r="46" spans="1:26">
      <c r="A46" s="21"/>
      <c r="B46" s="20"/>
      <c r="C46" s="20"/>
      <c r="D46" s="20"/>
      <c r="E46" s="20"/>
      <c r="F46" s="20"/>
      <c r="G46" s="20"/>
      <c r="H46" s="20"/>
      <c r="I46" s="20"/>
      <c r="J46" s="20"/>
      <c r="K46" s="20"/>
      <c r="L46" s="20"/>
      <c r="M46" s="20"/>
      <c r="N46" s="20"/>
      <c r="O46" s="20"/>
      <c r="P46" s="20"/>
      <c r="Q46" s="20"/>
      <c r="R46" s="20"/>
      <c r="S46" s="20"/>
      <c r="T46" s="20"/>
      <c r="U46" s="20"/>
      <c r="V46" s="20"/>
      <c r="W46" s="20"/>
      <c r="X46" s="20"/>
      <c r="Y46" s="20"/>
      <c r="Z46" s="22"/>
    </row>
    <row r="47" spans="1:26" ht="16.5" thickBot="1">
      <c r="A47" s="24"/>
      <c r="B47" s="25"/>
      <c r="C47" s="25"/>
      <c r="D47" s="25"/>
      <c r="E47" s="25"/>
      <c r="F47" s="25"/>
      <c r="G47" s="25"/>
      <c r="H47" s="25"/>
      <c r="I47" s="25"/>
      <c r="J47" s="25"/>
      <c r="K47" s="25"/>
      <c r="L47" s="25"/>
      <c r="M47" s="25"/>
      <c r="N47" s="25"/>
      <c r="O47" s="25"/>
      <c r="P47" s="25"/>
      <c r="Q47" s="25"/>
      <c r="R47" s="25"/>
      <c r="S47" s="25"/>
      <c r="T47" s="25"/>
      <c r="U47" s="25"/>
      <c r="V47" s="25"/>
      <c r="W47" s="25"/>
      <c r="X47" s="25"/>
      <c r="Y47" s="25"/>
      <c r="Z47" s="26"/>
    </row>
    <row r="48" spans="1:26" ht="16.5" thickTop="1"/>
  </sheetData>
  <phoneticPr fontId="7" type="noConversion"/>
  <hyperlinks>
    <hyperlink ref="AA22" location="DanhMuc!A1" display="Quay về DanhMuc"/>
  </hyperlinks>
  <printOptions verticalCentered="1"/>
  <pageMargins left="0.98425196850393704" right="0.39370078740157483" top="0.39370078740157483" bottom="0.39370078740157483" header="0" footer="0"/>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sheetPr codeName="Sheet17" enableFormatConditionsCalculation="0">
    <tabColor indexed="59"/>
  </sheetPr>
  <dimension ref="A1:AD49"/>
  <sheetViews>
    <sheetView view="pageBreakPreview" workbookViewId="0">
      <pane ySplit="1" topLeftCell="A2" activePane="bottomLeft" state="frozen"/>
      <selection activeCell="Q11" sqref="Q11"/>
      <selection pane="bottomLeft" activeCell="Q11" sqref="Q11"/>
    </sheetView>
  </sheetViews>
  <sheetFormatPr defaultRowHeight="15.75"/>
  <cols>
    <col min="1" max="25" width="3" customWidth="1"/>
    <col min="26" max="26" width="3.25" customWidth="1"/>
    <col min="27" max="27" width="25.625" bestFit="1" customWidth="1"/>
    <col min="28" max="28" width="4.875" hidden="1" customWidth="1"/>
    <col min="29" max="29" width="6.125" hidden="1" customWidth="1"/>
    <col min="30" max="30" width="4.875" hidden="1" customWidth="1"/>
  </cols>
  <sheetData>
    <row r="1" spans="1:30" s="3" customFormat="1" ht="17.25"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1">
        <f>DanhMuc!S10</f>
        <v>56</v>
      </c>
    </row>
    <row r="2" spans="1:30" ht="17.25" thickTop="1">
      <c r="A2" s="105" t="s">
        <v>268</v>
      </c>
      <c r="B2" s="5"/>
      <c r="C2" s="5"/>
      <c r="D2" s="5"/>
      <c r="E2" s="5"/>
      <c r="F2" s="5"/>
      <c r="G2" s="5"/>
      <c r="H2" s="5"/>
      <c r="I2" s="5"/>
      <c r="J2" s="5"/>
      <c r="K2" s="6" t="s">
        <v>10</v>
      </c>
      <c r="L2" s="5"/>
      <c r="M2" s="5"/>
      <c r="N2" s="5"/>
      <c r="O2" s="5"/>
      <c r="P2" s="5"/>
      <c r="Q2" s="5"/>
      <c r="R2" s="5"/>
      <c r="S2" s="5"/>
      <c r="T2" s="5"/>
      <c r="U2" s="5"/>
      <c r="V2" s="5"/>
      <c r="W2" s="5"/>
      <c r="X2" s="5"/>
      <c r="Y2" s="5"/>
      <c r="Z2" s="5"/>
      <c r="AA2" s="224"/>
    </row>
    <row r="3" spans="1:30" ht="16.5">
      <c r="A3" s="106" t="s">
        <v>269</v>
      </c>
      <c r="B3" s="18"/>
      <c r="C3" s="18"/>
      <c r="D3" s="9"/>
      <c r="E3" s="9"/>
      <c r="F3" s="9"/>
      <c r="G3" s="9"/>
      <c r="H3" s="18"/>
      <c r="I3" s="18"/>
      <c r="J3" s="18"/>
      <c r="K3" s="19" t="s">
        <v>0</v>
      </c>
      <c r="L3" s="18"/>
      <c r="M3" s="18"/>
      <c r="N3" s="18"/>
      <c r="O3" s="18"/>
      <c r="P3" s="9"/>
      <c r="Q3" s="9"/>
      <c r="R3" s="9"/>
      <c r="S3" s="9"/>
      <c r="T3" s="9"/>
      <c r="U3" s="9"/>
      <c r="V3" s="18"/>
      <c r="W3" s="18"/>
      <c r="X3" s="18"/>
      <c r="Y3" s="18"/>
      <c r="Z3" s="18"/>
      <c r="AA3" s="224"/>
    </row>
    <row r="4" spans="1:30" ht="9.75" customHeight="1">
      <c r="A4" s="106"/>
      <c r="B4" s="18"/>
      <c r="C4" s="18"/>
      <c r="D4" s="18"/>
      <c r="E4" s="18"/>
      <c r="F4" s="18"/>
      <c r="G4" s="18"/>
      <c r="H4" s="18"/>
      <c r="I4" s="18"/>
      <c r="J4" s="18"/>
      <c r="K4" s="19"/>
      <c r="L4" s="18"/>
      <c r="M4" s="18"/>
      <c r="N4" s="18"/>
      <c r="O4" s="18"/>
      <c r="P4" s="18"/>
      <c r="Q4" s="18"/>
      <c r="R4" s="18"/>
      <c r="S4" s="18"/>
      <c r="T4" s="18"/>
      <c r="U4" s="18"/>
      <c r="V4" s="18"/>
      <c r="W4" s="18"/>
      <c r="X4" s="18"/>
      <c r="Y4" s="18"/>
      <c r="Z4" s="18"/>
      <c r="AA4" s="224"/>
    </row>
    <row r="5" spans="1:30" ht="16.5">
      <c r="Z5" s="11" t="e">
        <f>tinh2&amp;", ngày "&amp;AB5&amp;" tháng "&amp;AC5&amp;" năm "&amp;AD5</f>
        <v>#REF!</v>
      </c>
      <c r="AA5" s="225">
        <v>5</v>
      </c>
      <c r="AB5" t="e">
        <f>IF(INDEX(DanhMuc,$AA$1,AA5)&gt;0,TEXT(DAY(INDEX(DanhMuc,$AA$1,AA5)),"00"),"…...")</f>
        <v>#REF!</v>
      </c>
      <c r="AC5" t="e">
        <f>IF(INDEX(DanhMuc,$AA$1,AA5)&gt;0,TEXT(MONTH(INDEX(DanhMuc,$AA$1,AA5)),"00"),"…...")</f>
        <v>#REF!</v>
      </c>
      <c r="AD5" t="e">
        <f>IF(INDEX(DanhMuc,$AA$1,AA5)&gt;0,TEXT(YEAR(INDEX(DanhMuc,$AA$1,AA5)),"00"),"……...")</f>
        <v>#REF!</v>
      </c>
    </row>
    <row r="6" spans="1:30" ht="9" customHeight="1">
      <c r="AA6" s="224"/>
    </row>
    <row r="7" spans="1:30" ht="17.25" thickBot="1">
      <c r="A7" s="4" t="e">
        <f>IF(AB7&gt;0,"BIÊN BẢN SỐ: "&amp;AC7&amp;"/NB","BIÊN BẢN SỐ: ……………......")</f>
        <v>#REF!</v>
      </c>
      <c r="B7" s="4"/>
      <c r="C7" s="4"/>
      <c r="D7" s="4"/>
      <c r="E7" s="4"/>
      <c r="F7" s="4"/>
      <c r="G7" s="4"/>
      <c r="H7" s="4"/>
      <c r="I7" s="4"/>
      <c r="J7" s="4"/>
      <c r="K7" s="4"/>
      <c r="L7" s="4"/>
      <c r="M7" s="4"/>
      <c r="N7" s="4"/>
      <c r="O7" s="4"/>
      <c r="P7" s="4"/>
      <c r="Q7" s="4"/>
      <c r="R7" s="4"/>
      <c r="S7" s="4"/>
      <c r="T7" s="4"/>
      <c r="U7" s="4"/>
      <c r="V7" s="4"/>
      <c r="W7" s="4"/>
      <c r="X7" s="4"/>
      <c r="Y7" s="4"/>
      <c r="Z7" s="4"/>
      <c r="AA7" s="225">
        <v>1</v>
      </c>
      <c r="AB7" t="e">
        <f>LEN(INDEX(DanhMuc,$AA$1,AA7))</f>
        <v>#REF!</v>
      </c>
      <c r="AC7" t="e">
        <f>INDEX(DanhMuc,$AA$1,AA7)</f>
        <v>#REF!</v>
      </c>
    </row>
    <row r="8" spans="1:30" ht="21" thickBot="1">
      <c r="A8" s="10" t="s">
        <v>31</v>
      </c>
      <c r="B8" s="4"/>
      <c r="C8" s="4"/>
      <c r="D8" s="4"/>
      <c r="E8" s="4"/>
      <c r="F8" s="4"/>
      <c r="G8" s="4"/>
      <c r="H8" s="4"/>
      <c r="I8" s="4"/>
      <c r="J8" s="4"/>
      <c r="K8" s="4"/>
      <c r="L8" s="4"/>
      <c r="M8" s="4"/>
      <c r="N8" s="4"/>
      <c r="O8" s="4"/>
      <c r="P8" s="4"/>
      <c r="Q8" s="4"/>
      <c r="R8" s="4"/>
      <c r="S8" s="4"/>
      <c r="T8" s="4"/>
      <c r="U8" s="4"/>
      <c r="V8" s="4"/>
      <c r="W8" s="4"/>
      <c r="X8" s="4"/>
      <c r="Y8" s="4"/>
      <c r="Z8" s="4"/>
      <c r="AA8" s="226" t="s">
        <v>25</v>
      </c>
    </row>
    <row r="9" spans="1:30" ht="9" customHeight="1">
      <c r="A9" s="17"/>
      <c r="AA9" s="224"/>
    </row>
    <row r="10" spans="1:30" ht="16.5">
      <c r="A10" s="7" t="s">
        <v>44</v>
      </c>
      <c r="B10" s="31"/>
      <c r="C10" s="31"/>
      <c r="D10" s="31"/>
      <c r="E10" s="100" t="str">
        <f>ct</f>
        <v>Nhà làm việc kiêm kho, nhà công vụ và phụ trợ</v>
      </c>
      <c r="G10" s="31"/>
      <c r="AA10" s="224"/>
    </row>
    <row r="11" spans="1:30" ht="16.5">
      <c r="A11" s="7" t="s">
        <v>74</v>
      </c>
      <c r="B11" s="31"/>
      <c r="C11" s="31"/>
      <c r="D11" s="31"/>
      <c r="E11" s="100" t="str">
        <f>hm</f>
        <v>Nhà làm việc kiêm kho</v>
      </c>
      <c r="G11" s="31"/>
      <c r="AA11" s="224"/>
    </row>
    <row r="12" spans="1:30" ht="16.5">
      <c r="A12" s="7" t="s">
        <v>45</v>
      </c>
      <c r="B12" s="31"/>
      <c r="C12" s="31"/>
      <c r="D12" s="31"/>
      <c r="E12" s="100" t="str">
        <f>dd</f>
        <v>Phường HG - TP HL - Tỉnh QN</v>
      </c>
      <c r="G12" s="31"/>
      <c r="AA12" s="224"/>
    </row>
    <row r="13" spans="1:30" ht="16.5">
      <c r="A13" s="7" t="s">
        <v>2</v>
      </c>
      <c r="AA13" s="224"/>
    </row>
    <row r="14" spans="1:30" ht="18.75" customHeight="1">
      <c r="A14" s="454" t="e">
        <f>IF(AB14&gt;0,INDEX(DanhMuc,$AA$1,AA14),REPT(".",285))</f>
        <v>#REF!</v>
      </c>
      <c r="B14" s="454"/>
      <c r="C14" s="454"/>
      <c r="D14" s="454"/>
      <c r="E14" s="454"/>
      <c r="F14" s="454"/>
      <c r="G14" s="454"/>
      <c r="H14" s="454"/>
      <c r="I14" s="454"/>
      <c r="J14" s="454"/>
      <c r="K14" s="454"/>
      <c r="L14" s="454"/>
      <c r="M14" s="454"/>
      <c r="N14" s="454"/>
      <c r="O14" s="454"/>
      <c r="P14" s="454"/>
      <c r="Q14" s="454"/>
      <c r="R14" s="454"/>
      <c r="S14" s="454"/>
      <c r="T14" s="454"/>
      <c r="U14" s="454"/>
      <c r="V14" s="454"/>
      <c r="W14" s="454"/>
      <c r="X14" s="454"/>
      <c r="Y14" s="454"/>
      <c r="Z14" s="454"/>
      <c r="AA14" s="225">
        <v>2</v>
      </c>
      <c r="AB14" t="e">
        <f>LEN(INDEX(DanhMuc,$AA$1,AA14))</f>
        <v>#REF!</v>
      </c>
    </row>
    <row r="15" spans="1:30" ht="16.5">
      <c r="A15" s="454"/>
      <c r="B15" s="454"/>
      <c r="C15" s="454"/>
      <c r="D15" s="454"/>
      <c r="E15" s="454"/>
      <c r="F15" s="454"/>
      <c r="G15" s="454"/>
      <c r="H15" s="454"/>
      <c r="I15" s="454"/>
      <c r="J15" s="454"/>
      <c r="K15" s="454"/>
      <c r="L15" s="454"/>
      <c r="M15" s="454"/>
      <c r="N15" s="454"/>
      <c r="O15" s="454"/>
      <c r="P15" s="454"/>
      <c r="Q15" s="454"/>
      <c r="R15" s="454"/>
      <c r="S15" s="454"/>
      <c r="T15" s="454"/>
      <c r="U15" s="454"/>
      <c r="V15" s="454"/>
      <c r="W15" s="454"/>
      <c r="X15" s="454"/>
      <c r="Y15" s="454"/>
      <c r="Z15" s="454"/>
      <c r="AA15" s="225"/>
    </row>
    <row r="16" spans="1:30" ht="16.5">
      <c r="A16" s="454"/>
      <c r="B16" s="454"/>
      <c r="C16" s="454"/>
      <c r="D16" s="454"/>
      <c r="E16" s="454"/>
      <c r="F16" s="454"/>
      <c r="G16" s="454"/>
      <c r="H16" s="454"/>
      <c r="I16" s="454"/>
      <c r="J16" s="454"/>
      <c r="K16" s="454"/>
      <c r="L16" s="454"/>
      <c r="M16" s="454"/>
      <c r="N16" s="454"/>
      <c r="O16" s="454"/>
      <c r="P16" s="454"/>
      <c r="Q16" s="454"/>
      <c r="R16" s="454"/>
      <c r="S16" s="454"/>
      <c r="T16" s="454"/>
      <c r="U16" s="454"/>
      <c r="V16" s="454"/>
      <c r="W16" s="454"/>
      <c r="X16" s="454"/>
      <c r="Y16" s="454"/>
      <c r="Z16" s="454"/>
      <c r="AA16" s="224"/>
    </row>
    <row r="17" spans="1:30" ht="16.5">
      <c r="A17" s="7" t="s">
        <v>3</v>
      </c>
      <c r="AA17" s="224"/>
    </row>
    <row r="18" spans="1:30" ht="16.5">
      <c r="A18" s="8" t="str">
        <f>ThongTinBanDau!B16</f>
        <v xml:space="preserve">  a) Đại diện đơn vị thi công: Công ty Cổ phần Xây dựng…</v>
      </c>
      <c r="AA18" s="224"/>
    </row>
    <row r="19" spans="1:30" ht="16.5">
      <c r="B19" t="str">
        <f>_pkt1</f>
        <v>Ông: ………………………..</v>
      </c>
      <c r="N19" t="str">
        <f>_pkt11</f>
        <v>Chức vụ: …………………</v>
      </c>
      <c r="AA19" s="224"/>
    </row>
    <row r="20" spans="1:30" ht="16.5">
      <c r="B20" t="str">
        <f>_pkt2</f>
        <v>Ông: Hoàng Việt Trường</v>
      </c>
      <c r="N20" t="str">
        <f>_pkt22</f>
        <v>Chức vụ: Cán bộ Ban KHKT</v>
      </c>
      <c r="AA20" s="224"/>
    </row>
    <row r="21" spans="1:30" ht="16.5">
      <c r="A21" s="8" t="str">
        <f>ThongTinBanDau!B19</f>
        <v xml:space="preserve">  b. Đại diện đội thi công:</v>
      </c>
      <c r="AA21" s="224"/>
    </row>
    <row r="22" spans="1:30" ht="16.5">
      <c r="B22" t="str">
        <f>_dtc1</f>
        <v>Ông: Nguyễn Anh Trung</v>
      </c>
      <c r="N22" t="str">
        <f>_dtc11</f>
        <v>Chức vụ: Chỉ huy trưởng công trường</v>
      </c>
      <c r="AA22" s="224"/>
    </row>
    <row r="23" spans="1:30" ht="16.5">
      <c r="B23" t="str">
        <f>_dtc2</f>
        <v>Ông: Nguyễn Đức Lam</v>
      </c>
      <c r="N23" t="str">
        <f>_dtc22</f>
        <v>Chức vụ: CBKT</v>
      </c>
      <c r="AA23" s="224"/>
    </row>
    <row r="24" spans="1:30" ht="16.5">
      <c r="A24" s="7" t="s">
        <v>262</v>
      </c>
      <c r="AA24" s="224"/>
    </row>
    <row r="25" spans="1:30" ht="16.5">
      <c r="B25" t="e">
        <f>"Bắt đầu: "&amp;AC25&amp;" giờ "&amp;AD25&amp;" phút"&amp;MID(Z$5,FIND(",",Z$5,1),LEN(Z$5))</f>
        <v>#REF!</v>
      </c>
      <c r="AA25" s="225">
        <v>3</v>
      </c>
      <c r="AB25" t="e">
        <f>INDEX(DanhMuc,$AA$1,AA25)</f>
        <v>#REF!</v>
      </c>
      <c r="AC25" t="e">
        <f>IF(AB25&gt;0,LEFT(AB25,LEN(AB25)-2),"……")</f>
        <v>#REF!</v>
      </c>
      <c r="AD25" t="e">
        <f>IF(AB25&gt;0,RIGHT(AB25,2),"……")</f>
        <v>#REF!</v>
      </c>
    </row>
    <row r="26" spans="1:30" ht="22.5" customHeight="1">
      <c r="B26" t="e">
        <f>"Kết thúc: "&amp;AC26&amp;" giờ "&amp;AD26&amp;" phút"&amp;MID(Z$5,FIND(",",Z$5,1),LEN(Z$5))</f>
        <v>#REF!</v>
      </c>
      <c r="AA26" s="225">
        <v>4</v>
      </c>
      <c r="AB26" t="e">
        <f>INDEX(DanhMuc,$AA$1,AA26)</f>
        <v>#REF!</v>
      </c>
      <c r="AC26" t="e">
        <f>IF(AB26&gt;0,LEFT(AB26,LEN(AB26)-2),"…..")</f>
        <v>#REF!</v>
      </c>
      <c r="AD26" t="e">
        <f>IF(AB26&gt;0,RIGHT(AB26,2),"..…")</f>
        <v>#REF!</v>
      </c>
    </row>
    <row r="27" spans="1:30" ht="16.5">
      <c r="A27" s="452" t="str">
        <f>"     Tại công trường xây dựng "&amp;ct&amp;"."</f>
        <v xml:space="preserve">     Tại công trường xây dựng Nhà làm việc kiêm kho, nhà công vụ và phụ trợ.</v>
      </c>
      <c r="B27" s="453"/>
      <c r="C27" s="453"/>
      <c r="D27" s="453"/>
      <c r="E27" s="453"/>
      <c r="F27" s="453"/>
      <c r="G27" s="453"/>
      <c r="H27" s="453"/>
      <c r="I27" s="453"/>
      <c r="J27" s="453"/>
      <c r="K27" s="453"/>
      <c r="L27" s="453"/>
      <c r="M27" s="453"/>
      <c r="N27" s="453"/>
      <c r="O27" s="453"/>
      <c r="P27" s="453"/>
      <c r="Q27" s="453"/>
      <c r="R27" s="453"/>
      <c r="S27" s="453"/>
      <c r="T27" s="453"/>
      <c r="U27" s="453"/>
      <c r="V27" s="453"/>
      <c r="W27" s="453"/>
      <c r="X27" s="453"/>
      <c r="Y27" s="453"/>
      <c r="Z27" s="453"/>
      <c r="AA27" s="224"/>
    </row>
    <row r="28" spans="1:30" ht="16.5">
      <c r="A28" s="7" t="s">
        <v>93</v>
      </c>
      <c r="AA28" s="224"/>
    </row>
    <row r="29" spans="1:30" ht="16.5">
      <c r="A29" s="8" t="s">
        <v>6</v>
      </c>
      <c r="AA29" s="224"/>
    </row>
    <row r="30" spans="1:30" ht="18.75" customHeight="1">
      <c r="A30" s="452" t="s">
        <v>257</v>
      </c>
      <c r="B30" s="452"/>
      <c r="C30" s="452"/>
      <c r="D30" s="452"/>
      <c r="E30" s="452"/>
      <c r="F30" s="452"/>
      <c r="G30" s="452"/>
      <c r="H30" s="452"/>
      <c r="I30" s="452"/>
      <c r="J30" s="452"/>
      <c r="K30" s="452"/>
      <c r="L30" s="452"/>
      <c r="M30" s="452"/>
      <c r="N30" s="452"/>
      <c r="O30" s="452"/>
      <c r="P30" s="452"/>
      <c r="Q30" s="452"/>
      <c r="R30" s="452"/>
      <c r="S30" s="452"/>
      <c r="T30" s="452"/>
      <c r="U30" s="452"/>
      <c r="V30" s="452"/>
      <c r="W30" s="452"/>
      <c r="X30" s="452"/>
      <c r="Y30" s="452"/>
      <c r="Z30" s="452"/>
      <c r="AA30" s="224"/>
    </row>
    <row r="31" spans="1:30" ht="16.5">
      <c r="A31" s="2" t="s">
        <v>259</v>
      </c>
      <c r="AA31" s="224"/>
    </row>
    <row r="32" spans="1:30" ht="16.5">
      <c r="A32" s="2"/>
      <c r="B32" s="266" t="s">
        <v>115</v>
      </c>
      <c r="C32" s="20"/>
      <c r="D32" s="20"/>
      <c r="E32" s="20"/>
      <c r="F32" s="20"/>
      <c r="G32" s="20"/>
      <c r="H32" s="20"/>
      <c r="I32" s="20"/>
      <c r="J32" s="20"/>
      <c r="K32" s="20"/>
      <c r="L32" s="20"/>
      <c r="M32" s="20"/>
      <c r="N32" s="20"/>
      <c r="O32" s="20"/>
      <c r="P32" s="20"/>
      <c r="Q32" s="20"/>
      <c r="R32" s="20"/>
      <c r="S32" s="20"/>
      <c r="T32" s="20"/>
      <c r="U32" s="20"/>
      <c r="V32" s="20"/>
      <c r="W32" s="20"/>
      <c r="X32" s="20"/>
      <c r="Y32" s="20"/>
      <c r="Z32" s="20"/>
      <c r="AA32" s="224"/>
    </row>
    <row r="33" spans="1:27" ht="16.5">
      <c r="B33" s="109" t="s">
        <v>116</v>
      </c>
      <c r="C33" s="109"/>
      <c r="D33" s="109"/>
      <c r="E33" s="109"/>
      <c r="F33" s="109"/>
      <c r="G33" s="109"/>
      <c r="H33" s="109"/>
      <c r="I33" s="109"/>
      <c r="J33" s="109"/>
      <c r="K33" s="109"/>
      <c r="L33" s="109"/>
      <c r="M33" s="109"/>
      <c r="N33" s="109"/>
      <c r="O33" s="109"/>
      <c r="P33" s="109"/>
      <c r="Q33" s="109"/>
      <c r="R33" s="109"/>
      <c r="S33" s="109"/>
      <c r="T33" s="109"/>
      <c r="U33" s="109"/>
      <c r="V33" s="109"/>
      <c r="W33" s="109"/>
      <c r="X33" s="109"/>
      <c r="Y33" s="109"/>
      <c r="Z33" s="109"/>
      <c r="AA33" s="224"/>
    </row>
    <row r="34" spans="1:27" ht="16.5">
      <c r="A34" s="2" t="s">
        <v>258</v>
      </c>
      <c r="AA34" s="224"/>
    </row>
    <row r="35" spans="1:27" ht="16.5">
      <c r="A35" s="2" t="s">
        <v>261</v>
      </c>
      <c r="AA35" s="224"/>
    </row>
    <row r="36" spans="1:27" ht="16.5">
      <c r="A36" s="452" t="s">
        <v>267</v>
      </c>
      <c r="B36" s="453"/>
      <c r="C36" s="453"/>
      <c r="D36" s="453"/>
      <c r="E36" s="453"/>
      <c r="F36" s="453"/>
      <c r="G36" s="453"/>
      <c r="H36" s="453"/>
      <c r="I36" s="453"/>
      <c r="J36" s="453"/>
      <c r="K36" s="453"/>
      <c r="L36" s="453"/>
      <c r="M36" s="453"/>
      <c r="N36" s="453"/>
      <c r="O36" s="453"/>
      <c r="P36" s="453"/>
      <c r="Q36" s="453"/>
      <c r="R36" s="453"/>
      <c r="S36" s="453"/>
      <c r="T36" s="453"/>
      <c r="U36" s="453"/>
      <c r="V36" s="453"/>
      <c r="W36" s="453"/>
      <c r="X36" s="453"/>
      <c r="Y36" s="453"/>
      <c r="Z36" s="453"/>
      <c r="AA36" s="224"/>
    </row>
    <row r="37" spans="1:27" ht="16.5">
      <c r="A37" s="453"/>
      <c r="B37" s="453"/>
      <c r="C37" s="453"/>
      <c r="D37" s="453"/>
      <c r="E37" s="453"/>
      <c r="F37" s="453"/>
      <c r="G37" s="453"/>
      <c r="H37" s="453"/>
      <c r="I37" s="453"/>
      <c r="J37" s="453"/>
      <c r="K37" s="453"/>
      <c r="L37" s="453"/>
      <c r="M37" s="453"/>
      <c r="N37" s="453"/>
      <c r="O37" s="453"/>
      <c r="P37" s="453"/>
      <c r="Q37" s="453"/>
      <c r="R37" s="453"/>
      <c r="S37" s="453"/>
      <c r="T37" s="453"/>
      <c r="U37" s="453"/>
      <c r="V37" s="453"/>
      <c r="W37" s="453"/>
      <c r="X37" s="453"/>
      <c r="Y37" s="453"/>
      <c r="Z37" s="453"/>
      <c r="AA37" s="224"/>
    </row>
    <row r="38" spans="1:27" ht="16.5">
      <c r="A38" s="8" t="s">
        <v>263</v>
      </c>
      <c r="AA38" s="224"/>
    </row>
    <row r="39" spans="1:27" ht="18.75" customHeight="1" thickBot="1">
      <c r="A39" s="8" t="s">
        <v>264</v>
      </c>
      <c r="AA39" s="224"/>
    </row>
    <row r="40" spans="1:27" ht="17.25" thickBot="1">
      <c r="A40" s="7" t="s">
        <v>8</v>
      </c>
      <c r="AA40" s="226" t="s">
        <v>25</v>
      </c>
    </row>
    <row r="41" spans="1:27" ht="16.5">
      <c r="A41" s="20"/>
      <c r="B41" s="87" t="s">
        <v>305</v>
      </c>
      <c r="C41" s="109"/>
      <c r="D41" s="109"/>
      <c r="E41" s="109"/>
      <c r="F41" s="109"/>
      <c r="G41" s="109"/>
      <c r="H41" s="109"/>
      <c r="I41" s="109"/>
      <c r="J41" s="109"/>
      <c r="K41" s="109"/>
      <c r="L41" s="109"/>
      <c r="M41" s="109"/>
      <c r="N41" s="109"/>
      <c r="O41" s="109"/>
      <c r="P41" s="109"/>
      <c r="Q41" s="109"/>
      <c r="R41" s="109"/>
      <c r="S41" s="109"/>
      <c r="T41" s="109"/>
      <c r="U41" s="109"/>
      <c r="V41" s="109"/>
      <c r="W41" s="109"/>
      <c r="X41" s="109"/>
      <c r="Y41" s="109"/>
      <c r="Z41" s="109"/>
      <c r="AA41" s="224"/>
    </row>
    <row r="42" spans="1:27" ht="9.75" customHeight="1">
      <c r="AA42" s="17"/>
    </row>
    <row r="43" spans="1:27" ht="15.75" customHeight="1">
      <c r="A43" s="16" t="s">
        <v>265</v>
      </c>
      <c r="B43" s="4"/>
      <c r="C43" s="4"/>
      <c r="D43" s="4"/>
      <c r="E43" s="4"/>
      <c r="F43" s="4"/>
      <c r="G43" s="4"/>
      <c r="H43" s="4"/>
      <c r="I43" s="4"/>
      <c r="J43" s="4"/>
      <c r="K43" s="4"/>
      <c r="L43" s="4"/>
      <c r="M43" s="4"/>
      <c r="N43" s="16" t="s">
        <v>266</v>
      </c>
      <c r="O43" s="4"/>
      <c r="P43" s="4"/>
      <c r="Q43" s="4"/>
      <c r="R43" s="4"/>
      <c r="S43" s="4"/>
      <c r="T43" s="4"/>
      <c r="U43" s="4"/>
      <c r="V43" s="4"/>
      <c r="W43" s="4"/>
      <c r="X43" s="4"/>
      <c r="Y43" s="4"/>
      <c r="Z43" s="4"/>
      <c r="AA43" s="17"/>
    </row>
    <row r="44" spans="1:27" ht="15.75" customHeight="1">
      <c r="AA44" s="223"/>
    </row>
    <row r="45" spans="1:27">
      <c r="AA45" s="223"/>
    </row>
    <row r="46" spans="1:27">
      <c r="AA46" s="223"/>
    </row>
    <row r="47" spans="1:27">
      <c r="AA47" s="223"/>
    </row>
    <row r="48" spans="1:27">
      <c r="AA48" s="223"/>
    </row>
    <row r="49" spans="1:27" ht="16.5">
      <c r="A49" s="15" t="str">
        <f>MID(B20,FIND(":",B20,1)+1,LEN(B20))</f>
        <v xml:space="preserve"> Hoàng Việt Trường</v>
      </c>
      <c r="B49" s="4"/>
      <c r="C49" s="4"/>
      <c r="D49" s="4"/>
      <c r="E49" s="4"/>
      <c r="F49" s="4"/>
      <c r="G49" s="4"/>
      <c r="H49" s="4"/>
      <c r="I49" s="4"/>
      <c r="J49" s="4"/>
      <c r="K49" s="4"/>
      <c r="L49" s="4"/>
      <c r="M49" s="4"/>
      <c r="N49" s="15" t="str">
        <f>MID(B22,FIND(":",B22,1)+1,LEN(B22))</f>
        <v xml:space="preserve"> Nguyễn Anh Trung</v>
      </c>
      <c r="O49" s="4"/>
      <c r="P49" s="4"/>
      <c r="Q49" s="4"/>
      <c r="R49" s="4"/>
      <c r="S49" s="4"/>
      <c r="T49" s="4"/>
      <c r="U49" s="4"/>
      <c r="V49" s="4"/>
      <c r="W49" s="4"/>
      <c r="X49" s="4"/>
      <c r="Y49" s="4"/>
      <c r="Z49" s="4"/>
      <c r="AA49" s="223"/>
    </row>
  </sheetData>
  <mergeCells count="4">
    <mergeCell ref="A14:Z16"/>
    <mergeCell ref="A27:Z27"/>
    <mergeCell ref="A30:Z30"/>
    <mergeCell ref="A36:Z37"/>
  </mergeCells>
  <phoneticPr fontId="7" type="noConversion"/>
  <conditionalFormatting sqref="A14:Z16">
    <cfRule type="expression" dxfId="35" priority="1" stopIfTrue="1">
      <formula>AB$14&gt;0</formula>
    </cfRule>
  </conditionalFormatting>
  <hyperlinks>
    <hyperlink ref="AA8" location="DanhMuc!A1" display="Quay về DanhMuc"/>
    <hyperlink ref="AA40" location="DanhMuc!A1" display="Quay về DanhMuc"/>
  </hyperlinks>
  <printOptions horizontalCentered="1"/>
  <pageMargins left="0.9055118110236221" right="0.78740157480314965" top="0.59055118110236227" bottom="0.59055118110236227" header="0" footer="0"/>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sheetPr codeName="Sheet18" enableFormatConditionsCalculation="0">
    <tabColor indexed="59"/>
  </sheetPr>
  <dimension ref="A1:AF33"/>
  <sheetViews>
    <sheetView view="pageBreakPreview" workbookViewId="0">
      <pane ySplit="1" topLeftCell="A2" activePane="bottomLeft" state="frozen"/>
      <selection activeCell="Q11" sqref="Q11"/>
      <selection pane="bottomLeft" activeCell="Q11" sqref="Q11"/>
    </sheetView>
  </sheetViews>
  <sheetFormatPr defaultRowHeight="15.75"/>
  <cols>
    <col min="1" max="25" width="3" customWidth="1"/>
    <col min="26" max="26" width="3.25" customWidth="1"/>
    <col min="27" max="27" width="23.125" bestFit="1" customWidth="1"/>
    <col min="28" max="28" width="4.875" hidden="1" customWidth="1"/>
    <col min="29" max="29" width="6.125" hidden="1" customWidth="1"/>
    <col min="30" max="30" width="4.875" hidden="1" customWidth="1"/>
    <col min="32" max="32" width="10.25" customWidth="1"/>
  </cols>
  <sheetData>
    <row r="1" spans="1:32" s="3" customFormat="1" ht="17.25"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1">
        <f>DanhMuc!S10</f>
        <v>56</v>
      </c>
    </row>
    <row r="2" spans="1:32" ht="21" thickTop="1">
      <c r="A2" s="105" t="s">
        <v>268</v>
      </c>
      <c r="B2" s="5"/>
      <c r="C2" s="5"/>
      <c r="D2" s="5"/>
      <c r="E2" s="5"/>
      <c r="F2" s="5"/>
      <c r="G2" s="5"/>
      <c r="H2" s="5"/>
      <c r="I2" s="5"/>
      <c r="J2" s="5"/>
      <c r="K2" s="6" t="s">
        <v>10</v>
      </c>
      <c r="L2" s="5"/>
      <c r="M2" s="5"/>
      <c r="N2" s="5"/>
      <c r="O2" s="5"/>
      <c r="P2" s="5"/>
      <c r="Q2" s="5"/>
      <c r="R2" s="5"/>
      <c r="S2" s="5"/>
      <c r="T2" s="5"/>
      <c r="U2" s="5"/>
      <c r="V2" s="5"/>
      <c r="W2" s="5"/>
      <c r="X2" s="5"/>
      <c r="Y2" s="5"/>
      <c r="Z2" s="5"/>
      <c r="AA2" s="98"/>
    </row>
    <row r="3" spans="1:32" ht="20.25">
      <c r="A3" s="106" t="s">
        <v>269</v>
      </c>
      <c r="B3" s="18"/>
      <c r="C3" s="18"/>
      <c r="D3" s="9"/>
      <c r="E3" s="9"/>
      <c r="F3" s="9"/>
      <c r="G3" s="9"/>
      <c r="H3" s="18"/>
      <c r="I3" s="18"/>
      <c r="J3" s="18"/>
      <c r="K3" s="19" t="s">
        <v>0</v>
      </c>
      <c r="L3" s="18"/>
      <c r="M3" s="18"/>
      <c r="N3" s="18"/>
      <c r="O3" s="9"/>
      <c r="P3" s="9"/>
      <c r="Q3" s="9"/>
      <c r="R3" s="9"/>
      <c r="S3" s="9"/>
      <c r="T3" s="9"/>
      <c r="U3" s="9"/>
      <c r="V3" s="9"/>
      <c r="W3" s="18"/>
      <c r="X3" s="18"/>
      <c r="Y3" s="18"/>
      <c r="Z3" s="18"/>
      <c r="AA3" s="98"/>
    </row>
    <row r="4" spans="1:32" ht="20.25">
      <c r="A4" s="106"/>
      <c r="B4" s="18"/>
      <c r="C4" s="18"/>
      <c r="D4" s="18"/>
      <c r="E4" s="18"/>
      <c r="F4" s="18"/>
      <c r="G4" s="18"/>
      <c r="H4" s="18"/>
      <c r="I4" s="18"/>
      <c r="J4" s="18"/>
      <c r="K4" s="19"/>
      <c r="L4" s="18"/>
      <c r="M4" s="18"/>
      <c r="N4" s="18"/>
      <c r="O4" s="18"/>
      <c r="P4" s="18"/>
      <c r="Q4" s="18"/>
      <c r="R4" s="18"/>
      <c r="S4" s="18"/>
      <c r="T4" s="18"/>
      <c r="U4" s="18"/>
      <c r="V4" s="18"/>
      <c r="W4" s="18"/>
      <c r="X4" s="18"/>
      <c r="Y4" s="18"/>
      <c r="Z4" s="18"/>
      <c r="AA4" s="98"/>
    </row>
    <row r="5" spans="1:32" ht="20.25">
      <c r="Z5" s="11" t="e">
        <f>tinh2&amp;", ngày "&amp;AB5&amp;" tháng "&amp;AC5&amp;" năm "&amp;AD5</f>
        <v>#REF!</v>
      </c>
      <c r="AA5" s="99">
        <v>7</v>
      </c>
      <c r="AB5" t="e">
        <f>IF(INDEX(DanhMuc,$AA$1,AA5)&gt;0,TEXT(DAY(INDEX(DanhMuc,$AA$1,AA5)),"00"),"…...")</f>
        <v>#REF!</v>
      </c>
      <c r="AC5" t="e">
        <f>IF(INDEX(DanhMuc,$AA$1,AA5)&gt;0,TEXT(MONTH(INDEX(DanhMuc,$AA$1,AA5)),"00"),"…...")</f>
        <v>#REF!</v>
      </c>
      <c r="AD5" t="e">
        <f>IF(INDEX(DanhMuc,$AA$1,AA5)&gt;0,TEXT(YEAR(INDEX(DanhMuc,$AA$1,AA5)),"00"),"……...")</f>
        <v>#REF!</v>
      </c>
    </row>
    <row r="6" spans="1:32" ht="12.75" customHeight="1">
      <c r="AA6" s="98"/>
    </row>
    <row r="7" spans="1:32" ht="21" thickBot="1">
      <c r="A7" s="4" t="e">
        <f>IF(AB7&gt;0,"SỐ: "&amp;AC7&amp;"/PYC","SỐ: ………………")</f>
        <v>#REF!</v>
      </c>
      <c r="B7" s="4"/>
      <c r="C7" s="4"/>
      <c r="D7" s="4"/>
      <c r="E7" s="4"/>
      <c r="F7" s="4"/>
      <c r="G7" s="4"/>
      <c r="H7" s="4"/>
      <c r="I7" s="4"/>
      <c r="J7" s="4"/>
      <c r="K7" s="4"/>
      <c r="L7" s="4"/>
      <c r="M7" s="4"/>
      <c r="N7" s="4"/>
      <c r="O7" s="4"/>
      <c r="P7" s="4"/>
      <c r="Q7" s="4"/>
      <c r="R7" s="4"/>
      <c r="S7" s="4"/>
      <c r="T7" s="4"/>
      <c r="U7" s="4"/>
      <c r="V7" s="4"/>
      <c r="W7" s="4"/>
      <c r="X7" s="4"/>
      <c r="Y7" s="4"/>
      <c r="Z7" s="4"/>
      <c r="AA7" s="99">
        <v>1</v>
      </c>
      <c r="AB7" t="e">
        <f>LEN(INDEX(DanhMuc,$AA$1,AA7))</f>
        <v>#REF!</v>
      </c>
      <c r="AC7" t="e">
        <f>INDEX(DanhMuc,$AA$1,AA7)</f>
        <v>#REF!</v>
      </c>
    </row>
    <row r="8" spans="1:32" ht="21" thickBot="1">
      <c r="A8" s="10" t="s">
        <v>303</v>
      </c>
      <c r="B8" s="4"/>
      <c r="C8" s="4"/>
      <c r="D8" s="4"/>
      <c r="E8" s="4"/>
      <c r="F8" s="4"/>
      <c r="G8" s="4"/>
      <c r="H8" s="4"/>
      <c r="I8" s="4"/>
      <c r="J8" s="4"/>
      <c r="K8" s="4"/>
      <c r="L8" s="4"/>
      <c r="M8" s="4"/>
      <c r="N8" s="4"/>
      <c r="O8" s="4"/>
      <c r="P8" s="4"/>
      <c r="Q8" s="4"/>
      <c r="R8" s="4"/>
      <c r="S8" s="4"/>
      <c r="T8" s="4"/>
      <c r="U8" s="4"/>
      <c r="V8" s="4"/>
      <c r="W8" s="4"/>
      <c r="X8" s="4"/>
      <c r="Y8" s="4"/>
      <c r="Z8" s="4"/>
      <c r="AA8" s="107" t="s">
        <v>25</v>
      </c>
    </row>
    <row r="9" spans="1:32" ht="20.25">
      <c r="A9" s="17"/>
      <c r="AA9" s="98"/>
    </row>
    <row r="10" spans="1:32" ht="20.25">
      <c r="A10" s="17"/>
      <c r="B10" s="102" t="s">
        <v>44</v>
      </c>
      <c r="C10" s="17"/>
      <c r="D10" s="17"/>
      <c r="E10" s="17"/>
      <c r="F10" s="17" t="str">
        <f>ct</f>
        <v>Nhà làm việc kiêm kho, nhà công vụ và phụ trợ</v>
      </c>
      <c r="G10" s="17"/>
      <c r="H10" s="17"/>
      <c r="I10" s="17"/>
      <c r="J10" s="17"/>
      <c r="K10" s="17"/>
      <c r="L10" s="17"/>
      <c r="M10" s="17"/>
      <c r="N10" s="17"/>
      <c r="O10" s="17"/>
      <c r="P10" s="17"/>
      <c r="Q10" s="17"/>
      <c r="R10" s="17"/>
      <c r="S10" s="17"/>
      <c r="T10" s="17"/>
      <c r="U10" s="17"/>
      <c r="V10" s="17"/>
      <c r="W10" s="17"/>
      <c r="X10" s="17"/>
      <c r="Y10" s="17"/>
      <c r="Z10" s="17"/>
      <c r="AA10" s="98"/>
    </row>
    <row r="11" spans="1:32" ht="20.25">
      <c r="A11" s="17"/>
      <c r="B11" s="102" t="s">
        <v>74</v>
      </c>
      <c r="C11" s="17"/>
      <c r="D11" s="17"/>
      <c r="E11" s="17"/>
      <c r="F11" s="17" t="str">
        <f>hm</f>
        <v>Nhà làm việc kiêm kho</v>
      </c>
      <c r="G11" s="17"/>
      <c r="H11" s="17"/>
      <c r="I11" s="17"/>
      <c r="J11" s="17"/>
      <c r="K11" s="17"/>
      <c r="L11" s="17"/>
      <c r="M11" s="17"/>
      <c r="N11" s="17"/>
      <c r="O11" s="17"/>
      <c r="P11" s="17"/>
      <c r="Q11" s="17"/>
      <c r="R11" s="17"/>
      <c r="S11" s="17"/>
      <c r="T11" s="17"/>
      <c r="U11" s="17"/>
      <c r="V11" s="17"/>
      <c r="W11" s="17"/>
      <c r="X11" s="17"/>
      <c r="Y11" s="17"/>
      <c r="Z11" s="17"/>
      <c r="AA11" s="98"/>
    </row>
    <row r="12" spans="1:32" ht="20.25">
      <c r="A12" s="17"/>
      <c r="B12" s="102" t="s">
        <v>45</v>
      </c>
      <c r="C12" s="17"/>
      <c r="D12" s="17"/>
      <c r="E12" s="17"/>
      <c r="F12" s="17" t="str">
        <f>dd</f>
        <v>Phường HG - TP HL - Tỉnh QN</v>
      </c>
      <c r="G12" s="17"/>
      <c r="H12" s="17"/>
      <c r="I12" s="17"/>
      <c r="J12" s="17"/>
      <c r="K12" s="17"/>
      <c r="L12" s="17"/>
      <c r="M12" s="17"/>
      <c r="N12" s="17"/>
      <c r="O12" s="17"/>
      <c r="P12" s="17"/>
      <c r="Q12" s="17"/>
      <c r="R12" s="17"/>
      <c r="S12" s="17"/>
      <c r="T12" s="17"/>
      <c r="U12" s="17"/>
      <c r="V12" s="17"/>
      <c r="W12" s="17"/>
      <c r="X12" s="17"/>
      <c r="Y12" s="17"/>
      <c r="Z12" s="17"/>
      <c r="AA12" s="98"/>
    </row>
    <row r="13" spans="1:32" ht="20.25">
      <c r="A13" s="102"/>
      <c r="B13" s="17"/>
      <c r="C13" s="17"/>
      <c r="D13" s="17"/>
      <c r="E13" s="17"/>
      <c r="F13" s="17"/>
      <c r="G13" s="17"/>
      <c r="H13" s="17"/>
      <c r="I13" s="17"/>
      <c r="J13" s="17"/>
      <c r="K13" s="17"/>
      <c r="L13" s="17"/>
      <c r="M13" s="17"/>
      <c r="N13" s="17"/>
      <c r="O13" s="17"/>
      <c r="P13" s="17"/>
      <c r="Q13" s="17"/>
      <c r="R13" s="17"/>
      <c r="S13" s="17"/>
      <c r="T13" s="17"/>
      <c r="U13" s="17"/>
      <c r="V13" s="17"/>
      <c r="W13" s="17"/>
      <c r="X13" s="17"/>
      <c r="Y13" s="17"/>
      <c r="Z13" s="17"/>
      <c r="AA13" s="98"/>
    </row>
    <row r="14" spans="1:32" ht="20.25">
      <c r="A14" s="102"/>
      <c r="B14" s="103" t="s">
        <v>97</v>
      </c>
      <c r="C14" s="17"/>
      <c r="D14" s="17"/>
      <c r="F14" s="102" t="str">
        <f>cdt</f>
        <v>Tỉnh QN</v>
      </c>
      <c r="G14" s="17"/>
      <c r="H14" s="17"/>
      <c r="I14" s="17"/>
      <c r="J14" s="17"/>
      <c r="K14" s="17"/>
      <c r="L14" s="17"/>
      <c r="M14" s="17"/>
      <c r="N14" s="17"/>
      <c r="O14" s="17"/>
      <c r="P14" s="17"/>
      <c r="Q14" s="17"/>
      <c r="R14" s="17"/>
      <c r="S14" s="17"/>
      <c r="T14" s="17"/>
      <c r="U14" s="17"/>
      <c r="V14" s="17"/>
      <c r="W14" s="17"/>
      <c r="X14" s="17"/>
      <c r="Y14" s="17"/>
      <c r="Z14" s="17"/>
      <c r="AA14" s="98"/>
    </row>
    <row r="15" spans="1:32" ht="20.25">
      <c r="A15" s="17"/>
      <c r="B15" s="17"/>
      <c r="C15" s="17"/>
      <c r="D15" s="17"/>
      <c r="E15" s="17"/>
      <c r="F15" s="102" t="s">
        <v>270</v>
      </c>
      <c r="G15" s="17"/>
      <c r="H15" s="17"/>
      <c r="I15" s="17"/>
      <c r="J15" s="17"/>
      <c r="K15" s="17"/>
      <c r="L15" s="17"/>
      <c r="M15" s="17"/>
      <c r="N15" s="17"/>
      <c r="O15" s="17"/>
      <c r="P15" s="17"/>
      <c r="Q15" s="17"/>
      <c r="R15" s="17"/>
      <c r="S15" s="17"/>
      <c r="T15" s="17"/>
      <c r="U15" s="17"/>
      <c r="V15" s="17"/>
      <c r="W15" s="17"/>
      <c r="X15" s="17"/>
      <c r="Y15" s="17"/>
      <c r="Z15" s="17"/>
      <c r="AA15" s="98"/>
    </row>
    <row r="16" spans="1:32" ht="20.25" customHeight="1">
      <c r="A16" s="224" t="s">
        <v>304</v>
      </c>
      <c r="B16" s="17"/>
      <c r="C16" s="17"/>
      <c r="D16" s="17"/>
      <c r="E16" s="17"/>
      <c r="F16" s="17"/>
      <c r="G16" s="17"/>
      <c r="H16" s="17"/>
      <c r="I16" s="17"/>
      <c r="J16" s="17"/>
      <c r="K16" s="17"/>
      <c r="L16" s="17"/>
      <c r="M16" s="17"/>
      <c r="N16" s="17"/>
      <c r="O16" s="17"/>
      <c r="P16" s="17"/>
      <c r="Q16" s="17"/>
      <c r="R16" s="17"/>
      <c r="S16" s="17"/>
      <c r="T16" s="17"/>
      <c r="U16" s="17"/>
      <c r="V16" s="17"/>
      <c r="W16" s="17"/>
      <c r="X16" s="17"/>
      <c r="Y16" s="17"/>
      <c r="Z16" s="17"/>
      <c r="AA16" s="98"/>
      <c r="AF16" s="14"/>
    </row>
    <row r="17" spans="1:31" ht="20.25" customHeight="1">
      <c r="A17" s="454" t="e">
        <f>IF(AB17&gt;0,INDEX(DanhMuc,$AA$1,AA17),REPT(".",285))</f>
        <v>#REF!</v>
      </c>
      <c r="B17" s="454"/>
      <c r="C17" s="454"/>
      <c r="D17" s="454"/>
      <c r="E17" s="454"/>
      <c r="F17" s="454"/>
      <c r="G17" s="454"/>
      <c r="H17" s="454"/>
      <c r="I17" s="454"/>
      <c r="J17" s="454"/>
      <c r="K17" s="454"/>
      <c r="L17" s="454"/>
      <c r="M17" s="454"/>
      <c r="N17" s="454"/>
      <c r="O17" s="454"/>
      <c r="P17" s="454"/>
      <c r="Q17" s="454"/>
      <c r="R17" s="454"/>
      <c r="S17" s="454"/>
      <c r="T17" s="454"/>
      <c r="U17" s="454"/>
      <c r="V17" s="454"/>
      <c r="W17" s="454"/>
      <c r="X17" s="454"/>
      <c r="Y17" s="454"/>
      <c r="Z17" s="454"/>
      <c r="AA17" s="99">
        <v>2</v>
      </c>
      <c r="AB17" t="e">
        <f>LEN(INDEX(DanhMuc,$AA$1,AA17))</f>
        <v>#REF!</v>
      </c>
    </row>
    <row r="18" spans="1:31" ht="20.25" customHeight="1">
      <c r="A18" s="454"/>
      <c r="B18" s="454"/>
      <c r="C18" s="454"/>
      <c r="D18" s="454"/>
      <c r="E18" s="454"/>
      <c r="F18" s="454"/>
      <c r="G18" s="454"/>
      <c r="H18" s="454"/>
      <c r="I18" s="454"/>
      <c r="J18" s="454"/>
      <c r="K18" s="454"/>
      <c r="L18" s="454"/>
      <c r="M18" s="454"/>
      <c r="N18" s="454"/>
      <c r="O18" s="454"/>
      <c r="P18" s="454"/>
      <c r="Q18" s="454"/>
      <c r="R18" s="454"/>
      <c r="S18" s="454"/>
      <c r="T18" s="454"/>
      <c r="U18" s="454"/>
      <c r="V18" s="454"/>
      <c r="W18" s="454"/>
      <c r="X18" s="454"/>
      <c r="Y18" s="454"/>
      <c r="Z18" s="454"/>
      <c r="AA18" s="99"/>
    </row>
    <row r="19" spans="1:31" ht="20.25">
      <c r="A19" s="454"/>
      <c r="B19" s="454"/>
      <c r="C19" s="454"/>
      <c r="D19" s="454"/>
      <c r="E19" s="454"/>
      <c r="F19" s="454"/>
      <c r="G19" s="454"/>
      <c r="H19" s="454"/>
      <c r="I19" s="454"/>
      <c r="J19" s="454"/>
      <c r="K19" s="454"/>
      <c r="L19" s="454"/>
      <c r="M19" s="454"/>
      <c r="N19" s="454"/>
      <c r="O19" s="454"/>
      <c r="P19" s="454"/>
      <c r="Q19" s="454"/>
      <c r="R19" s="454"/>
      <c r="S19" s="454"/>
      <c r="T19" s="454"/>
      <c r="U19" s="454"/>
      <c r="V19" s="454"/>
      <c r="W19" s="454"/>
      <c r="X19" s="454"/>
      <c r="Y19" s="454"/>
      <c r="Z19" s="454"/>
      <c r="AA19" s="99"/>
    </row>
    <row r="20" spans="1:31" ht="18.75">
      <c r="A20" s="224" t="s">
        <v>271</v>
      </c>
      <c r="B20" s="227"/>
      <c r="C20" s="227"/>
      <c r="D20" s="227"/>
      <c r="E20" s="227"/>
      <c r="F20" s="227"/>
      <c r="G20" s="227"/>
      <c r="H20" s="227"/>
      <c r="I20" s="224" t="e">
        <f>AC20&amp;" giờ "&amp;AD20&amp;" phút, ngày "&amp;AB21&amp;" tháng "&amp;AC21&amp;" năm "&amp;AD21</f>
        <v>#REF!</v>
      </c>
      <c r="J20" s="227"/>
      <c r="K20" s="227"/>
      <c r="L20" s="227"/>
      <c r="M20" s="227"/>
      <c r="N20" s="227"/>
      <c r="O20" s="227"/>
      <c r="P20" s="227"/>
      <c r="Q20" s="227"/>
      <c r="R20" s="227"/>
      <c r="S20" s="227"/>
      <c r="T20" s="227"/>
      <c r="U20" s="227"/>
      <c r="V20" s="227"/>
      <c r="W20" s="227"/>
      <c r="X20" s="227"/>
      <c r="Y20" s="227"/>
      <c r="Z20" s="227"/>
      <c r="AA20" s="14">
        <v>8</v>
      </c>
      <c r="AB20" t="e">
        <f>INDEX(DanhMuc,$AA$1,AA20)</f>
        <v>#REF!</v>
      </c>
      <c r="AC20" t="e">
        <f>IF(AB20&gt;0,LEFT(AB20,LEN(AB20)-2),"……")</f>
        <v>#REF!</v>
      </c>
      <c r="AD20" t="e">
        <f>IF(AB20&gt;0,RIGHT(AB20,2),"……")</f>
        <v>#REF!</v>
      </c>
      <c r="AE20" s="227"/>
    </row>
    <row r="21" spans="1:31" ht="20.25" customHeight="1">
      <c r="A21" s="229" t="str">
        <f>"    Tại công trình: "&amp;ct</f>
        <v xml:space="preserve">    Tại công trình: Nhà làm việc kiêm kho, nhà công vụ và phụ trợ</v>
      </c>
      <c r="B21" s="228"/>
      <c r="C21" s="228"/>
      <c r="D21" s="228"/>
      <c r="E21" s="228"/>
      <c r="F21" s="228"/>
      <c r="G21" s="228"/>
      <c r="H21" s="228"/>
      <c r="I21" s="228"/>
      <c r="J21" s="228"/>
      <c r="K21" s="228"/>
      <c r="L21" s="228"/>
      <c r="M21" s="228"/>
      <c r="N21" s="228"/>
      <c r="O21" s="228"/>
      <c r="P21" s="228"/>
      <c r="Q21" s="228"/>
      <c r="R21" s="228"/>
      <c r="S21" s="228"/>
      <c r="T21" s="228"/>
      <c r="U21" s="228"/>
      <c r="V21" s="228"/>
      <c r="W21" s="228"/>
      <c r="X21" s="228"/>
      <c r="Y21" s="228"/>
      <c r="Z21" s="228"/>
      <c r="AA21" s="14">
        <v>10</v>
      </c>
      <c r="AB21" t="e">
        <f>IF(INDEX(DanhMuc,$AA$1,AA21)&gt;0,TEXT(DAY(INDEX(DanhMuc,$AA$1,AA21)),"00"),"…...")</f>
        <v>#REF!</v>
      </c>
      <c r="AC21" t="e">
        <f>IF(INDEX(DanhMuc,$AA$1,AA21)&gt;0,TEXT(MONTH(INDEX(DanhMuc,$AA$1,AA21)),"00"),"…...")</f>
        <v>#REF!</v>
      </c>
      <c r="AD21" t="e">
        <f>IF(INDEX(DanhMuc,$AA$1,AA21)&gt;0,TEXT(YEAR(INDEX(DanhMuc,$AA$1,AA21)),"00"),"…...")</f>
        <v>#REF!</v>
      </c>
      <c r="AE21" s="227"/>
    </row>
    <row r="22" spans="1:31" ht="20.25" customHeight="1">
      <c r="A22" s="455" t="e">
        <f>"    Sau khi kiểm tra và nghiệm thu nội bộ công việc xây dựng, nội dung thể hiện trong biên bản nghiệm thu nội bộ số: "&amp;IF(AB22&gt;0,AC22&amp;"/NB","……..……...")&amp;" ngày "&amp;AB26&amp;" tháng "&amp;AC26&amp;" năm "&amp;AD26&amp;", Nhà thầu thi công chúng tôi cam kết phần công việc cần nghiệm thu đã hoàn thành, đạt yêu cầu thiết kế. Nhà thầu thi công kính đề nghị các bên liên quan tổ chức nghiệm thu để có cơ sở thực hiện các công việc tiếp theo."</f>
        <v>#REF!</v>
      </c>
      <c r="B22" s="456"/>
      <c r="C22" s="456"/>
      <c r="D22" s="456"/>
      <c r="E22" s="456"/>
      <c r="F22" s="456"/>
      <c r="G22" s="456"/>
      <c r="H22" s="456"/>
      <c r="I22" s="456"/>
      <c r="J22" s="456"/>
      <c r="K22" s="456"/>
      <c r="L22" s="456"/>
      <c r="M22" s="456"/>
      <c r="N22" s="456"/>
      <c r="O22" s="456"/>
      <c r="P22" s="456"/>
      <c r="Q22" s="456"/>
      <c r="R22" s="456"/>
      <c r="S22" s="456"/>
      <c r="T22" s="456"/>
      <c r="U22" s="456"/>
      <c r="V22" s="456"/>
      <c r="W22" s="456"/>
      <c r="X22" s="456"/>
      <c r="Y22" s="456"/>
      <c r="Z22" s="456"/>
      <c r="AA22" s="99">
        <v>1</v>
      </c>
      <c r="AB22" t="e">
        <f>LEN(INDEX(DanhMuc,$AA$1,AA22))</f>
        <v>#REF!</v>
      </c>
      <c r="AC22" t="e">
        <f>INDEX(DanhMuc,$AA$1,AA22)</f>
        <v>#REF!</v>
      </c>
    </row>
    <row r="23" spans="1:31" ht="20.25">
      <c r="A23" s="455"/>
      <c r="B23" s="456"/>
      <c r="C23" s="456"/>
      <c r="D23" s="456"/>
      <c r="E23" s="456"/>
      <c r="F23" s="456"/>
      <c r="G23" s="456"/>
      <c r="H23" s="456"/>
      <c r="I23" s="456"/>
      <c r="J23" s="456"/>
      <c r="K23" s="456"/>
      <c r="L23" s="456"/>
      <c r="M23" s="456"/>
      <c r="N23" s="456"/>
      <c r="O23" s="456"/>
      <c r="P23" s="456"/>
      <c r="Q23" s="456"/>
      <c r="R23" s="456"/>
      <c r="S23" s="456"/>
      <c r="T23" s="456"/>
      <c r="U23" s="456"/>
      <c r="V23" s="456"/>
      <c r="W23" s="456"/>
      <c r="X23" s="456"/>
      <c r="Y23" s="456"/>
      <c r="Z23" s="456"/>
      <c r="AA23" s="99"/>
    </row>
    <row r="24" spans="1:31" ht="20.25">
      <c r="A24" s="455"/>
      <c r="B24" s="456"/>
      <c r="C24" s="456"/>
      <c r="D24" s="456"/>
      <c r="E24" s="456"/>
      <c r="F24" s="456"/>
      <c r="G24" s="456"/>
      <c r="H24" s="456"/>
      <c r="I24" s="456"/>
      <c r="J24" s="456"/>
      <c r="K24" s="456"/>
      <c r="L24" s="456"/>
      <c r="M24" s="456"/>
      <c r="N24" s="456"/>
      <c r="O24" s="456"/>
      <c r="P24" s="456"/>
      <c r="Q24" s="456"/>
      <c r="R24" s="456"/>
      <c r="S24" s="456"/>
      <c r="T24" s="456"/>
      <c r="U24" s="456"/>
      <c r="V24" s="456"/>
      <c r="W24" s="456"/>
      <c r="X24" s="456"/>
      <c r="Y24" s="456"/>
      <c r="Z24" s="456"/>
      <c r="AA24" s="99"/>
    </row>
    <row r="25" spans="1:31" ht="20.25">
      <c r="A25" s="455"/>
      <c r="B25" s="456"/>
      <c r="C25" s="456"/>
      <c r="D25" s="456"/>
      <c r="E25" s="456"/>
      <c r="F25" s="456"/>
      <c r="G25" s="456"/>
      <c r="H25" s="456"/>
      <c r="I25" s="456"/>
      <c r="J25" s="456"/>
      <c r="K25" s="456"/>
      <c r="L25" s="456"/>
      <c r="M25" s="456"/>
      <c r="N25" s="456"/>
      <c r="O25" s="456"/>
      <c r="P25" s="456"/>
      <c r="Q25" s="456"/>
      <c r="R25" s="456"/>
      <c r="S25" s="456"/>
      <c r="T25" s="456"/>
      <c r="U25" s="456"/>
      <c r="V25" s="456"/>
      <c r="W25" s="456"/>
      <c r="X25" s="456"/>
      <c r="Y25" s="456"/>
      <c r="Z25" s="456"/>
      <c r="AA25" s="99"/>
    </row>
    <row r="26" spans="1:31" ht="20.25">
      <c r="A26" s="456"/>
      <c r="B26" s="456"/>
      <c r="C26" s="456"/>
      <c r="D26" s="456"/>
      <c r="E26" s="456"/>
      <c r="F26" s="456"/>
      <c r="G26" s="456"/>
      <c r="H26" s="456"/>
      <c r="I26" s="456"/>
      <c r="J26" s="456"/>
      <c r="K26" s="456"/>
      <c r="L26" s="456"/>
      <c r="M26" s="456"/>
      <c r="N26" s="456"/>
      <c r="O26" s="456"/>
      <c r="P26" s="456"/>
      <c r="Q26" s="456"/>
      <c r="R26" s="456"/>
      <c r="S26" s="456"/>
      <c r="T26" s="456"/>
      <c r="U26" s="456"/>
      <c r="V26" s="456"/>
      <c r="W26" s="456"/>
      <c r="X26" s="456"/>
      <c r="Y26" s="456"/>
      <c r="Z26" s="456"/>
      <c r="AA26" s="99">
        <v>5</v>
      </c>
      <c r="AB26" t="e">
        <f>IF(INDEX(DanhMuc,$AA$1,AA26)&gt;0,TEXT(DAY(INDEX(DanhMuc,$AA$1,AA26)),"00"),"…...")</f>
        <v>#REF!</v>
      </c>
      <c r="AC26" t="e">
        <f>IF(INDEX(DanhMuc,$AA$1,AA26)&gt;0,TEXT(MONTH(INDEX(DanhMuc,$AA$1,AA26)),"00"),"…...")</f>
        <v>#REF!</v>
      </c>
      <c r="AD26" t="e">
        <f>IF(INDEX(DanhMuc,$AA$1,AA26)&gt;0,TEXT(YEAR(INDEX(DanhMuc,$AA$1,AA26)),"00"),"……...")</f>
        <v>#REF!</v>
      </c>
    </row>
    <row r="27" spans="1:31" ht="20.25">
      <c r="A27" s="8" t="s">
        <v>98</v>
      </c>
      <c r="K27" s="104" t="str">
        <f>dvtc</f>
        <v>Công ty Cổ phần Xây dựng…</v>
      </c>
      <c r="L27" s="104"/>
      <c r="M27" s="104"/>
      <c r="N27" s="5"/>
      <c r="O27" s="5"/>
      <c r="P27" s="5"/>
      <c r="Q27" s="5"/>
      <c r="R27" s="5"/>
      <c r="S27" s="5"/>
      <c r="T27" s="5"/>
      <c r="U27" s="5"/>
      <c r="V27" s="5"/>
      <c r="W27" s="5"/>
      <c r="X27" s="5"/>
      <c r="Y27" s="5"/>
      <c r="Z27" s="5"/>
      <c r="AA27" s="98"/>
    </row>
    <row r="28" spans="1:31" ht="20.25">
      <c r="A28" s="2" t="s">
        <v>99</v>
      </c>
      <c r="K28" s="104" t="s">
        <v>273</v>
      </c>
      <c r="L28" s="104"/>
      <c r="M28" s="104"/>
      <c r="N28" s="5"/>
      <c r="O28" s="5"/>
      <c r="P28" s="5"/>
      <c r="Q28" s="5"/>
      <c r="R28" s="5"/>
      <c r="S28" s="5"/>
      <c r="T28" s="5"/>
      <c r="U28" s="5"/>
      <c r="V28" s="5"/>
      <c r="W28" s="5"/>
      <c r="X28" s="5"/>
      <c r="Y28" s="5"/>
      <c r="Z28" s="5"/>
      <c r="AA28" s="98"/>
    </row>
    <row r="29" spans="1:31" ht="20.25">
      <c r="A29" s="2" t="s">
        <v>272</v>
      </c>
      <c r="M29" s="269"/>
      <c r="AA29" s="98"/>
    </row>
    <row r="30" spans="1:31" ht="20.25">
      <c r="A30" s="2"/>
      <c r="M30" s="269"/>
      <c r="AA30" s="98"/>
    </row>
    <row r="31" spans="1:31" ht="20.25">
      <c r="A31" s="2"/>
      <c r="M31" s="269"/>
      <c r="AA31" s="98"/>
    </row>
    <row r="32" spans="1:31" ht="20.25">
      <c r="A32" s="2"/>
      <c r="M32" s="269"/>
      <c r="AA32" s="98"/>
    </row>
    <row r="33" spans="11:27" ht="20.25">
      <c r="K33" s="104" t="str">
        <f>MID(ycnt,FIND(":",ycnt,1)+1,LEN(ycnt))</f>
        <v xml:space="preserve"> Nguyễn Đức Lam</v>
      </c>
      <c r="L33" s="104"/>
      <c r="M33" s="104"/>
      <c r="N33" s="104"/>
      <c r="O33" s="5"/>
      <c r="P33" s="5"/>
      <c r="Q33" s="5"/>
      <c r="R33" s="5"/>
      <c r="S33" s="5"/>
      <c r="T33" s="5"/>
      <c r="U33" s="5"/>
      <c r="V33" s="5"/>
      <c r="W33" s="5"/>
      <c r="X33" s="5"/>
      <c r="Y33" s="5"/>
      <c r="Z33" s="5"/>
      <c r="AA33" s="98"/>
    </row>
  </sheetData>
  <mergeCells count="2">
    <mergeCell ref="A17:Z19"/>
    <mergeCell ref="A22:Z26"/>
  </mergeCells>
  <phoneticPr fontId="7" type="noConversion"/>
  <conditionalFormatting sqref="A17:Z19 A21:Z21">
    <cfRule type="expression" dxfId="34" priority="1" stopIfTrue="1">
      <formula>AB$17&gt;0</formula>
    </cfRule>
  </conditionalFormatting>
  <hyperlinks>
    <hyperlink ref="AA8" location="DanhMuc!A1" display="Quay về DanhMuc"/>
  </hyperlinks>
  <pageMargins left="0.98425196850393704" right="0.39370078740157483" top="0.74803149606299213" bottom="0.74803149606299213" header="0" footer="0"/>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sheetPr codeName="Sheet19" enableFormatConditionsCalculation="0">
    <tabColor indexed="59"/>
  </sheetPr>
  <dimension ref="A1:AE62"/>
  <sheetViews>
    <sheetView view="pageBreakPreview" workbookViewId="0">
      <pane ySplit="1" topLeftCell="A23" activePane="bottomLeft" state="frozen"/>
      <selection activeCell="Q11" sqref="Q11"/>
      <selection pane="bottomLeft" activeCell="Q11" sqref="Q11"/>
    </sheetView>
  </sheetViews>
  <sheetFormatPr defaultRowHeight="15.75"/>
  <cols>
    <col min="1" max="25" width="3" customWidth="1"/>
    <col min="26" max="26" width="3.125" customWidth="1"/>
    <col min="27" max="27" width="25.75" bestFit="1" customWidth="1"/>
    <col min="28" max="28" width="4.875" hidden="1" customWidth="1"/>
    <col min="29" max="29" width="6.125" hidden="1" customWidth="1"/>
    <col min="30" max="30" width="4.875" hidden="1" customWidth="1"/>
  </cols>
  <sheetData>
    <row r="1" spans="1:31" s="3" customFormat="1" ht="17.25"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0">
        <f>DanhMuc!S10</f>
        <v>56</v>
      </c>
    </row>
    <row r="2" spans="1:31" ht="19.5" thickTop="1">
      <c r="A2" s="6" t="s">
        <v>10</v>
      </c>
      <c r="B2" s="6"/>
      <c r="C2" s="6"/>
      <c r="D2" s="6"/>
      <c r="E2" s="6"/>
      <c r="F2" s="6"/>
      <c r="G2" s="6"/>
      <c r="H2" s="6"/>
      <c r="I2" s="6"/>
      <c r="J2" s="6"/>
      <c r="K2" s="6"/>
      <c r="L2" s="234"/>
      <c r="M2" s="234"/>
      <c r="N2" s="234"/>
      <c r="O2" s="234"/>
      <c r="P2" s="234"/>
      <c r="Q2" s="234"/>
      <c r="R2" s="234"/>
      <c r="S2" s="234"/>
      <c r="T2" s="234"/>
      <c r="U2" s="234"/>
      <c r="V2" s="234"/>
      <c r="W2" s="234"/>
      <c r="X2" s="234"/>
      <c r="Y2" s="234"/>
      <c r="Z2" s="234"/>
      <c r="AA2" s="260"/>
      <c r="AB2" s="236"/>
      <c r="AC2" s="236"/>
      <c r="AD2" s="236"/>
      <c r="AE2" s="236"/>
    </row>
    <row r="3" spans="1:31" ht="18.75">
      <c r="A3" s="19" t="s">
        <v>0</v>
      </c>
      <c r="B3" s="19"/>
      <c r="C3" s="19"/>
      <c r="D3" s="19"/>
      <c r="E3" s="19"/>
      <c r="F3" s="19"/>
      <c r="G3" s="19"/>
      <c r="H3" s="19"/>
      <c r="I3" s="19"/>
      <c r="J3" s="19"/>
      <c r="K3" s="237"/>
      <c r="L3" s="237"/>
      <c r="M3" s="237"/>
      <c r="N3" s="237"/>
      <c r="O3" s="237"/>
      <c r="P3" s="237"/>
      <c r="Q3" s="238"/>
      <c r="R3" s="238"/>
      <c r="S3" s="238"/>
      <c r="T3" s="238"/>
      <c r="U3" s="238"/>
      <c r="V3" s="238"/>
      <c r="W3" s="238"/>
      <c r="X3" s="238"/>
      <c r="Y3" s="238"/>
      <c r="Z3" s="238"/>
      <c r="AA3" s="260"/>
      <c r="AB3" s="236"/>
      <c r="AC3" s="236"/>
      <c r="AD3" s="236"/>
      <c r="AE3" s="236"/>
    </row>
    <row r="4" spans="1:31" ht="18.75">
      <c r="A4" s="236"/>
      <c r="B4" s="236"/>
      <c r="C4" s="236"/>
      <c r="D4" s="236"/>
      <c r="E4" s="236"/>
      <c r="F4" s="236"/>
      <c r="G4" s="236"/>
      <c r="H4" s="236"/>
      <c r="I4" s="236"/>
      <c r="J4" s="236"/>
      <c r="K4" s="238"/>
      <c r="L4" s="238"/>
      <c r="M4" s="238"/>
      <c r="N4" s="238"/>
      <c r="O4" s="238"/>
      <c r="P4" s="238"/>
      <c r="Q4" s="238"/>
      <c r="R4" s="238"/>
      <c r="S4" s="238"/>
      <c r="T4" s="238"/>
      <c r="U4" s="238"/>
      <c r="V4" s="238"/>
      <c r="W4" s="238"/>
      <c r="X4" s="238"/>
      <c r="Y4" s="238"/>
      <c r="Z4" s="238"/>
      <c r="AA4" s="260"/>
      <c r="AB4" s="236"/>
      <c r="AC4" s="236"/>
      <c r="AD4" s="236"/>
      <c r="AE4" s="236"/>
    </row>
    <row r="5" spans="1:31" ht="18.75">
      <c r="A5" s="236"/>
      <c r="B5" s="236"/>
      <c r="C5" s="236"/>
      <c r="D5" s="236"/>
      <c r="E5" s="236"/>
      <c r="F5" s="236"/>
      <c r="G5" s="236"/>
      <c r="H5" s="236"/>
      <c r="I5" s="236"/>
      <c r="J5" s="236"/>
      <c r="K5" s="236"/>
      <c r="L5" s="236"/>
      <c r="M5" s="236"/>
      <c r="N5" s="236"/>
      <c r="O5" s="236"/>
      <c r="P5" s="236"/>
      <c r="Q5" s="236"/>
      <c r="R5" s="236"/>
      <c r="S5" s="236"/>
      <c r="T5" s="236"/>
      <c r="U5" s="236"/>
      <c r="V5" s="236"/>
      <c r="W5" s="236"/>
      <c r="X5" s="236"/>
      <c r="Y5" s="236"/>
      <c r="Z5" s="11" t="e">
        <f>tinh2&amp;", ngày "&amp;AB5&amp;" tháng "&amp;AC5&amp;" năm "&amp;AD5</f>
        <v>#REF!</v>
      </c>
      <c r="AA5" s="261">
        <v>10</v>
      </c>
      <c r="AB5" s="236" t="e">
        <f>IF(INDEX(DanhMuc,$AA$1,AA5)&gt;0,TEXT(DAY(INDEX(DanhMuc,$AA$1,AA5)),"00"),"…...")</f>
        <v>#REF!</v>
      </c>
      <c r="AC5" s="236" t="e">
        <f>IF(INDEX(DanhMuc,$AA$1,AA5)&gt;0,TEXT(MONTH(INDEX(DanhMuc,$AA$1,AA5)),"00"),"…...")</f>
        <v>#REF!</v>
      </c>
      <c r="AD5" s="236" t="e">
        <f>IF(INDEX(DanhMuc,$AA$1,AA5)&gt;0,TEXT(YEAR(INDEX(DanhMuc,$AA$1,AA5)),"00"),"……...")</f>
        <v>#REF!</v>
      </c>
      <c r="AE5" s="236"/>
    </row>
    <row r="6" spans="1:31" ht="18.75">
      <c r="A6" s="236"/>
      <c r="B6" s="236"/>
      <c r="C6" s="236"/>
      <c r="D6" s="236"/>
      <c r="E6" s="236"/>
      <c r="F6" s="236"/>
      <c r="G6" s="236"/>
      <c r="H6" s="236"/>
      <c r="I6" s="236"/>
      <c r="J6" s="236"/>
      <c r="K6" s="236"/>
      <c r="L6" s="236"/>
      <c r="M6" s="236"/>
      <c r="N6" s="236"/>
      <c r="O6" s="236"/>
      <c r="P6" s="236"/>
      <c r="Q6" s="236"/>
      <c r="R6" s="236"/>
      <c r="S6" s="236"/>
      <c r="T6" s="236"/>
      <c r="U6" s="236"/>
      <c r="V6" s="236"/>
      <c r="W6" s="236"/>
      <c r="X6" s="236"/>
      <c r="Y6" s="236"/>
      <c r="Z6" s="236"/>
      <c r="AA6" s="260"/>
      <c r="AB6" s="236"/>
      <c r="AC6" s="236"/>
      <c r="AD6" s="236"/>
      <c r="AE6" s="236"/>
    </row>
    <row r="7" spans="1:31" ht="19.5" thickBot="1">
      <c r="A7" s="239" t="e">
        <f>IF(AB7&gt;0,"BIÊN BẢN SỐ: "&amp;AC7&amp;"/A-B","BIÊN BẢN SỐ: ……………......")</f>
        <v>#REF!</v>
      </c>
      <c r="B7" s="239"/>
      <c r="C7" s="239"/>
      <c r="D7" s="239"/>
      <c r="E7" s="239"/>
      <c r="F7" s="239"/>
      <c r="G7" s="239"/>
      <c r="H7" s="239"/>
      <c r="I7" s="239"/>
      <c r="J7" s="239"/>
      <c r="K7" s="239"/>
      <c r="L7" s="239"/>
      <c r="M7" s="239"/>
      <c r="N7" s="239"/>
      <c r="O7" s="239"/>
      <c r="P7" s="239"/>
      <c r="Q7" s="239"/>
      <c r="R7" s="239"/>
      <c r="S7" s="239"/>
      <c r="T7" s="239"/>
      <c r="U7" s="239"/>
      <c r="V7" s="239"/>
      <c r="W7" s="239"/>
      <c r="X7" s="239"/>
      <c r="Y7" s="239"/>
      <c r="Z7" s="239"/>
      <c r="AA7" s="261">
        <v>1</v>
      </c>
      <c r="AB7" s="236" t="e">
        <f>LEN(INDEX(DanhMuc,$AA$1,AA7))</f>
        <v>#REF!</v>
      </c>
      <c r="AC7" s="236" t="e">
        <f>INDEX(DanhMuc,$AA$1,AA7)</f>
        <v>#REF!</v>
      </c>
      <c r="AD7" s="236"/>
      <c r="AE7" s="236"/>
    </row>
    <row r="8" spans="1:31" ht="21" thickBot="1">
      <c r="A8" s="10" t="s">
        <v>1</v>
      </c>
      <c r="B8" s="239"/>
      <c r="C8" s="239"/>
      <c r="D8" s="239"/>
      <c r="E8" s="239"/>
      <c r="F8" s="239"/>
      <c r="G8" s="239"/>
      <c r="H8" s="239"/>
      <c r="I8" s="239"/>
      <c r="J8" s="239"/>
      <c r="K8" s="239"/>
      <c r="L8" s="239"/>
      <c r="M8" s="239"/>
      <c r="N8" s="239"/>
      <c r="O8" s="239"/>
      <c r="P8" s="239"/>
      <c r="Q8" s="239"/>
      <c r="R8" s="239"/>
      <c r="S8" s="239"/>
      <c r="T8" s="239"/>
      <c r="U8" s="239"/>
      <c r="V8" s="239"/>
      <c r="W8" s="239"/>
      <c r="X8" s="239"/>
      <c r="Y8" s="239"/>
      <c r="Z8" s="239"/>
      <c r="AA8" s="262" t="s">
        <v>25</v>
      </c>
      <c r="AB8" s="236"/>
      <c r="AC8" s="236"/>
      <c r="AD8" s="236"/>
      <c r="AE8" s="236"/>
    </row>
    <row r="9" spans="1:31" ht="18.75">
      <c r="A9" s="236"/>
      <c r="B9" s="236"/>
      <c r="C9" s="236"/>
      <c r="D9" s="236"/>
      <c r="E9" s="236"/>
      <c r="F9" s="236"/>
      <c r="G9" s="236"/>
      <c r="H9" s="236"/>
      <c r="I9" s="236"/>
      <c r="J9" s="236"/>
      <c r="K9" s="236"/>
      <c r="L9" s="236"/>
      <c r="M9" s="236"/>
      <c r="N9" s="236"/>
      <c r="O9" s="236"/>
      <c r="P9" s="236"/>
      <c r="Q9" s="236"/>
      <c r="R9" s="236"/>
      <c r="S9" s="236"/>
      <c r="T9" s="236"/>
      <c r="U9" s="236"/>
      <c r="V9" s="236"/>
      <c r="W9" s="236"/>
      <c r="X9" s="236"/>
      <c r="Y9" s="236"/>
      <c r="Z9" s="236"/>
      <c r="AA9" s="260"/>
      <c r="AB9" s="236"/>
      <c r="AC9" s="236"/>
      <c r="AD9" s="236"/>
      <c r="AE9" s="236"/>
    </row>
    <row r="10" spans="1:31" ht="18.75">
      <c r="A10" s="7" t="s">
        <v>44</v>
      </c>
      <c r="B10" s="31"/>
      <c r="C10" s="31"/>
      <c r="D10" s="31"/>
      <c r="E10" s="236" t="str">
        <f>ct</f>
        <v>Nhà làm việc kiêm kho, nhà công vụ và phụ trợ</v>
      </c>
      <c r="F10" s="31"/>
      <c r="G10" s="31"/>
      <c r="H10" s="236"/>
      <c r="I10" s="236"/>
      <c r="J10" s="236"/>
      <c r="K10" s="236"/>
      <c r="L10" s="236"/>
      <c r="M10" s="236"/>
      <c r="N10" s="236"/>
      <c r="O10" s="236"/>
      <c r="P10" s="236"/>
      <c r="Q10" s="236"/>
      <c r="R10" s="236"/>
      <c r="S10" s="236"/>
      <c r="T10" s="236"/>
      <c r="U10" s="236"/>
      <c r="V10" s="236"/>
      <c r="W10" s="236"/>
      <c r="X10" s="236"/>
      <c r="Y10" s="236"/>
      <c r="Z10" s="236"/>
      <c r="AA10" s="260"/>
      <c r="AB10" s="236"/>
      <c r="AC10" s="236"/>
      <c r="AD10" s="236"/>
      <c r="AE10" s="236"/>
    </row>
    <row r="11" spans="1:31" ht="18.75">
      <c r="A11" s="7" t="s">
        <v>74</v>
      </c>
      <c r="B11" s="31"/>
      <c r="C11" s="31"/>
      <c r="D11" s="31"/>
      <c r="E11" s="236" t="str">
        <f>hm</f>
        <v>Nhà làm việc kiêm kho</v>
      </c>
      <c r="F11" s="31"/>
      <c r="G11" s="31"/>
      <c r="H11" s="236"/>
      <c r="I11" s="236"/>
      <c r="J11" s="236"/>
      <c r="K11" s="236"/>
      <c r="L11" s="236"/>
      <c r="M11" s="236"/>
      <c r="N11" s="236"/>
      <c r="O11" s="236"/>
      <c r="P11" s="236"/>
      <c r="Q11" s="236"/>
      <c r="R11" s="236"/>
      <c r="S11" s="236"/>
      <c r="T11" s="236"/>
      <c r="U11" s="236"/>
      <c r="V11" s="236"/>
      <c r="W11" s="236"/>
      <c r="X11" s="236"/>
      <c r="Y11" s="236"/>
      <c r="Z11" s="236"/>
      <c r="AA11" s="260"/>
      <c r="AB11" s="236"/>
      <c r="AC11" s="236"/>
      <c r="AD11" s="236"/>
      <c r="AE11" s="236"/>
    </row>
    <row r="12" spans="1:31" ht="18.75">
      <c r="A12" s="7" t="s">
        <v>45</v>
      </c>
      <c r="B12" s="31"/>
      <c r="C12" s="31"/>
      <c r="D12" s="31"/>
      <c r="E12" s="236" t="str">
        <f>dd</f>
        <v>Phường HG - TP HL - Tỉnh QN</v>
      </c>
      <c r="F12" s="31"/>
      <c r="G12" s="31"/>
      <c r="H12" s="236"/>
      <c r="I12" s="236"/>
      <c r="J12" s="236"/>
      <c r="K12" s="236"/>
      <c r="L12" s="236"/>
      <c r="M12" s="236"/>
      <c r="N12" s="236"/>
      <c r="O12" s="236"/>
      <c r="P12" s="236"/>
      <c r="Q12" s="236"/>
      <c r="R12" s="236"/>
      <c r="S12" s="236"/>
      <c r="T12" s="236"/>
      <c r="U12" s="236"/>
      <c r="V12" s="236"/>
      <c r="W12" s="236"/>
      <c r="X12" s="236"/>
      <c r="Y12" s="236"/>
      <c r="Z12" s="236"/>
      <c r="AA12" s="260"/>
      <c r="AB12" s="236"/>
      <c r="AC12" s="236"/>
      <c r="AD12" s="236"/>
      <c r="AE12" s="236"/>
    </row>
    <row r="13" spans="1:31" ht="18.75">
      <c r="A13" s="7" t="s">
        <v>2</v>
      </c>
      <c r="B13" s="236"/>
      <c r="C13" s="236"/>
      <c r="D13" s="236"/>
      <c r="E13" s="236"/>
      <c r="F13" s="236"/>
      <c r="G13" s="236"/>
      <c r="H13" s="236"/>
      <c r="I13" s="236"/>
      <c r="J13" s="236"/>
      <c r="K13" s="236"/>
      <c r="L13" s="236"/>
      <c r="M13" s="236"/>
      <c r="N13" s="236"/>
      <c r="O13" s="236"/>
      <c r="P13" s="236"/>
      <c r="Q13" s="236"/>
      <c r="R13" s="236"/>
      <c r="S13" s="236"/>
      <c r="T13" s="236"/>
      <c r="U13" s="236"/>
      <c r="V13" s="236"/>
      <c r="W13" s="236"/>
      <c r="X13" s="236"/>
      <c r="Y13" s="236"/>
      <c r="Z13" s="236"/>
      <c r="AA13" s="260"/>
      <c r="AB13" s="236"/>
      <c r="AC13" s="236"/>
      <c r="AD13" s="236"/>
      <c r="AE13" s="236"/>
    </row>
    <row r="14" spans="1:31" ht="16.5" customHeight="1">
      <c r="A14" s="454" t="e">
        <f>IF(AB14&gt;0,INDEX(DanhMuc,$AA$1,AA14),REPT(".",285))</f>
        <v>#REF!</v>
      </c>
      <c r="B14" s="454"/>
      <c r="C14" s="454"/>
      <c r="D14" s="454"/>
      <c r="E14" s="454"/>
      <c r="F14" s="454"/>
      <c r="G14" s="454"/>
      <c r="H14" s="454"/>
      <c r="I14" s="454"/>
      <c r="J14" s="454"/>
      <c r="K14" s="454"/>
      <c r="L14" s="454"/>
      <c r="M14" s="454"/>
      <c r="N14" s="454"/>
      <c r="O14" s="454"/>
      <c r="P14" s="454"/>
      <c r="Q14" s="454"/>
      <c r="R14" s="454"/>
      <c r="S14" s="454"/>
      <c r="T14" s="454"/>
      <c r="U14" s="454"/>
      <c r="V14" s="454"/>
      <c r="W14" s="454"/>
      <c r="X14" s="454"/>
      <c r="Y14" s="454"/>
      <c r="Z14" s="454"/>
      <c r="AA14" s="261">
        <v>2</v>
      </c>
      <c r="AB14" s="236" t="e">
        <f>LEN(INDEX(DanhMuc,$AA$1,AA14))</f>
        <v>#REF!</v>
      </c>
      <c r="AC14" s="236"/>
      <c r="AD14" s="236"/>
      <c r="AE14" s="236"/>
    </row>
    <row r="15" spans="1:31" ht="18.75">
      <c r="A15" s="454"/>
      <c r="B15" s="454"/>
      <c r="C15" s="454"/>
      <c r="D15" s="454"/>
      <c r="E15" s="454"/>
      <c r="F15" s="454"/>
      <c r="G15" s="454"/>
      <c r="H15" s="454"/>
      <c r="I15" s="454"/>
      <c r="J15" s="454"/>
      <c r="K15" s="454"/>
      <c r="L15" s="454"/>
      <c r="M15" s="454"/>
      <c r="N15" s="454"/>
      <c r="O15" s="454"/>
      <c r="P15" s="454"/>
      <c r="Q15" s="454"/>
      <c r="R15" s="454"/>
      <c r="S15" s="454"/>
      <c r="T15" s="454"/>
      <c r="U15" s="454"/>
      <c r="V15" s="454"/>
      <c r="W15" s="454"/>
      <c r="X15" s="454"/>
      <c r="Y15" s="454"/>
      <c r="Z15" s="454"/>
      <c r="AA15" s="261"/>
      <c r="AB15" s="236"/>
      <c r="AC15" s="236"/>
      <c r="AD15" s="236"/>
      <c r="AE15" s="236"/>
    </row>
    <row r="16" spans="1:31" ht="18.75">
      <c r="A16" s="454"/>
      <c r="B16" s="454"/>
      <c r="C16" s="454"/>
      <c r="D16" s="454"/>
      <c r="E16" s="454"/>
      <c r="F16" s="454"/>
      <c r="G16" s="454"/>
      <c r="H16" s="454"/>
      <c r="I16" s="454"/>
      <c r="J16" s="454"/>
      <c r="K16" s="454"/>
      <c r="L16" s="454"/>
      <c r="M16" s="454"/>
      <c r="N16" s="454"/>
      <c r="O16" s="454"/>
      <c r="P16" s="454"/>
      <c r="Q16" s="454"/>
      <c r="R16" s="454"/>
      <c r="S16" s="454"/>
      <c r="T16" s="454"/>
      <c r="U16" s="454"/>
      <c r="V16" s="454"/>
      <c r="W16" s="454"/>
      <c r="X16" s="454"/>
      <c r="Y16" s="454"/>
      <c r="Z16" s="454"/>
      <c r="AA16" s="260"/>
      <c r="AB16" s="236"/>
      <c r="AC16" s="236"/>
      <c r="AD16" s="236"/>
      <c r="AE16" s="236"/>
    </row>
    <row r="17" spans="1:31" ht="18.75">
      <c r="A17" s="7" t="s">
        <v>3</v>
      </c>
      <c r="B17" s="236"/>
      <c r="C17" s="236"/>
      <c r="D17" s="236"/>
      <c r="E17" s="236"/>
      <c r="F17" s="236"/>
      <c r="G17" s="236"/>
      <c r="H17" s="236"/>
      <c r="I17" s="236"/>
      <c r="J17" s="236"/>
      <c r="K17" s="236"/>
      <c r="L17" s="236"/>
      <c r="M17" s="236"/>
      <c r="N17" s="236"/>
      <c r="O17" s="236"/>
      <c r="P17" s="236"/>
      <c r="Q17" s="236"/>
      <c r="R17" s="236"/>
      <c r="S17" s="236"/>
      <c r="T17" s="236"/>
      <c r="U17" s="236"/>
      <c r="V17" s="236"/>
      <c r="W17" s="236"/>
      <c r="X17" s="236"/>
      <c r="Y17" s="236"/>
      <c r="Z17" s="236"/>
      <c r="AA17" s="260"/>
      <c r="AB17" s="236"/>
      <c r="AC17" s="236"/>
      <c r="AD17" s="236"/>
      <c r="AE17" s="236"/>
    </row>
    <row r="18" spans="1:31" ht="18.75" customHeight="1">
      <c r="A18" s="450" t="str">
        <f>ntab1</f>
        <v xml:space="preserve">  2.1) Nhà thầu Tư vấn giám sát: Công ty Cổ phần Tư vấn…</v>
      </c>
      <c r="B18" s="450"/>
      <c r="C18" s="450"/>
      <c r="D18" s="450"/>
      <c r="E18" s="450"/>
      <c r="F18" s="450"/>
      <c r="G18" s="450"/>
      <c r="H18" s="450"/>
      <c r="I18" s="450"/>
      <c r="J18" s="450"/>
      <c r="K18" s="450"/>
      <c r="L18" s="450"/>
      <c r="M18" s="450"/>
      <c r="N18" s="450"/>
      <c r="O18" s="450"/>
      <c r="P18" s="450"/>
      <c r="Q18" s="450"/>
      <c r="R18" s="450"/>
      <c r="S18" s="450"/>
      <c r="T18" s="450"/>
      <c r="U18" s="450"/>
      <c r="V18" s="450"/>
      <c r="W18" s="450"/>
      <c r="X18" s="450"/>
      <c r="Y18" s="450"/>
      <c r="Z18" s="450"/>
      <c r="AA18" s="260"/>
      <c r="AB18" s="236"/>
      <c r="AC18" s="236"/>
      <c r="AD18" s="236"/>
      <c r="AE18" s="236"/>
    </row>
    <row r="19" spans="1:31" ht="18.75">
      <c r="A19" s="236"/>
      <c r="B19" s="236" t="str">
        <f>tvgs1</f>
        <v>Ông: Trần Bá Đức</v>
      </c>
      <c r="C19" s="236"/>
      <c r="D19" s="236"/>
      <c r="E19" s="236"/>
      <c r="F19" s="236"/>
      <c r="G19" s="236"/>
      <c r="H19" s="236"/>
      <c r="I19" s="236"/>
      <c r="J19" s="236"/>
      <c r="K19" s="236"/>
      <c r="L19" s="236"/>
      <c r="M19" s="236"/>
      <c r="N19" s="236" t="str">
        <f>tvgs11</f>
        <v>Chức vụ: Tổ trưởng tổ giám sát</v>
      </c>
      <c r="O19" s="236"/>
      <c r="P19" s="236"/>
      <c r="Q19" s="236"/>
      <c r="R19" s="236"/>
      <c r="S19" s="236"/>
      <c r="T19" s="236"/>
      <c r="U19" s="236"/>
      <c r="V19" s="236"/>
      <c r="W19" s="236"/>
      <c r="X19" s="236"/>
      <c r="Y19" s="236"/>
      <c r="Z19" s="236"/>
      <c r="AA19" s="260"/>
      <c r="AB19" s="236"/>
      <c r="AC19" s="236"/>
      <c r="AD19" s="236"/>
      <c r="AE19" s="236"/>
    </row>
    <row r="20" spans="1:31" ht="18.75">
      <c r="A20" s="236"/>
      <c r="B20" s="236" t="str">
        <f>tvgs2</f>
        <v>Ông: ………………………..</v>
      </c>
      <c r="C20" s="236"/>
      <c r="D20" s="236"/>
      <c r="E20" s="236"/>
      <c r="F20" s="236"/>
      <c r="G20" s="236"/>
      <c r="H20" s="236"/>
      <c r="I20" s="236"/>
      <c r="J20" s="236"/>
      <c r="K20" s="236"/>
      <c r="L20" s="236"/>
      <c r="M20" s="236"/>
      <c r="N20" s="236" t="str">
        <f>tvgs22</f>
        <v>Chức vụ: …………………</v>
      </c>
      <c r="O20" s="236"/>
      <c r="P20" s="236"/>
      <c r="Q20" s="236"/>
      <c r="R20" s="236"/>
      <c r="S20" s="236"/>
      <c r="T20" s="236"/>
      <c r="U20" s="236"/>
      <c r="V20" s="236"/>
      <c r="W20" s="236"/>
      <c r="X20" s="236"/>
      <c r="Y20" s="236"/>
      <c r="Z20" s="236"/>
      <c r="AA20" s="260"/>
      <c r="AB20" s="236"/>
      <c r="AC20" s="236"/>
      <c r="AD20" s="236"/>
      <c r="AE20" s="236"/>
    </row>
    <row r="21" spans="1:31" ht="18.75">
      <c r="A21" s="7" t="str">
        <f>ntab2</f>
        <v xml:space="preserve">  2.2) Nhà thầu thi công xây dựng: Công ty Cổ phần Xây dựng…</v>
      </c>
      <c r="B21" s="236"/>
      <c r="C21" s="236"/>
      <c r="D21" s="236"/>
      <c r="E21" s="236"/>
      <c r="F21" s="236"/>
      <c r="G21" s="236"/>
      <c r="H21" s="236"/>
      <c r="I21" s="236"/>
      <c r="J21" s="236"/>
      <c r="K21" s="236"/>
      <c r="L21" s="236"/>
      <c r="M21" s="236"/>
      <c r="N21" s="236"/>
      <c r="O21" s="236"/>
      <c r="P21" s="236"/>
      <c r="Q21" s="236"/>
      <c r="R21" s="236"/>
      <c r="S21" s="236"/>
      <c r="T21" s="236"/>
      <c r="U21" s="236"/>
      <c r="V21" s="236"/>
      <c r="W21" s="236"/>
      <c r="X21" s="236"/>
      <c r="Y21" s="236"/>
      <c r="Z21" s="236"/>
      <c r="AA21" s="260"/>
      <c r="AB21" s="236"/>
      <c r="AC21" s="236"/>
      <c r="AD21" s="236"/>
      <c r="AE21" s="236"/>
    </row>
    <row r="22" spans="1:31" ht="18.75">
      <c r="A22" s="236"/>
      <c r="B22" s="236" t="str">
        <f>dvtc1</f>
        <v>Ông: Nguyễn Anh Trung</v>
      </c>
      <c r="C22" s="236"/>
      <c r="D22" s="236"/>
      <c r="E22" s="236"/>
      <c r="F22" s="236"/>
      <c r="G22" s="236"/>
      <c r="H22" s="236"/>
      <c r="I22" s="236"/>
      <c r="J22" s="236"/>
      <c r="K22" s="236"/>
      <c r="L22" s="236"/>
      <c r="M22" s="236"/>
      <c r="N22" s="236" t="str">
        <f>dvtc11</f>
        <v>Chức vụ: Chỉ huy trưởng công trường</v>
      </c>
      <c r="O22" s="236"/>
      <c r="P22" s="236"/>
      <c r="Q22" s="236"/>
      <c r="R22" s="236"/>
      <c r="S22" s="236"/>
      <c r="T22" s="236"/>
      <c r="U22" s="236"/>
      <c r="V22" s="236"/>
      <c r="W22" s="236"/>
      <c r="X22" s="236"/>
      <c r="Y22" s="236"/>
      <c r="Z22" s="236"/>
      <c r="AA22" s="260"/>
      <c r="AB22" s="236"/>
      <c r="AC22" s="236"/>
      <c r="AD22" s="236"/>
      <c r="AE22" s="236"/>
    </row>
    <row r="23" spans="1:31" ht="18.75">
      <c r="A23" s="236"/>
      <c r="B23" s="236" t="str">
        <f>dvtc2</f>
        <v>Ông: Nguyễn Đức Lam</v>
      </c>
      <c r="C23" s="236"/>
      <c r="D23" s="236"/>
      <c r="E23" s="236"/>
      <c r="F23" s="236"/>
      <c r="G23" s="236"/>
      <c r="H23" s="236"/>
      <c r="I23" s="236"/>
      <c r="J23" s="236"/>
      <c r="K23" s="236"/>
      <c r="L23" s="236"/>
      <c r="M23" s="236"/>
      <c r="N23" s="236" t="str">
        <f>dvtc22</f>
        <v>Chức vụ: CBKT</v>
      </c>
      <c r="O23" s="236"/>
      <c r="P23" s="236"/>
      <c r="Q23" s="236"/>
      <c r="R23" s="236"/>
      <c r="S23" s="236"/>
      <c r="T23" s="236"/>
      <c r="U23" s="236"/>
      <c r="V23" s="236"/>
      <c r="W23" s="236"/>
      <c r="X23" s="236"/>
      <c r="Y23" s="236"/>
      <c r="Z23" s="236"/>
      <c r="AA23" s="260"/>
      <c r="AB23" s="236"/>
      <c r="AC23" s="236"/>
      <c r="AD23" s="236"/>
      <c r="AE23" s="236"/>
    </row>
    <row r="24" spans="1:31" ht="18.75">
      <c r="A24" s="7" t="s">
        <v>262</v>
      </c>
      <c r="B24" s="236"/>
      <c r="C24" s="236"/>
      <c r="D24" s="236"/>
      <c r="E24" s="236"/>
      <c r="F24" s="236"/>
      <c r="G24" s="236"/>
      <c r="H24" s="236"/>
      <c r="I24" s="236"/>
      <c r="J24" s="236"/>
      <c r="K24" s="236"/>
      <c r="L24" s="236"/>
      <c r="M24" s="236"/>
      <c r="N24" s="236"/>
      <c r="O24" s="236"/>
      <c r="P24" s="236"/>
      <c r="Q24" s="236"/>
      <c r="R24" s="236"/>
      <c r="S24" s="236"/>
      <c r="T24" s="236"/>
      <c r="U24" s="236"/>
      <c r="V24" s="236"/>
      <c r="W24" s="236"/>
      <c r="X24" s="236"/>
      <c r="Y24" s="236"/>
      <c r="Z24" s="236"/>
      <c r="AA24" s="260"/>
      <c r="AB24" s="236"/>
      <c r="AC24" s="236"/>
      <c r="AD24" s="236"/>
      <c r="AE24" s="236"/>
    </row>
    <row r="25" spans="1:31" ht="18.75">
      <c r="A25" s="236"/>
      <c r="B25" s="236" t="e">
        <f>"Bắt đầu: "&amp;AC25&amp;" giờ "&amp;AD25&amp;" phút"&amp;MID(Z$5,FIND(",",Z$5,1),LEN(Z$5))</f>
        <v>#REF!</v>
      </c>
      <c r="C25" s="236"/>
      <c r="D25" s="236"/>
      <c r="E25" s="236"/>
      <c r="F25" s="236"/>
      <c r="G25" s="236"/>
      <c r="H25" s="236"/>
      <c r="I25" s="236"/>
      <c r="J25" s="236"/>
      <c r="K25" s="236"/>
      <c r="L25" s="236"/>
      <c r="M25" s="236"/>
      <c r="N25" s="236"/>
      <c r="O25" s="236"/>
      <c r="P25" s="236"/>
      <c r="Q25" s="236"/>
      <c r="R25" s="236"/>
      <c r="S25" s="236"/>
      <c r="T25" s="236"/>
      <c r="U25" s="236"/>
      <c r="V25" s="236"/>
      <c r="W25" s="236"/>
      <c r="X25" s="236"/>
      <c r="Y25" s="236"/>
      <c r="Z25" s="236"/>
      <c r="AA25" s="261">
        <v>8</v>
      </c>
      <c r="AB25" s="236" t="e">
        <f>INDEX(DanhMuc,$AA$1,AA25)</f>
        <v>#REF!</v>
      </c>
      <c r="AC25" s="236" t="e">
        <f>IF(AB25&gt;0,LEFT(AB25,LEN(AB25)-2),"……")</f>
        <v>#REF!</v>
      </c>
      <c r="AD25" s="236" t="e">
        <f>IF(AB25&gt;0,RIGHT(AB25,2),"……")</f>
        <v>#REF!</v>
      </c>
      <c r="AE25" s="236"/>
    </row>
    <row r="26" spans="1:31" ht="18.75">
      <c r="A26" s="236"/>
      <c r="B26" s="236" t="e">
        <f>"Kết thúc: "&amp;AC26&amp;" giờ "&amp;AD26&amp;" phút"&amp;MID(Z$5,FIND(",",Z$5,1),LEN(Z$5))</f>
        <v>#REF!</v>
      </c>
      <c r="C26" s="236"/>
      <c r="D26" s="236"/>
      <c r="E26" s="236"/>
      <c r="F26" s="236"/>
      <c r="G26" s="236"/>
      <c r="H26" s="236"/>
      <c r="I26" s="236"/>
      <c r="J26" s="236"/>
      <c r="K26" s="236"/>
      <c r="L26" s="236"/>
      <c r="M26" s="236"/>
      <c r="N26" s="236"/>
      <c r="O26" s="236"/>
      <c r="P26" s="236"/>
      <c r="Q26" s="236"/>
      <c r="R26" s="236"/>
      <c r="S26" s="236"/>
      <c r="T26" s="236"/>
      <c r="U26" s="236"/>
      <c r="V26" s="236"/>
      <c r="W26" s="236"/>
      <c r="X26" s="236"/>
      <c r="Y26" s="236"/>
      <c r="Z26" s="236"/>
      <c r="AA26" s="261">
        <v>9</v>
      </c>
      <c r="AB26" s="236" t="e">
        <f>INDEX(DanhMuc,$AA$1,AA26)</f>
        <v>#REF!</v>
      </c>
      <c r="AC26" s="236" t="e">
        <f>IF(AB26&gt;0,LEFT(AB26,LEN(AB26)-2),"…..")</f>
        <v>#REF!</v>
      </c>
      <c r="AD26" s="236" t="e">
        <f>IF(AB26&gt;0,RIGHT(AB26,2),"..…")</f>
        <v>#REF!</v>
      </c>
      <c r="AE26" s="236"/>
    </row>
    <row r="27" spans="1:31" ht="16.5" customHeight="1">
      <c r="A27" s="447" t="str">
        <f>"     Tại công trường xây dựng "&amp;ct&amp;"."</f>
        <v xml:space="preserve">     Tại công trường xây dựng Nhà làm việc kiêm kho, nhà công vụ và phụ trợ.</v>
      </c>
      <c r="B27" s="448"/>
      <c r="C27" s="448"/>
      <c r="D27" s="448"/>
      <c r="E27" s="448"/>
      <c r="F27" s="448"/>
      <c r="G27" s="448"/>
      <c r="H27" s="448"/>
      <c r="I27" s="448"/>
      <c r="J27" s="448"/>
      <c r="K27" s="448"/>
      <c r="L27" s="448"/>
      <c r="M27" s="448"/>
      <c r="N27" s="448"/>
      <c r="O27" s="448"/>
      <c r="P27" s="448"/>
      <c r="Q27" s="448"/>
      <c r="R27" s="448"/>
      <c r="S27" s="448"/>
      <c r="T27" s="448"/>
      <c r="U27" s="448"/>
      <c r="V27" s="448"/>
      <c r="W27" s="448"/>
      <c r="X27" s="448"/>
      <c r="Y27" s="448"/>
      <c r="Z27" s="448"/>
      <c r="AA27" s="260"/>
      <c r="AB27" s="236"/>
      <c r="AC27" s="236"/>
      <c r="AD27" s="236"/>
      <c r="AE27" s="236"/>
    </row>
    <row r="28" spans="1:31" ht="16.5" customHeight="1">
      <c r="A28" s="7" t="s">
        <v>5</v>
      </c>
      <c r="B28" s="236"/>
      <c r="C28" s="236"/>
      <c r="D28" s="236"/>
      <c r="E28" s="236"/>
      <c r="F28" s="236"/>
      <c r="G28" s="236"/>
      <c r="H28" s="236"/>
      <c r="I28" s="236"/>
      <c r="J28" s="236"/>
      <c r="K28" s="236"/>
      <c r="L28" s="236"/>
      <c r="M28" s="236"/>
      <c r="N28" s="236"/>
      <c r="O28" s="236"/>
      <c r="P28" s="236"/>
      <c r="Q28" s="236"/>
      <c r="R28" s="236"/>
      <c r="S28" s="236"/>
      <c r="T28" s="236"/>
      <c r="U28" s="236"/>
      <c r="V28" s="236"/>
      <c r="W28" s="236"/>
      <c r="X28" s="236"/>
      <c r="Y28" s="236"/>
      <c r="Z28" s="236"/>
      <c r="AA28" s="260"/>
      <c r="AB28" s="236"/>
      <c r="AC28" s="236"/>
      <c r="AD28" s="236"/>
      <c r="AE28" s="236"/>
    </row>
    <row r="29" spans="1:31" ht="18.75">
      <c r="A29" s="8" t="s">
        <v>6</v>
      </c>
      <c r="B29" s="236"/>
      <c r="C29" s="236"/>
      <c r="D29" s="236"/>
      <c r="E29" s="236"/>
      <c r="F29" s="236"/>
      <c r="G29" s="236"/>
      <c r="H29" s="236"/>
      <c r="I29" s="236"/>
      <c r="J29" s="236"/>
      <c r="K29" s="236"/>
      <c r="L29" s="236"/>
      <c r="M29" s="236"/>
      <c r="N29" s="236"/>
      <c r="O29" s="236"/>
      <c r="P29" s="236"/>
      <c r="Q29" s="236"/>
      <c r="R29" s="236"/>
      <c r="S29" s="236"/>
      <c r="T29" s="236"/>
      <c r="U29" s="236"/>
      <c r="V29" s="236"/>
      <c r="W29" s="236"/>
      <c r="X29" s="236"/>
      <c r="Y29" s="236"/>
      <c r="Z29" s="236"/>
      <c r="AA29" s="260"/>
      <c r="AB29" s="236"/>
      <c r="AC29" s="236"/>
      <c r="AD29" s="236"/>
      <c r="AE29" s="236"/>
    </row>
    <row r="30" spans="1:31" ht="16.5" customHeight="1">
      <c r="A30" s="451" t="e">
        <f>"    - Phiếu yêu cầu nghiệm thu của nhà thầu thi công xây dựng số: "&amp;IF(AB7&gt;0,AC7&amp;"/PĐN","………………")&amp;", ngày "&amp;AB31&amp;" tháng "&amp;AC31&amp;" năm "&amp;AD31&amp;";"</f>
        <v>#REF!</v>
      </c>
      <c r="B30" s="451"/>
      <c r="C30" s="451"/>
      <c r="D30" s="451"/>
      <c r="E30" s="451"/>
      <c r="F30" s="451"/>
      <c r="G30" s="451"/>
      <c r="H30" s="451"/>
      <c r="I30" s="451"/>
      <c r="J30" s="451"/>
      <c r="K30" s="451"/>
      <c r="L30" s="451"/>
      <c r="M30" s="451"/>
      <c r="N30" s="451"/>
      <c r="O30" s="451"/>
      <c r="P30" s="451"/>
      <c r="Q30" s="451"/>
      <c r="R30" s="451"/>
      <c r="S30" s="451"/>
      <c r="T30" s="451"/>
      <c r="U30" s="451"/>
      <c r="V30" s="451"/>
      <c r="W30" s="451"/>
      <c r="X30" s="451"/>
      <c r="Y30" s="451"/>
      <c r="Z30" s="451"/>
      <c r="AA30" s="261">
        <v>1</v>
      </c>
      <c r="AB30" s="236" t="e">
        <f>LEN(INDEX(DanhMuc,$AA$1,AA30))</f>
        <v>#REF!</v>
      </c>
      <c r="AC30" s="236" t="e">
        <f>INDEX(DanhMuc,$AA$1,AA30)</f>
        <v>#REF!</v>
      </c>
      <c r="AD30" s="236"/>
      <c r="AE30" s="236"/>
    </row>
    <row r="31" spans="1:31" ht="18.75">
      <c r="A31" s="451"/>
      <c r="B31" s="451"/>
      <c r="C31" s="451"/>
      <c r="D31" s="451"/>
      <c r="E31" s="451"/>
      <c r="F31" s="451"/>
      <c r="G31" s="451"/>
      <c r="H31" s="451"/>
      <c r="I31" s="451"/>
      <c r="J31" s="451"/>
      <c r="K31" s="451"/>
      <c r="L31" s="451"/>
      <c r="M31" s="451"/>
      <c r="N31" s="451"/>
      <c r="O31" s="451"/>
      <c r="P31" s="451"/>
      <c r="Q31" s="451"/>
      <c r="R31" s="451"/>
      <c r="S31" s="451"/>
      <c r="T31" s="451"/>
      <c r="U31" s="451"/>
      <c r="V31" s="451"/>
      <c r="W31" s="451"/>
      <c r="X31" s="451"/>
      <c r="Y31" s="451"/>
      <c r="Z31" s="451"/>
      <c r="AA31" s="261">
        <v>7</v>
      </c>
      <c r="AB31" s="236" t="e">
        <f>IF(INDEX(DanhMuc,$AA$1,AA31)&gt;0,TEXT(DAY(INDEX(DanhMuc,$AA$1,AA31)),"00"),"…...")</f>
        <v>#REF!</v>
      </c>
      <c r="AC31" s="236" t="e">
        <f>IF(INDEX(DanhMuc,$AA$1,AA31)&gt;0,TEXT(MONTH(INDEX(DanhMuc,$AA$1,AA31)),"00"),"…...")</f>
        <v>#REF!</v>
      </c>
      <c r="AD31" s="236" t="e">
        <f>IF(INDEX(DanhMuc,$AA$1,AA31)&gt;0,TEXT(YEAR(INDEX(DanhMuc,$AA$1,AA31)),"00"),"……...")</f>
        <v>#REF!</v>
      </c>
      <c r="AE31" s="236"/>
    </row>
    <row r="32" spans="1:31" ht="18.75" customHeight="1">
      <c r="A32" s="447" t="s">
        <v>274</v>
      </c>
      <c r="B32" s="448"/>
      <c r="C32" s="448"/>
      <c r="D32" s="448"/>
      <c r="E32" s="448"/>
      <c r="F32" s="448"/>
      <c r="G32" s="448"/>
      <c r="H32" s="448"/>
      <c r="I32" s="448"/>
      <c r="J32" s="448"/>
      <c r="K32" s="448"/>
      <c r="L32" s="448"/>
      <c r="M32" s="448"/>
      <c r="N32" s="448"/>
      <c r="O32" s="448"/>
      <c r="P32" s="448"/>
      <c r="Q32" s="448"/>
      <c r="R32" s="448"/>
      <c r="S32" s="448"/>
      <c r="T32" s="448"/>
      <c r="U32" s="448"/>
      <c r="V32" s="448"/>
      <c r="W32" s="448"/>
      <c r="X32" s="448"/>
      <c r="Y32" s="448"/>
      <c r="Z32" s="448"/>
      <c r="AA32" s="260"/>
      <c r="AB32" s="236"/>
      <c r="AC32" s="236"/>
      <c r="AD32" s="236"/>
      <c r="AE32" s="236"/>
    </row>
    <row r="33" spans="1:31" ht="18.75" customHeight="1">
      <c r="A33" s="448"/>
      <c r="B33" s="448"/>
      <c r="C33" s="448"/>
      <c r="D33" s="448"/>
      <c r="E33" s="448"/>
      <c r="F33" s="448"/>
      <c r="G33" s="448"/>
      <c r="H33" s="448"/>
      <c r="I33" s="448"/>
      <c r="J33" s="448"/>
      <c r="K33" s="448"/>
      <c r="L33" s="448"/>
      <c r="M33" s="448"/>
      <c r="N33" s="448"/>
      <c r="O33" s="448"/>
      <c r="P33" s="448"/>
      <c r="Q33" s="448"/>
      <c r="R33" s="448"/>
      <c r="S33" s="448"/>
      <c r="T33" s="448"/>
      <c r="U33" s="448"/>
      <c r="V33" s="448"/>
      <c r="W33" s="448"/>
      <c r="X33" s="448"/>
      <c r="Y33" s="448"/>
      <c r="Z33" s="448"/>
      <c r="AA33" s="260"/>
      <c r="AB33" s="236"/>
      <c r="AC33" s="236"/>
      <c r="AD33" s="236"/>
      <c r="AE33" s="236"/>
    </row>
    <row r="34" spans="1:31" ht="18.75">
      <c r="A34" s="240" t="s">
        <v>259</v>
      </c>
      <c r="B34" s="236"/>
      <c r="C34" s="236"/>
      <c r="D34" s="236"/>
      <c r="E34" s="236"/>
      <c r="F34" s="236"/>
      <c r="G34" s="236"/>
      <c r="H34" s="236"/>
      <c r="I34" s="236"/>
      <c r="J34" s="236"/>
      <c r="K34" s="236"/>
      <c r="L34" s="236"/>
      <c r="M34" s="236"/>
      <c r="N34" s="236"/>
      <c r="O34" s="236"/>
      <c r="P34" s="236"/>
      <c r="Q34" s="236"/>
      <c r="R34" s="236"/>
      <c r="S34" s="236"/>
      <c r="T34" s="236"/>
      <c r="U34" s="236"/>
      <c r="V34" s="236"/>
      <c r="W34" s="236"/>
      <c r="X34" s="236"/>
      <c r="Y34" s="236"/>
      <c r="Z34" s="236"/>
      <c r="AA34" s="260"/>
      <c r="AB34" s="236"/>
      <c r="AC34" s="236"/>
      <c r="AD34" s="236"/>
      <c r="AE34" s="236"/>
    </row>
    <row r="35" spans="1:31" ht="18.75">
      <c r="A35" s="240"/>
      <c r="B35" s="266" t="s">
        <v>115</v>
      </c>
      <c r="C35" s="236"/>
      <c r="D35" s="236"/>
      <c r="E35" s="236"/>
      <c r="F35" s="236"/>
      <c r="G35" s="236"/>
      <c r="H35" s="236"/>
      <c r="I35" s="236"/>
      <c r="J35" s="236"/>
      <c r="K35" s="236"/>
      <c r="L35" s="236"/>
      <c r="M35" s="236"/>
      <c r="N35" s="236"/>
      <c r="O35" s="236"/>
      <c r="P35" s="236"/>
      <c r="Q35" s="236"/>
      <c r="R35" s="236"/>
      <c r="S35" s="236"/>
      <c r="T35" s="236"/>
      <c r="U35" s="236"/>
      <c r="V35" s="236"/>
      <c r="W35" s="236"/>
      <c r="X35" s="236"/>
      <c r="Y35" s="236"/>
      <c r="Z35" s="236"/>
      <c r="AA35" s="260"/>
      <c r="AB35" s="236"/>
      <c r="AC35" s="236"/>
      <c r="AD35" s="236"/>
      <c r="AE35" s="236"/>
    </row>
    <row r="36" spans="1:31" ht="18.75">
      <c r="A36" s="236"/>
      <c r="B36" s="109" t="s">
        <v>116</v>
      </c>
      <c r="C36" s="241"/>
      <c r="D36" s="241"/>
      <c r="E36" s="241"/>
      <c r="F36" s="241"/>
      <c r="G36" s="241"/>
      <c r="H36" s="241"/>
      <c r="I36" s="241"/>
      <c r="J36" s="241"/>
      <c r="K36" s="241"/>
      <c r="L36" s="241"/>
      <c r="M36" s="241"/>
      <c r="N36" s="241"/>
      <c r="O36" s="241"/>
      <c r="P36" s="241"/>
      <c r="Q36" s="241"/>
      <c r="R36" s="241"/>
      <c r="S36" s="241"/>
      <c r="T36" s="241"/>
      <c r="U36" s="241"/>
      <c r="V36" s="241"/>
      <c r="W36" s="241"/>
      <c r="X36" s="241"/>
      <c r="Y36" s="241"/>
      <c r="Z36" s="241"/>
      <c r="AA36" s="260"/>
      <c r="AB36" s="236"/>
      <c r="AC36" s="236"/>
      <c r="AD36" s="236"/>
      <c r="AE36" s="236"/>
    </row>
    <row r="37" spans="1:31" ht="18.75" customHeight="1">
      <c r="A37" s="447" t="str">
        <f>"   - "&amp;hdxd&amp;";"</f>
        <v xml:space="preserve">   - Hợp đồng Xây lắp số: 02/2010/HĐXD ký ngày 01 tháng 3 năm 2010 về việc thi công xây dựng “Nhà làm việc kiêm kho, Nhà công vụ và phụ trợ” thuộc Dự án Đầu tư Xây dựng Công trình “Nhà làm việc kiêm kho” giữa Tỉnh QN và Công ty CP xây dựng…;</v>
      </c>
      <c r="B37" s="448"/>
      <c r="C37" s="448"/>
      <c r="D37" s="448"/>
      <c r="E37" s="448"/>
      <c r="F37" s="448"/>
      <c r="G37" s="448"/>
      <c r="H37" s="448"/>
      <c r="I37" s="448"/>
      <c r="J37" s="448"/>
      <c r="K37" s="448"/>
      <c r="L37" s="448"/>
      <c r="M37" s="448"/>
      <c r="N37" s="448"/>
      <c r="O37" s="448"/>
      <c r="P37" s="448"/>
      <c r="Q37" s="448"/>
      <c r="R37" s="448"/>
      <c r="S37" s="448"/>
      <c r="T37" s="448"/>
      <c r="U37" s="448"/>
      <c r="V37" s="448"/>
      <c r="W37" s="448"/>
      <c r="X37" s="448"/>
      <c r="Y37" s="448"/>
      <c r="Z37" s="448"/>
      <c r="AA37" s="260"/>
      <c r="AB37" s="236"/>
      <c r="AC37" s="236"/>
      <c r="AD37" s="236"/>
      <c r="AE37" s="236"/>
    </row>
    <row r="38" spans="1:31" ht="18.75" customHeight="1">
      <c r="A38" s="447"/>
      <c r="B38" s="448"/>
      <c r="C38" s="448"/>
      <c r="D38" s="448"/>
      <c r="E38" s="448"/>
      <c r="F38" s="448"/>
      <c r="G38" s="448"/>
      <c r="H38" s="448"/>
      <c r="I38" s="448"/>
      <c r="J38" s="448"/>
      <c r="K38" s="448"/>
      <c r="L38" s="448"/>
      <c r="M38" s="448"/>
      <c r="N38" s="448"/>
      <c r="O38" s="448"/>
      <c r="P38" s="448"/>
      <c r="Q38" s="448"/>
      <c r="R38" s="448"/>
      <c r="S38" s="448"/>
      <c r="T38" s="448"/>
      <c r="U38" s="448"/>
      <c r="V38" s="448"/>
      <c r="W38" s="448"/>
      <c r="X38" s="448"/>
      <c r="Y38" s="448"/>
      <c r="Z38" s="448"/>
      <c r="AA38" s="260"/>
      <c r="AB38" s="236"/>
      <c r="AC38" s="236"/>
      <c r="AD38" s="236"/>
      <c r="AE38" s="236"/>
    </row>
    <row r="39" spans="1:31" ht="18.75">
      <c r="A39" s="447"/>
      <c r="B39" s="448"/>
      <c r="C39" s="448"/>
      <c r="D39" s="448"/>
      <c r="E39" s="448"/>
      <c r="F39" s="448"/>
      <c r="G39" s="448"/>
      <c r="H39" s="448"/>
      <c r="I39" s="448"/>
      <c r="J39" s="448"/>
      <c r="K39" s="448"/>
      <c r="L39" s="448"/>
      <c r="M39" s="448"/>
      <c r="N39" s="448"/>
      <c r="O39" s="448"/>
      <c r="P39" s="448"/>
      <c r="Q39" s="448"/>
      <c r="R39" s="448"/>
      <c r="S39" s="448"/>
      <c r="T39" s="448"/>
      <c r="U39" s="448"/>
      <c r="V39" s="448"/>
      <c r="W39" s="448"/>
      <c r="X39" s="448"/>
      <c r="Y39" s="448"/>
      <c r="Z39" s="448"/>
      <c r="AA39" s="260"/>
      <c r="AB39" s="236"/>
      <c r="AC39" s="236"/>
      <c r="AD39" s="236"/>
      <c r="AE39" s="236"/>
    </row>
    <row r="40" spans="1:31" ht="18.75">
      <c r="A40" s="448"/>
      <c r="B40" s="448"/>
      <c r="C40" s="448"/>
      <c r="D40" s="448"/>
      <c r="E40" s="448"/>
      <c r="F40" s="448"/>
      <c r="G40" s="448"/>
      <c r="H40" s="448"/>
      <c r="I40" s="448"/>
      <c r="J40" s="448"/>
      <c r="K40" s="448"/>
      <c r="L40" s="448"/>
      <c r="M40" s="448"/>
      <c r="N40" s="448"/>
      <c r="O40" s="448"/>
      <c r="P40" s="448"/>
      <c r="Q40" s="448"/>
      <c r="R40" s="448"/>
      <c r="S40" s="448"/>
      <c r="T40" s="448"/>
      <c r="U40" s="448"/>
      <c r="V40" s="448"/>
      <c r="W40" s="448"/>
      <c r="X40" s="448"/>
      <c r="Y40" s="448"/>
      <c r="Z40" s="448"/>
      <c r="AA40" s="260"/>
      <c r="AB40" s="236"/>
      <c r="AC40" s="236"/>
      <c r="AD40" s="236"/>
      <c r="AE40" s="236"/>
    </row>
    <row r="41" spans="1:31" ht="18.75">
      <c r="A41" s="240" t="s">
        <v>94</v>
      </c>
      <c r="B41" s="241"/>
      <c r="C41" s="241"/>
      <c r="D41" s="241"/>
      <c r="E41" s="241"/>
      <c r="F41" s="241"/>
      <c r="G41" s="241"/>
      <c r="H41" s="241"/>
      <c r="I41" s="241"/>
      <c r="J41" s="241"/>
      <c r="K41" s="241"/>
      <c r="L41" s="241"/>
      <c r="M41" s="241"/>
      <c r="N41" s="241"/>
      <c r="O41" s="241"/>
      <c r="P41" s="241"/>
      <c r="Q41" s="241"/>
      <c r="R41" s="241"/>
      <c r="S41" s="241"/>
      <c r="T41" s="241"/>
      <c r="U41" s="241"/>
      <c r="V41" s="241"/>
      <c r="W41" s="241"/>
      <c r="X41" s="241"/>
      <c r="Y41" s="241"/>
      <c r="Z41" s="241"/>
      <c r="AA41" s="260"/>
      <c r="AB41" s="236"/>
      <c r="AC41" s="236"/>
      <c r="AD41" s="236"/>
      <c r="AE41" s="236"/>
    </row>
    <row r="42" spans="1:31" ht="18.75" customHeight="1">
      <c r="A42" s="447" t="e">
        <f>"    - Biên bản nghiệm thu nội bộ đối tượng nghiệm thu số: "&amp;IF(AB42&gt;0,AC42&amp;"/NB","……………......")&amp;", ngày "&amp;AB43&amp;" tháng "&amp;AC43&amp;" năm "&amp;AD43&amp;";"</f>
        <v>#REF!</v>
      </c>
      <c r="B42" s="448"/>
      <c r="C42" s="448"/>
      <c r="D42" s="448"/>
      <c r="E42" s="448"/>
      <c r="F42" s="448"/>
      <c r="G42" s="448"/>
      <c r="H42" s="448"/>
      <c r="I42" s="448"/>
      <c r="J42" s="448"/>
      <c r="K42" s="448"/>
      <c r="L42" s="448"/>
      <c r="M42" s="448"/>
      <c r="N42" s="448"/>
      <c r="O42" s="448"/>
      <c r="P42" s="448"/>
      <c r="Q42" s="448"/>
      <c r="R42" s="448"/>
      <c r="S42" s="448"/>
      <c r="T42" s="448"/>
      <c r="U42" s="448"/>
      <c r="V42" s="448"/>
      <c r="W42" s="448"/>
      <c r="X42" s="448"/>
      <c r="Y42" s="448"/>
      <c r="Z42" s="448"/>
      <c r="AA42" s="261">
        <v>1</v>
      </c>
      <c r="AB42" s="236" t="e">
        <f>LEN(INDEX(DanhMuc,$AA$1,AA42))</f>
        <v>#REF!</v>
      </c>
      <c r="AC42" s="236" t="e">
        <f>INDEX(DanhMuc,$AA$1,AA42)</f>
        <v>#REF!</v>
      </c>
      <c r="AD42" s="236"/>
      <c r="AE42" s="236"/>
    </row>
    <row r="43" spans="1:31" ht="18.75">
      <c r="A43" s="448"/>
      <c r="B43" s="448"/>
      <c r="C43" s="448"/>
      <c r="D43" s="448"/>
      <c r="E43" s="448"/>
      <c r="F43" s="448"/>
      <c r="G43" s="448"/>
      <c r="H43" s="448"/>
      <c r="I43" s="448"/>
      <c r="J43" s="448"/>
      <c r="K43" s="448"/>
      <c r="L43" s="448"/>
      <c r="M43" s="448"/>
      <c r="N43" s="448"/>
      <c r="O43" s="448"/>
      <c r="P43" s="448"/>
      <c r="Q43" s="448"/>
      <c r="R43" s="448"/>
      <c r="S43" s="448"/>
      <c r="T43" s="448"/>
      <c r="U43" s="448"/>
      <c r="V43" s="448"/>
      <c r="W43" s="448"/>
      <c r="X43" s="448"/>
      <c r="Y43" s="448"/>
      <c r="Z43" s="448"/>
      <c r="AA43" s="261">
        <v>5</v>
      </c>
      <c r="AB43" s="236" t="e">
        <f>IF(INDEX(DanhMuc,$AA$1,AA43)&gt;0,TEXT(DAY(INDEX(DanhMuc,$AA$1,AA43)),"00"),"…...")</f>
        <v>#REF!</v>
      </c>
      <c r="AC43" s="236" t="e">
        <f>IF(INDEX(DanhMuc,$AA$1,AA43)&gt;0,TEXT(MONTH(INDEX(DanhMuc,$AA$1,AA43)),"00"),"…...")</f>
        <v>#REF!</v>
      </c>
      <c r="AD43" s="236" t="e">
        <f>IF(INDEX(DanhMuc,$AA$1,AA43)&gt;0,TEXT(YEAR(INDEX(DanhMuc,$AA$1,AA43)),"00"),"……...")</f>
        <v>#REF!</v>
      </c>
      <c r="AE43" s="236"/>
    </row>
    <row r="44" spans="1:31" ht="20.25" customHeight="1">
      <c r="A44" s="447" t="s">
        <v>11</v>
      </c>
      <c r="B44" s="448"/>
      <c r="C44" s="448"/>
      <c r="D44" s="448"/>
      <c r="E44" s="448"/>
      <c r="F44" s="448"/>
      <c r="G44" s="448"/>
      <c r="H44" s="448"/>
      <c r="I44" s="448"/>
      <c r="J44" s="448"/>
      <c r="K44" s="448"/>
      <c r="L44" s="448"/>
      <c r="M44" s="448"/>
      <c r="N44" s="448"/>
      <c r="O44" s="448"/>
      <c r="P44" s="448"/>
      <c r="Q44" s="448"/>
      <c r="R44" s="448"/>
      <c r="S44" s="448"/>
      <c r="T44" s="448"/>
      <c r="U44" s="448"/>
      <c r="V44" s="448"/>
      <c r="W44" s="448"/>
      <c r="X44" s="448"/>
      <c r="Y44" s="448"/>
      <c r="Z44" s="448"/>
      <c r="AA44" s="260"/>
      <c r="AB44" s="236"/>
      <c r="AC44" s="236"/>
      <c r="AD44" s="236"/>
      <c r="AE44" s="236"/>
    </row>
    <row r="45" spans="1:31" ht="18.75">
      <c r="A45" s="448"/>
      <c r="B45" s="448"/>
      <c r="C45" s="448"/>
      <c r="D45" s="448"/>
      <c r="E45" s="448"/>
      <c r="F45" s="448"/>
      <c r="G45" s="448"/>
      <c r="H45" s="448"/>
      <c r="I45" s="448"/>
      <c r="J45" s="448"/>
      <c r="K45" s="448"/>
      <c r="L45" s="448"/>
      <c r="M45" s="448"/>
      <c r="N45" s="448"/>
      <c r="O45" s="448"/>
      <c r="P45" s="448"/>
      <c r="Q45" s="448"/>
      <c r="R45" s="448"/>
      <c r="S45" s="448"/>
      <c r="T45" s="448"/>
      <c r="U45" s="448"/>
      <c r="V45" s="448"/>
      <c r="W45" s="448"/>
      <c r="X45" s="448"/>
      <c r="Y45" s="448"/>
      <c r="Z45" s="448"/>
      <c r="AA45" s="260"/>
      <c r="AB45" s="236"/>
      <c r="AC45" s="236"/>
      <c r="AD45" s="236"/>
      <c r="AE45" s="236"/>
    </row>
    <row r="46" spans="1:31" ht="15.75" customHeight="1">
      <c r="A46" s="8" t="s">
        <v>7</v>
      </c>
      <c r="B46" s="236"/>
      <c r="C46" s="236"/>
      <c r="D46" s="236"/>
      <c r="E46" s="236"/>
      <c r="F46" s="236"/>
      <c r="G46" s="236"/>
      <c r="H46" s="236"/>
      <c r="I46" s="236"/>
      <c r="J46" s="236"/>
      <c r="K46" s="236"/>
      <c r="L46" s="236"/>
      <c r="M46" s="236"/>
      <c r="N46" s="236"/>
      <c r="O46" s="236"/>
      <c r="P46" s="236"/>
      <c r="Q46" s="236"/>
      <c r="R46" s="236"/>
      <c r="S46" s="236"/>
      <c r="T46" s="236"/>
      <c r="U46" s="236"/>
      <c r="V46" s="236"/>
      <c r="W46" s="236"/>
      <c r="X46" s="236"/>
      <c r="Y46" s="236"/>
      <c r="Z46" s="236"/>
      <c r="AA46" s="260"/>
      <c r="AB46" s="236"/>
      <c r="AC46" s="236"/>
      <c r="AD46" s="236"/>
      <c r="AE46" s="236"/>
    </row>
    <row r="47" spans="1:31" ht="15.75" customHeight="1">
      <c r="A47" s="240" t="s">
        <v>310</v>
      </c>
      <c r="B47" s="236"/>
      <c r="C47" s="236"/>
      <c r="D47" s="236"/>
      <c r="E47" s="236"/>
      <c r="F47" s="236"/>
      <c r="G47" s="236"/>
      <c r="H47" s="236"/>
      <c r="I47" s="236"/>
      <c r="J47" s="236"/>
      <c r="K47" s="236"/>
      <c r="L47" s="236"/>
      <c r="M47" s="236"/>
      <c r="N47" s="236"/>
      <c r="O47" s="236"/>
      <c r="P47" s="236"/>
      <c r="Q47" s="236"/>
      <c r="R47" s="236"/>
      <c r="S47" s="236"/>
      <c r="T47" s="236"/>
      <c r="U47" s="236"/>
      <c r="V47" s="236"/>
      <c r="W47" s="236"/>
      <c r="X47" s="236"/>
      <c r="Y47" s="236"/>
      <c r="Z47" s="236"/>
      <c r="AA47" s="260"/>
      <c r="AB47" s="233"/>
      <c r="AC47" s="233"/>
      <c r="AD47" s="233"/>
      <c r="AE47" s="233"/>
    </row>
    <row r="48" spans="1:31" ht="15.75" customHeight="1">
      <c r="A48" s="236"/>
      <c r="B48" s="256" t="s">
        <v>133</v>
      </c>
      <c r="C48" s="246"/>
      <c r="D48" s="246" t="s">
        <v>277</v>
      </c>
      <c r="E48" s="246"/>
      <c r="F48" s="246"/>
      <c r="G48" s="246"/>
      <c r="H48" s="246"/>
      <c r="I48" s="246"/>
      <c r="J48" s="246"/>
      <c r="K48" s="246"/>
      <c r="L48" s="246"/>
      <c r="M48" s="246" t="s">
        <v>278</v>
      </c>
      <c r="N48" s="246"/>
      <c r="O48" s="246"/>
      <c r="P48" s="246"/>
      <c r="Q48" s="246"/>
      <c r="R48" s="246"/>
      <c r="S48" s="246"/>
      <c r="T48" s="246"/>
      <c r="U48" s="246" t="s">
        <v>279</v>
      </c>
      <c r="V48" s="246"/>
      <c r="W48" s="246"/>
      <c r="X48" s="246"/>
      <c r="Y48" s="246"/>
      <c r="Z48" s="246"/>
      <c r="AA48" s="260"/>
      <c r="AB48" s="233"/>
      <c r="AC48" s="233"/>
      <c r="AD48" s="233"/>
      <c r="AE48" s="233"/>
    </row>
    <row r="49" spans="1:31" ht="18.75">
      <c r="A49" s="236"/>
      <c r="B49" s="247">
        <v>1</v>
      </c>
      <c r="C49" s="257"/>
      <c r="D49" s="248" t="s">
        <v>325</v>
      </c>
      <c r="E49" s="249"/>
      <c r="F49" s="249"/>
      <c r="G49" s="249"/>
      <c r="H49" s="249"/>
      <c r="I49" s="249"/>
      <c r="J49" s="249"/>
      <c r="K49" s="249"/>
      <c r="L49" s="250"/>
      <c r="M49" s="248" t="s">
        <v>289</v>
      </c>
      <c r="N49" s="249"/>
      <c r="O49" s="249"/>
      <c r="P49" s="249"/>
      <c r="Q49" s="249"/>
      <c r="R49" s="249"/>
      <c r="S49" s="249"/>
      <c r="T49" s="250"/>
      <c r="U49" s="251" t="s">
        <v>108</v>
      </c>
      <c r="V49" s="249"/>
      <c r="W49" s="249"/>
      <c r="X49" s="249"/>
      <c r="Y49" s="249"/>
      <c r="Z49" s="250"/>
      <c r="AA49" s="260"/>
      <c r="AB49" s="233"/>
      <c r="AC49" s="233"/>
      <c r="AD49" s="233"/>
      <c r="AE49" s="233"/>
    </row>
    <row r="50" spans="1:31" ht="18.75">
      <c r="A50" s="236"/>
      <c r="B50" s="270">
        <v>2</v>
      </c>
      <c r="C50" s="258"/>
      <c r="D50" s="253" t="s">
        <v>281</v>
      </c>
      <c r="E50" s="254"/>
      <c r="F50" s="254"/>
      <c r="G50" s="254"/>
      <c r="H50" s="254"/>
      <c r="I50" s="254"/>
      <c r="J50" s="254"/>
      <c r="K50" s="254"/>
      <c r="L50" s="255"/>
      <c r="M50" s="253" t="s">
        <v>290</v>
      </c>
      <c r="N50" s="254"/>
      <c r="O50" s="254"/>
      <c r="P50" s="254"/>
      <c r="Q50" s="254"/>
      <c r="R50" s="254"/>
      <c r="S50" s="254"/>
      <c r="T50" s="255"/>
      <c r="U50" s="253" t="s">
        <v>108</v>
      </c>
      <c r="V50" s="254"/>
      <c r="W50" s="254"/>
      <c r="X50" s="254"/>
      <c r="Y50" s="254"/>
      <c r="Z50" s="255"/>
      <c r="AA50" s="260"/>
      <c r="AB50" s="233"/>
      <c r="AC50" s="233"/>
      <c r="AD50" s="233"/>
      <c r="AE50" s="233"/>
    </row>
    <row r="51" spans="1:31" ht="18.75">
      <c r="A51" s="8" t="s">
        <v>96</v>
      </c>
      <c r="B51" s="236"/>
      <c r="C51" s="236"/>
      <c r="D51" s="236"/>
      <c r="E51" s="236"/>
      <c r="F51" s="236"/>
      <c r="G51" s="236"/>
      <c r="H51" s="236"/>
      <c r="I51" s="236"/>
      <c r="J51" s="236"/>
      <c r="K51" s="236"/>
      <c r="L51" s="236"/>
      <c r="M51" s="236"/>
      <c r="N51" s="236"/>
      <c r="O51" s="236"/>
      <c r="P51" s="236"/>
      <c r="Q51" s="236"/>
      <c r="R51" s="236"/>
      <c r="S51" s="236"/>
      <c r="T51" s="236"/>
      <c r="U51" s="236"/>
      <c r="V51" s="236"/>
      <c r="W51" s="236"/>
      <c r="X51" s="236"/>
      <c r="Y51" s="236"/>
      <c r="Z51" s="236"/>
      <c r="AA51" s="260"/>
      <c r="AB51" s="236"/>
      <c r="AC51" s="236"/>
      <c r="AD51" s="236"/>
      <c r="AE51" s="236"/>
    </row>
    <row r="52" spans="1:31" ht="19.5" thickBot="1">
      <c r="A52" s="243"/>
      <c r="B52" s="244"/>
      <c r="C52" s="244"/>
      <c r="D52" s="244"/>
      <c r="E52" s="244"/>
      <c r="F52" s="244"/>
      <c r="G52" s="244"/>
      <c r="H52" s="244"/>
      <c r="I52" s="244"/>
      <c r="J52" s="244"/>
      <c r="K52" s="244"/>
      <c r="L52" s="244"/>
      <c r="M52" s="244"/>
      <c r="N52" s="244"/>
      <c r="O52" s="244"/>
      <c r="P52" s="244"/>
      <c r="Q52" s="244"/>
      <c r="R52" s="244"/>
      <c r="S52" s="244"/>
      <c r="T52" s="244"/>
      <c r="U52" s="244"/>
      <c r="V52" s="244"/>
      <c r="W52" s="244"/>
      <c r="X52" s="244"/>
      <c r="Y52" s="244"/>
      <c r="Z52" s="244"/>
      <c r="AA52" s="260"/>
      <c r="AB52" s="236"/>
      <c r="AC52" s="236"/>
      <c r="AD52" s="236"/>
      <c r="AE52" s="236"/>
    </row>
    <row r="53" spans="1:31" ht="19.5" thickBot="1">
      <c r="A53" s="7" t="s">
        <v>8</v>
      </c>
      <c r="B53" s="236"/>
      <c r="C53" s="236"/>
      <c r="D53" s="236"/>
      <c r="E53" s="236"/>
      <c r="F53" s="236"/>
      <c r="G53" s="236"/>
      <c r="H53" s="236"/>
      <c r="I53" s="236"/>
      <c r="J53" s="236"/>
      <c r="K53" s="236"/>
      <c r="L53" s="236"/>
      <c r="M53" s="236"/>
      <c r="N53" s="236"/>
      <c r="O53" s="236"/>
      <c r="P53" s="236"/>
      <c r="Q53" s="236"/>
      <c r="R53" s="236"/>
      <c r="S53" s="236"/>
      <c r="T53" s="236"/>
      <c r="U53" s="236"/>
      <c r="V53" s="236"/>
      <c r="W53" s="236"/>
      <c r="X53" s="236"/>
      <c r="Y53" s="236"/>
      <c r="Z53" s="236"/>
      <c r="AA53" s="262" t="s">
        <v>25</v>
      </c>
      <c r="AB53" s="236"/>
      <c r="AC53" s="236"/>
      <c r="AD53" s="236"/>
      <c r="AE53" s="236"/>
    </row>
    <row r="54" spans="1:31" ht="18.75">
      <c r="A54" s="245"/>
      <c r="B54" s="249" t="s">
        <v>276</v>
      </c>
      <c r="C54" s="249"/>
      <c r="D54" s="249"/>
      <c r="E54" s="249"/>
      <c r="F54" s="249"/>
      <c r="G54" s="249"/>
      <c r="H54" s="249"/>
      <c r="I54" s="249"/>
      <c r="J54" s="249"/>
      <c r="K54" s="249"/>
      <c r="L54" s="249"/>
      <c r="M54" s="249"/>
      <c r="N54" s="249"/>
      <c r="O54" s="249"/>
      <c r="P54" s="249"/>
      <c r="Q54" s="245"/>
      <c r="R54" s="245"/>
      <c r="S54" s="245"/>
      <c r="T54" s="245"/>
      <c r="U54" s="245"/>
      <c r="V54" s="245"/>
      <c r="W54" s="245"/>
      <c r="X54" s="245"/>
      <c r="Y54" s="245"/>
      <c r="Z54" s="245"/>
      <c r="AA54" s="260"/>
      <c r="AB54" s="236"/>
      <c r="AC54" s="236"/>
      <c r="AD54" s="236"/>
      <c r="AE54" s="236"/>
    </row>
    <row r="55" spans="1:31" ht="18.75">
      <c r="A55" s="7" t="s">
        <v>95</v>
      </c>
      <c r="B55" s="236"/>
      <c r="C55" s="236"/>
      <c r="D55" s="236"/>
      <c r="E55" s="236"/>
      <c r="F55" s="236"/>
      <c r="G55" s="236"/>
      <c r="H55" s="236"/>
      <c r="I55" s="236"/>
      <c r="J55" s="236"/>
      <c r="K55" s="236"/>
      <c r="L55" s="236"/>
      <c r="M55" s="236"/>
      <c r="N55" s="236"/>
      <c r="O55" s="236"/>
      <c r="P55" s="236"/>
      <c r="Q55" s="236"/>
      <c r="R55" s="236"/>
      <c r="S55" s="236"/>
      <c r="T55" s="236"/>
      <c r="U55" s="236"/>
      <c r="V55" s="236"/>
      <c r="W55" s="236"/>
      <c r="X55" s="236"/>
      <c r="Y55" s="236"/>
      <c r="Z55" s="236"/>
      <c r="AA55" s="235"/>
      <c r="AB55" s="236"/>
      <c r="AC55" s="236"/>
      <c r="AD55" s="236"/>
      <c r="AE55" s="236"/>
    </row>
    <row r="56" spans="1:31" ht="18.75">
      <c r="A56" s="236"/>
      <c r="B56" s="236"/>
      <c r="C56" s="236"/>
      <c r="D56" s="236"/>
      <c r="E56" s="236"/>
      <c r="F56" s="236"/>
      <c r="G56" s="236"/>
      <c r="H56" s="236"/>
      <c r="I56" s="236"/>
      <c r="J56" s="236"/>
      <c r="K56" s="236"/>
      <c r="L56" s="236"/>
      <c r="M56" s="236"/>
      <c r="N56" s="236"/>
      <c r="O56" s="236"/>
      <c r="P56" s="236"/>
      <c r="Q56" s="236"/>
      <c r="R56" s="236"/>
      <c r="S56" s="236"/>
      <c r="T56" s="236"/>
      <c r="U56" s="236"/>
      <c r="V56" s="236"/>
      <c r="W56" s="236"/>
      <c r="X56" s="236"/>
      <c r="Y56" s="236"/>
      <c r="Z56" s="236"/>
      <c r="AA56" s="235"/>
      <c r="AB56" s="236"/>
      <c r="AC56" s="236"/>
      <c r="AD56" s="236"/>
      <c r="AE56" s="236"/>
    </row>
    <row r="57" spans="1:31" ht="18.75">
      <c r="A57" s="239" t="s">
        <v>291</v>
      </c>
      <c r="B57" s="239"/>
      <c r="C57" s="239"/>
      <c r="D57" s="239"/>
      <c r="E57" s="239"/>
      <c r="F57" s="239"/>
      <c r="G57" s="239"/>
      <c r="H57" s="239"/>
      <c r="I57" s="239"/>
      <c r="J57" s="239"/>
      <c r="K57" s="239"/>
      <c r="L57" s="239"/>
      <c r="M57" s="239"/>
      <c r="N57" s="239" t="s">
        <v>9</v>
      </c>
      <c r="O57" s="239"/>
      <c r="P57" s="239"/>
      <c r="Q57" s="239"/>
      <c r="R57" s="239"/>
      <c r="S57" s="239"/>
      <c r="T57" s="239"/>
      <c r="U57" s="239"/>
      <c r="V57" s="239"/>
      <c r="W57" s="239"/>
      <c r="X57" s="239"/>
      <c r="Y57" s="239"/>
      <c r="Z57" s="239"/>
      <c r="AA57" s="235"/>
      <c r="AB57" s="236"/>
      <c r="AC57" s="236"/>
      <c r="AD57" s="236"/>
      <c r="AE57" s="236"/>
    </row>
    <row r="58" spans="1:31" ht="18.75">
      <c r="A58" s="236"/>
      <c r="B58" s="236"/>
      <c r="C58" s="236"/>
      <c r="D58" s="236"/>
      <c r="E58" s="236"/>
      <c r="F58" s="236"/>
      <c r="G58" s="236"/>
      <c r="H58" s="236"/>
      <c r="I58" s="236"/>
      <c r="J58" s="236"/>
      <c r="K58" s="236"/>
      <c r="L58" s="236"/>
      <c r="M58" s="236"/>
      <c r="N58" s="236"/>
      <c r="O58" s="236"/>
      <c r="P58" s="236"/>
      <c r="Q58" s="236"/>
      <c r="R58" s="236"/>
      <c r="S58" s="236"/>
      <c r="T58" s="236"/>
      <c r="U58" s="236"/>
      <c r="V58" s="236"/>
      <c r="W58" s="236"/>
      <c r="X58" s="236"/>
      <c r="Y58" s="236"/>
      <c r="Z58" s="236"/>
      <c r="AA58" s="235"/>
      <c r="AB58" s="236"/>
      <c r="AC58" s="236"/>
      <c r="AD58" s="236"/>
      <c r="AE58" s="236"/>
    </row>
    <row r="59" spans="1:31" ht="18.75">
      <c r="A59" s="236"/>
      <c r="B59" s="236"/>
      <c r="C59" s="236"/>
      <c r="D59" s="236"/>
      <c r="E59" s="236"/>
      <c r="F59" s="236"/>
      <c r="G59" s="236"/>
      <c r="H59" s="236"/>
      <c r="I59" s="236"/>
      <c r="J59" s="236"/>
      <c r="K59" s="236"/>
      <c r="L59" s="236"/>
      <c r="M59" s="236"/>
      <c r="N59" s="236"/>
      <c r="O59" s="236"/>
      <c r="P59" s="236"/>
      <c r="Q59" s="236"/>
      <c r="R59" s="236"/>
      <c r="S59" s="236"/>
      <c r="T59" s="236"/>
      <c r="U59" s="236"/>
      <c r="V59" s="236"/>
      <c r="W59" s="236"/>
      <c r="X59" s="236"/>
      <c r="Y59" s="236"/>
      <c r="Z59" s="236"/>
      <c r="AA59" s="235"/>
      <c r="AB59" s="236"/>
      <c r="AC59" s="236"/>
      <c r="AD59" s="236"/>
      <c r="AE59" s="236"/>
    </row>
    <row r="60" spans="1:31" ht="18.75">
      <c r="A60" s="236"/>
      <c r="B60" s="236"/>
      <c r="C60" s="236"/>
      <c r="D60" s="236"/>
      <c r="E60" s="236"/>
      <c r="F60" s="236"/>
      <c r="G60" s="236"/>
      <c r="H60" s="236"/>
      <c r="I60" s="236"/>
      <c r="J60" s="236"/>
      <c r="K60" s="236"/>
      <c r="L60" s="236"/>
      <c r="M60" s="236"/>
      <c r="N60" s="236"/>
      <c r="O60" s="236"/>
      <c r="P60" s="236"/>
      <c r="Q60" s="236"/>
      <c r="R60" s="236"/>
      <c r="S60" s="236"/>
      <c r="T60" s="236"/>
      <c r="U60" s="236"/>
      <c r="V60" s="236"/>
      <c r="W60" s="236"/>
      <c r="X60" s="236"/>
      <c r="Y60" s="236"/>
      <c r="Z60" s="236"/>
      <c r="AA60" s="235"/>
      <c r="AB60" s="236"/>
      <c r="AC60" s="236"/>
      <c r="AD60" s="236"/>
      <c r="AE60" s="236"/>
    </row>
    <row r="61" spans="1:31" ht="18.75">
      <c r="A61" s="236"/>
      <c r="B61" s="236"/>
      <c r="C61" s="236"/>
      <c r="D61" s="236"/>
      <c r="E61" s="236"/>
      <c r="F61" s="236"/>
      <c r="G61" s="236"/>
      <c r="H61" s="236"/>
      <c r="I61" s="236"/>
      <c r="J61" s="236"/>
      <c r="K61" s="236"/>
      <c r="L61" s="236"/>
      <c r="M61" s="236"/>
      <c r="N61" s="236"/>
      <c r="O61" s="236"/>
      <c r="P61" s="236"/>
      <c r="Q61" s="236"/>
      <c r="R61" s="236"/>
      <c r="S61" s="236"/>
      <c r="T61" s="236"/>
      <c r="U61" s="236"/>
      <c r="V61" s="236"/>
      <c r="W61" s="236"/>
      <c r="X61" s="236"/>
      <c r="Y61" s="236"/>
      <c r="Z61" s="236"/>
      <c r="AA61" s="235"/>
      <c r="AB61" s="236"/>
      <c r="AC61" s="236"/>
      <c r="AD61" s="236"/>
      <c r="AE61" s="236"/>
    </row>
    <row r="62" spans="1:31" ht="18.75">
      <c r="A62" s="15" t="str">
        <f>MID(tvgs1,FIND(":",tvgs1,1)+1,LEN(tvgs1))</f>
        <v xml:space="preserve"> Trần Bá Đức</v>
      </c>
      <c r="B62" s="239"/>
      <c r="C62" s="239"/>
      <c r="D62" s="239"/>
      <c r="E62" s="239"/>
      <c r="F62" s="239"/>
      <c r="G62" s="239"/>
      <c r="H62" s="239"/>
      <c r="I62" s="239"/>
      <c r="J62" s="239"/>
      <c r="K62" s="239"/>
      <c r="L62" s="239"/>
      <c r="M62" s="239"/>
      <c r="N62" s="15" t="str">
        <f>MID(dvtc1,FIND(":",dvtc1,1)+1,LEN(dvtc1))</f>
        <v xml:space="preserve"> Nguyễn Anh Trung</v>
      </c>
      <c r="O62" s="239"/>
      <c r="P62" s="239"/>
      <c r="Q62" s="239"/>
      <c r="R62" s="239"/>
      <c r="S62" s="239"/>
      <c r="T62" s="239"/>
      <c r="U62" s="239"/>
      <c r="V62" s="239"/>
      <c r="W62" s="239"/>
      <c r="X62" s="239"/>
      <c r="Y62" s="239"/>
      <c r="Z62" s="239"/>
      <c r="AA62" s="235"/>
      <c r="AB62" s="236"/>
      <c r="AC62" s="236"/>
      <c r="AD62" s="236"/>
      <c r="AE62" s="236"/>
    </row>
  </sheetData>
  <mergeCells count="8">
    <mergeCell ref="A32:Z33"/>
    <mergeCell ref="A37:Z40"/>
    <mergeCell ref="A44:Z45"/>
    <mergeCell ref="A42:Z43"/>
    <mergeCell ref="A14:Z16"/>
    <mergeCell ref="A18:Z18"/>
    <mergeCell ref="A27:Z27"/>
    <mergeCell ref="A30:Z31"/>
  </mergeCells>
  <phoneticPr fontId="7" type="noConversion"/>
  <conditionalFormatting sqref="A14:Z16">
    <cfRule type="expression" dxfId="33" priority="1" stopIfTrue="1">
      <formula>AB$14&gt;0</formula>
    </cfRule>
  </conditionalFormatting>
  <hyperlinks>
    <hyperlink ref="AA8" location="DanhMuc!A1" display="Quay về DanhMuc"/>
    <hyperlink ref="AA53" location="DanhMuc!A1" display="Quay về DanhMuc"/>
  </hyperlinks>
  <printOptions horizontalCentered="1"/>
  <pageMargins left="0.9055118110236221" right="0.78740157480314965" top="0.59055118110236227" bottom="0.59055118110236227" header="0" footer="0"/>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sheetPr codeName="Sheet20" enableFormatConditionsCalculation="0">
    <tabColor indexed="60"/>
  </sheetPr>
  <dimension ref="A1:AD49"/>
  <sheetViews>
    <sheetView view="pageBreakPreview" workbookViewId="0">
      <pane ySplit="1" topLeftCell="A26" activePane="bottomLeft" state="frozen"/>
      <selection activeCell="Q11" sqref="Q11"/>
      <selection pane="bottomLeft" activeCell="Q11" sqref="Q11"/>
    </sheetView>
  </sheetViews>
  <sheetFormatPr defaultRowHeight="15.75"/>
  <cols>
    <col min="1" max="25" width="3" customWidth="1"/>
    <col min="26" max="26" width="3.25" customWidth="1"/>
    <col min="27" max="27" width="25.625" bestFit="1" customWidth="1"/>
    <col min="28" max="28" width="4.875" hidden="1" customWidth="1"/>
    <col min="29" max="29" width="6.125" hidden="1" customWidth="1"/>
    <col min="30" max="30" width="4.875" hidden="1" customWidth="1"/>
  </cols>
  <sheetData>
    <row r="1" spans="1:30" s="3" customFormat="1" ht="17.25"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1">
        <f>DanhMuc!S11</f>
        <v>33</v>
      </c>
    </row>
    <row r="2" spans="1:30" ht="17.25" thickTop="1">
      <c r="A2" s="105" t="s">
        <v>268</v>
      </c>
      <c r="B2" s="5"/>
      <c r="C2" s="5"/>
      <c r="D2" s="5"/>
      <c r="E2" s="5"/>
      <c r="F2" s="5"/>
      <c r="G2" s="5"/>
      <c r="H2" s="5"/>
      <c r="I2" s="5"/>
      <c r="J2" s="5"/>
      <c r="K2" s="6" t="s">
        <v>10</v>
      </c>
      <c r="L2" s="5"/>
      <c r="M2" s="5"/>
      <c r="N2" s="5"/>
      <c r="O2" s="5"/>
      <c r="P2" s="5"/>
      <c r="Q2" s="5"/>
      <c r="R2" s="5"/>
      <c r="S2" s="5"/>
      <c r="T2" s="5"/>
      <c r="U2" s="5"/>
      <c r="V2" s="5"/>
      <c r="W2" s="5"/>
      <c r="X2" s="5"/>
      <c r="Y2" s="5"/>
      <c r="Z2" s="5"/>
      <c r="AA2" s="224"/>
    </row>
    <row r="3" spans="1:30" ht="16.5">
      <c r="A3" s="106" t="s">
        <v>269</v>
      </c>
      <c r="B3" s="18"/>
      <c r="C3" s="18"/>
      <c r="D3" s="9"/>
      <c r="E3" s="9"/>
      <c r="F3" s="9"/>
      <c r="G3" s="9"/>
      <c r="H3" s="18"/>
      <c r="I3" s="18"/>
      <c r="J3" s="18"/>
      <c r="K3" s="19" t="s">
        <v>0</v>
      </c>
      <c r="L3" s="18"/>
      <c r="M3" s="18"/>
      <c r="N3" s="18"/>
      <c r="O3" s="18"/>
      <c r="P3" s="9"/>
      <c r="Q3" s="9"/>
      <c r="R3" s="9"/>
      <c r="S3" s="9"/>
      <c r="T3" s="9"/>
      <c r="U3" s="9"/>
      <c r="V3" s="18"/>
      <c r="W3" s="18"/>
      <c r="X3" s="18"/>
      <c r="Y3" s="18"/>
      <c r="Z3" s="18"/>
      <c r="AA3" s="224"/>
    </row>
    <row r="4" spans="1:30" ht="9.75" customHeight="1">
      <c r="A4" s="106"/>
      <c r="B4" s="18"/>
      <c r="C4" s="18"/>
      <c r="D4" s="18"/>
      <c r="E4" s="18"/>
      <c r="F4" s="18"/>
      <c r="G4" s="18"/>
      <c r="H4" s="18"/>
      <c r="I4" s="18"/>
      <c r="J4" s="18"/>
      <c r="K4" s="19"/>
      <c r="L4" s="18"/>
      <c r="M4" s="18"/>
      <c r="N4" s="18"/>
      <c r="O4" s="18"/>
      <c r="P4" s="18"/>
      <c r="Q4" s="18"/>
      <c r="R4" s="18"/>
      <c r="S4" s="18"/>
      <c r="T4" s="18"/>
      <c r="U4" s="18"/>
      <c r="V4" s="18"/>
      <c r="W4" s="18"/>
      <c r="X4" s="18"/>
      <c r="Y4" s="18"/>
      <c r="Z4" s="18"/>
      <c r="AA4" s="224"/>
    </row>
    <row r="5" spans="1:30" ht="16.5">
      <c r="Z5" s="11" t="str">
        <f>tinh2&amp;", ngày "&amp;AB5&amp;" tháng "&amp;AC5&amp;" năm "&amp;AD5</f>
        <v>Hạ Long, ngày 03 tháng 11 năm 2011</v>
      </c>
      <c r="AA5" s="225">
        <v>5</v>
      </c>
      <c r="AB5" t="str">
        <f>IF(INDEX(DanhMuc,$AA$1,AA5)&gt;0,TEXT(DAY(INDEX(DanhMuc,$AA$1,AA5)),"00"),"…...")</f>
        <v>03</v>
      </c>
      <c r="AC5" t="str">
        <f>IF(INDEX(DanhMuc,$AA$1,AA5)&gt;0,TEXT(MONTH(INDEX(DanhMuc,$AA$1,AA5)),"00"),"…...")</f>
        <v>11</v>
      </c>
      <c r="AD5" t="str">
        <f>IF(INDEX(DanhMuc,$AA$1,AA5)&gt;0,TEXT(YEAR(INDEX(DanhMuc,$AA$1,AA5)),"00"),"……...")</f>
        <v>2011</v>
      </c>
    </row>
    <row r="6" spans="1:30" ht="9.75" customHeight="1">
      <c r="AA6" s="224"/>
    </row>
    <row r="7" spans="1:30" ht="17.25" thickBot="1">
      <c r="A7" s="4" t="str">
        <f>IF(AB7&gt;0,"BIÊN BẢN SỐ: "&amp;AC7&amp;"/NB","BIÊN BẢN SỐ: ……………......")</f>
        <v>BIÊN BẢN SỐ: 02/VP/XD/NB</v>
      </c>
      <c r="B7" s="4"/>
      <c r="C7" s="4"/>
      <c r="D7" s="4"/>
      <c r="E7" s="4"/>
      <c r="F7" s="4"/>
      <c r="G7" s="4"/>
      <c r="H7" s="4"/>
      <c r="I7" s="4"/>
      <c r="J7" s="4"/>
      <c r="K7" s="4"/>
      <c r="L7" s="4"/>
      <c r="M7" s="4"/>
      <c r="N7" s="4"/>
      <c r="O7" s="4"/>
      <c r="P7" s="4"/>
      <c r="Q7" s="4"/>
      <c r="R7" s="4"/>
      <c r="S7" s="4"/>
      <c r="T7" s="4"/>
      <c r="U7" s="4"/>
      <c r="V7" s="4"/>
      <c r="W7" s="4"/>
      <c r="X7" s="4"/>
      <c r="Y7" s="4"/>
      <c r="Z7" s="4"/>
      <c r="AA7" s="225">
        <v>1</v>
      </c>
      <c r="AB7">
        <f>LEN(INDEX(DanhMuc,$AA$1,AA7))</f>
        <v>8</v>
      </c>
      <c r="AC7" t="str">
        <f>INDEX(DanhMuc,$AA$1,AA7)</f>
        <v>02/VP/XD</v>
      </c>
    </row>
    <row r="8" spans="1:30" ht="21" thickBot="1">
      <c r="A8" s="10" t="s">
        <v>31</v>
      </c>
      <c r="B8" s="4"/>
      <c r="C8" s="4"/>
      <c r="D8" s="4"/>
      <c r="E8" s="4"/>
      <c r="F8" s="4"/>
      <c r="G8" s="4"/>
      <c r="H8" s="4"/>
      <c r="I8" s="4"/>
      <c r="J8" s="4"/>
      <c r="K8" s="4"/>
      <c r="L8" s="4"/>
      <c r="M8" s="4"/>
      <c r="N8" s="4"/>
      <c r="O8" s="4"/>
      <c r="P8" s="4"/>
      <c r="Q8" s="4"/>
      <c r="R8" s="4"/>
      <c r="S8" s="4"/>
      <c r="T8" s="4"/>
      <c r="U8" s="4"/>
      <c r="V8" s="4"/>
      <c r="W8" s="4"/>
      <c r="X8" s="4"/>
      <c r="Y8" s="4"/>
      <c r="Z8" s="4"/>
      <c r="AA8" s="226" t="s">
        <v>25</v>
      </c>
    </row>
    <row r="9" spans="1:30" ht="8.25" customHeight="1">
      <c r="A9" s="17"/>
      <c r="AA9" s="224"/>
    </row>
    <row r="10" spans="1:30" ht="16.5">
      <c r="A10" s="7" t="s">
        <v>44</v>
      </c>
      <c r="B10" s="31"/>
      <c r="C10" s="31"/>
      <c r="D10" s="31"/>
      <c r="E10" s="100" t="str">
        <f>ct</f>
        <v>Nhà làm việc kiêm kho, nhà công vụ và phụ trợ</v>
      </c>
      <c r="G10" s="31"/>
      <c r="AA10" s="224"/>
    </row>
    <row r="11" spans="1:30" ht="16.5">
      <c r="A11" s="7" t="s">
        <v>74</v>
      </c>
      <c r="B11" s="31"/>
      <c r="C11" s="31"/>
      <c r="D11" s="31"/>
      <c r="E11" s="100" t="str">
        <f>hm</f>
        <v>Nhà làm việc kiêm kho</v>
      </c>
      <c r="G11" s="31"/>
      <c r="AA11" s="224"/>
    </row>
    <row r="12" spans="1:30" ht="16.5">
      <c r="A12" s="7" t="s">
        <v>45</v>
      </c>
      <c r="B12" s="31"/>
      <c r="C12" s="31"/>
      <c r="D12" s="31"/>
      <c r="E12" s="100" t="str">
        <f>dd</f>
        <v>Phường HG - TP HL - Tỉnh QN</v>
      </c>
      <c r="G12" s="31"/>
      <c r="AA12" s="224"/>
    </row>
    <row r="13" spans="1:30" ht="16.5">
      <c r="A13" s="7" t="s">
        <v>2</v>
      </c>
      <c r="AA13" s="224"/>
    </row>
    <row r="14" spans="1:30" ht="16.5">
      <c r="A14" s="454" t="str">
        <f>IF(AB14&gt;0,INDEX(DanhMuc,$AA$1,AA14),REPT(".",285))</f>
        <v>Gia công lắp dựng ván khuôn bê tông lót đài móng, dầm móng</v>
      </c>
      <c r="B14" s="454"/>
      <c r="C14" s="454"/>
      <c r="D14" s="454"/>
      <c r="E14" s="454"/>
      <c r="F14" s="454"/>
      <c r="G14" s="454"/>
      <c r="H14" s="454"/>
      <c r="I14" s="454"/>
      <c r="J14" s="454"/>
      <c r="K14" s="454"/>
      <c r="L14" s="454"/>
      <c r="M14" s="454"/>
      <c r="N14" s="454"/>
      <c r="O14" s="454"/>
      <c r="P14" s="454"/>
      <c r="Q14" s="454"/>
      <c r="R14" s="454"/>
      <c r="S14" s="454"/>
      <c r="T14" s="454"/>
      <c r="U14" s="454"/>
      <c r="V14" s="454"/>
      <c r="W14" s="454"/>
      <c r="X14" s="454"/>
      <c r="Y14" s="454"/>
      <c r="Z14" s="454"/>
      <c r="AA14" s="225">
        <v>2</v>
      </c>
      <c r="AB14">
        <f>LEN(INDEX(DanhMuc,$AA$1,AA14))</f>
        <v>58</v>
      </c>
    </row>
    <row r="15" spans="1:30" ht="16.5">
      <c r="A15" s="454"/>
      <c r="B15" s="454"/>
      <c r="C15" s="454"/>
      <c r="D15" s="454"/>
      <c r="E15" s="454"/>
      <c r="F15" s="454"/>
      <c r="G15" s="454"/>
      <c r="H15" s="454"/>
      <c r="I15" s="454"/>
      <c r="J15" s="454"/>
      <c r="K15" s="454"/>
      <c r="L15" s="454"/>
      <c r="M15" s="454"/>
      <c r="N15" s="454"/>
      <c r="O15" s="454"/>
      <c r="P15" s="454"/>
      <c r="Q15" s="454"/>
      <c r="R15" s="454"/>
      <c r="S15" s="454"/>
      <c r="T15" s="454"/>
      <c r="U15" s="454"/>
      <c r="V15" s="454"/>
      <c r="W15" s="454"/>
      <c r="X15" s="454"/>
      <c r="Y15" s="454"/>
      <c r="Z15" s="454"/>
      <c r="AA15" s="225"/>
    </row>
    <row r="16" spans="1:30" ht="16.5">
      <c r="A16" s="454"/>
      <c r="B16" s="454"/>
      <c r="C16" s="454"/>
      <c r="D16" s="454"/>
      <c r="E16" s="454"/>
      <c r="F16" s="454"/>
      <c r="G16" s="454"/>
      <c r="H16" s="454"/>
      <c r="I16" s="454"/>
      <c r="J16" s="454"/>
      <c r="K16" s="454"/>
      <c r="L16" s="454"/>
      <c r="M16" s="454"/>
      <c r="N16" s="454"/>
      <c r="O16" s="454"/>
      <c r="P16" s="454"/>
      <c r="Q16" s="454"/>
      <c r="R16" s="454"/>
      <c r="S16" s="454"/>
      <c r="T16" s="454"/>
      <c r="U16" s="454"/>
      <c r="V16" s="454"/>
      <c r="W16" s="454"/>
      <c r="X16" s="454"/>
      <c r="Y16" s="454"/>
      <c r="Z16" s="454"/>
      <c r="AA16" s="224"/>
    </row>
    <row r="17" spans="1:30" ht="16.5">
      <c r="A17" s="7" t="s">
        <v>3</v>
      </c>
      <c r="AA17" s="224"/>
    </row>
    <row r="18" spans="1:30" ht="16.5">
      <c r="A18" s="8" t="str">
        <f>ThongTinBanDau!B16</f>
        <v xml:space="preserve">  a) Đại diện đơn vị thi công: Công ty Cổ phần Xây dựng…</v>
      </c>
      <c r="AA18" s="224"/>
    </row>
    <row r="19" spans="1:30" ht="16.5">
      <c r="B19" t="str">
        <f>_pkt1</f>
        <v>Ông: ………………………..</v>
      </c>
      <c r="N19" t="str">
        <f>_pkt11</f>
        <v>Chức vụ: …………………</v>
      </c>
      <c r="AA19" s="224"/>
    </row>
    <row r="20" spans="1:30" ht="16.5">
      <c r="B20" t="str">
        <f>_pkt2</f>
        <v>Ông: Hoàng Việt Trường</v>
      </c>
      <c r="N20" t="str">
        <f>_pkt22</f>
        <v>Chức vụ: Cán bộ Ban KHKT</v>
      </c>
      <c r="AA20" s="224"/>
    </row>
    <row r="21" spans="1:30" ht="16.5">
      <c r="A21" s="8" t="str">
        <f>ThongTinBanDau!B19</f>
        <v xml:space="preserve">  b. Đại diện đội thi công:</v>
      </c>
      <c r="AA21" s="224"/>
    </row>
    <row r="22" spans="1:30" ht="16.5">
      <c r="B22" t="str">
        <f>_dtc1</f>
        <v>Ông: Nguyễn Anh Trung</v>
      </c>
      <c r="N22" t="str">
        <f>_dtc11</f>
        <v>Chức vụ: Chỉ huy trưởng công trường</v>
      </c>
      <c r="AA22" s="224"/>
    </row>
    <row r="23" spans="1:30" ht="16.5">
      <c r="B23" t="str">
        <f>_dtc2</f>
        <v>Ông: Nguyễn Đức Lam</v>
      </c>
      <c r="N23" t="str">
        <f>_dtc22</f>
        <v>Chức vụ: CBKT</v>
      </c>
      <c r="AA23" s="224"/>
    </row>
    <row r="24" spans="1:30" ht="16.5">
      <c r="A24" s="7" t="s">
        <v>262</v>
      </c>
      <c r="AA24" s="224"/>
    </row>
    <row r="25" spans="1:30" ht="16.5">
      <c r="B25" t="str">
        <f>"Bắt đầu: "&amp;AC25&amp;" giờ "&amp;AD25&amp;" phút"&amp;MID(Z$5,FIND(",",Z$5,1),LEN(Z$5))</f>
        <v>Bắt đầu: 14 giờ 00 phút, ngày 03 tháng 11 năm 2011</v>
      </c>
      <c r="AA25" s="225">
        <v>3</v>
      </c>
      <c r="AB25">
        <f>INDEX(DanhMuc,$AA$1,AA25)</f>
        <v>1400</v>
      </c>
      <c r="AC25" t="str">
        <f>IF(AB25&gt;0,LEFT(AB25,LEN(AB25)-2),"……")</f>
        <v>14</v>
      </c>
      <c r="AD25" t="str">
        <f>IF(AB25&gt;0,RIGHT(AB25,2),"……")</f>
        <v>00</v>
      </c>
    </row>
    <row r="26" spans="1:30" ht="16.5">
      <c r="B26" t="str">
        <f>"Kết thúc: "&amp;AC26&amp;" giờ "&amp;AD26&amp;" phút"&amp;MID(Z$5,FIND(",",Z$5,1),LEN(Z$5))</f>
        <v>Kết thúc: 15 giờ 00 phút, ngày 03 tháng 11 năm 2011</v>
      </c>
      <c r="AA26" s="225">
        <v>4</v>
      </c>
      <c r="AB26">
        <f>INDEX(DanhMuc,$AA$1,AA26)</f>
        <v>1500</v>
      </c>
      <c r="AC26" t="str">
        <f>IF(AB26&gt;0,LEFT(AB26,LEN(AB26)-2),"…..")</f>
        <v>15</v>
      </c>
      <c r="AD26" t="str">
        <f>IF(AB26&gt;0,RIGHT(AB26,2),"..…")</f>
        <v>00</v>
      </c>
    </row>
    <row r="27" spans="1:30" ht="16.5">
      <c r="A27" s="452" t="str">
        <f>"     Tại công trường xây dựng "&amp;ct&amp;"."</f>
        <v xml:space="preserve">     Tại công trường xây dựng Nhà làm việc kiêm kho, nhà công vụ và phụ trợ.</v>
      </c>
      <c r="B27" s="453"/>
      <c r="C27" s="453"/>
      <c r="D27" s="453"/>
      <c r="E27" s="453"/>
      <c r="F27" s="453"/>
      <c r="G27" s="453"/>
      <c r="H27" s="453"/>
      <c r="I27" s="453"/>
      <c r="J27" s="453"/>
      <c r="K27" s="453"/>
      <c r="L27" s="453"/>
      <c r="M27" s="453"/>
      <c r="N27" s="453"/>
      <c r="O27" s="453"/>
      <c r="P27" s="453"/>
      <c r="Q27" s="453"/>
      <c r="R27" s="453"/>
      <c r="S27" s="453"/>
      <c r="T27" s="453"/>
      <c r="U27" s="453"/>
      <c r="V27" s="453"/>
      <c r="W27" s="453"/>
      <c r="X27" s="453"/>
      <c r="Y27" s="453"/>
      <c r="Z27" s="453"/>
      <c r="AA27" s="224"/>
    </row>
    <row r="28" spans="1:30" ht="16.5">
      <c r="A28" s="7" t="s">
        <v>93</v>
      </c>
      <c r="AA28" s="224"/>
    </row>
    <row r="29" spans="1:30" ht="16.5">
      <c r="A29" s="8" t="s">
        <v>6</v>
      </c>
      <c r="AA29" s="224"/>
    </row>
    <row r="30" spans="1:30" ht="16.5">
      <c r="A30" s="452" t="s">
        <v>257</v>
      </c>
      <c r="B30" s="452"/>
      <c r="C30" s="452"/>
      <c r="D30" s="452"/>
      <c r="E30" s="452"/>
      <c r="F30" s="452"/>
      <c r="G30" s="452"/>
      <c r="H30" s="452"/>
      <c r="I30" s="452"/>
      <c r="J30" s="452"/>
      <c r="K30" s="452"/>
      <c r="L30" s="452"/>
      <c r="M30" s="452"/>
      <c r="N30" s="452"/>
      <c r="O30" s="452"/>
      <c r="P30" s="452"/>
      <c r="Q30" s="452"/>
      <c r="R30" s="452"/>
      <c r="S30" s="452"/>
      <c r="T30" s="452"/>
      <c r="U30" s="452"/>
      <c r="V30" s="452"/>
      <c r="W30" s="452"/>
      <c r="X30" s="452"/>
      <c r="Y30" s="452"/>
      <c r="Z30" s="452"/>
      <c r="AA30" s="224"/>
    </row>
    <row r="31" spans="1:30" ht="16.5">
      <c r="A31" s="2" t="s">
        <v>259</v>
      </c>
      <c r="AA31" s="224"/>
    </row>
    <row r="32" spans="1:30" ht="16.5">
      <c r="A32" s="2"/>
      <c r="B32" s="265" t="s">
        <v>292</v>
      </c>
      <c r="C32" s="20"/>
      <c r="D32" s="20"/>
      <c r="E32" s="20"/>
      <c r="F32" s="20"/>
      <c r="G32" s="20"/>
      <c r="H32" s="20"/>
      <c r="I32" s="20"/>
      <c r="J32" s="20"/>
      <c r="K32" s="20"/>
      <c r="L32" s="20"/>
      <c r="M32" s="20"/>
      <c r="N32" s="20"/>
      <c r="O32" s="20"/>
      <c r="P32" s="20"/>
      <c r="Q32" s="20"/>
      <c r="R32" s="20"/>
      <c r="S32" s="20"/>
      <c r="T32" s="20"/>
      <c r="U32" s="20"/>
      <c r="V32" s="20"/>
      <c r="W32" s="20"/>
      <c r="X32" s="20"/>
      <c r="Y32" s="20"/>
      <c r="Z32" s="20"/>
      <c r="AA32" s="224"/>
    </row>
    <row r="33" spans="1:27" ht="16.5">
      <c r="B33" s="265" t="s">
        <v>293</v>
      </c>
      <c r="C33" s="109"/>
      <c r="D33" s="109"/>
      <c r="E33" s="109"/>
      <c r="F33" s="109"/>
      <c r="G33" s="109"/>
      <c r="H33" s="109"/>
      <c r="I33" s="109"/>
      <c r="J33" s="109"/>
      <c r="K33" s="109"/>
      <c r="L33" s="109"/>
      <c r="M33" s="109"/>
      <c r="N33" s="109"/>
      <c r="O33" s="109"/>
      <c r="P33" s="109"/>
      <c r="Q33" s="109"/>
      <c r="R33" s="109"/>
      <c r="S33" s="109"/>
      <c r="T33" s="109"/>
      <c r="U33" s="109"/>
      <c r="V33" s="109"/>
      <c r="W33" s="109"/>
      <c r="X33" s="109"/>
      <c r="Y33" s="109"/>
      <c r="Z33" s="109"/>
      <c r="AA33" s="224"/>
    </row>
    <row r="34" spans="1:27" ht="16.5">
      <c r="A34" s="2" t="s">
        <v>258</v>
      </c>
      <c r="AA34" s="224"/>
    </row>
    <row r="35" spans="1:27" ht="16.5">
      <c r="A35" s="2" t="s">
        <v>261</v>
      </c>
      <c r="AA35" s="224"/>
    </row>
    <row r="36" spans="1:27" ht="15.75" customHeight="1">
      <c r="A36" s="452" t="s">
        <v>267</v>
      </c>
      <c r="B36" s="453"/>
      <c r="C36" s="453"/>
      <c r="D36" s="453"/>
      <c r="E36" s="453"/>
      <c r="F36" s="453"/>
      <c r="G36" s="453"/>
      <c r="H36" s="453"/>
      <c r="I36" s="453"/>
      <c r="J36" s="453"/>
      <c r="K36" s="453"/>
      <c r="L36" s="453"/>
      <c r="M36" s="453"/>
      <c r="N36" s="453"/>
      <c r="O36" s="453"/>
      <c r="P36" s="453"/>
      <c r="Q36" s="453"/>
      <c r="R36" s="453"/>
      <c r="S36" s="453"/>
      <c r="T36" s="453"/>
      <c r="U36" s="453"/>
      <c r="V36" s="453"/>
      <c r="W36" s="453"/>
      <c r="X36" s="453"/>
      <c r="Y36" s="453"/>
      <c r="Z36" s="453"/>
      <c r="AA36" s="224"/>
    </row>
    <row r="37" spans="1:27" ht="15.75" customHeight="1">
      <c r="A37" s="453"/>
      <c r="B37" s="453"/>
      <c r="C37" s="453"/>
      <c r="D37" s="453"/>
      <c r="E37" s="453"/>
      <c r="F37" s="453"/>
      <c r="G37" s="453"/>
      <c r="H37" s="453"/>
      <c r="I37" s="453"/>
      <c r="J37" s="453"/>
      <c r="K37" s="453"/>
      <c r="L37" s="453"/>
      <c r="M37" s="453"/>
      <c r="N37" s="453"/>
      <c r="O37" s="453"/>
      <c r="P37" s="453"/>
      <c r="Q37" s="453"/>
      <c r="R37" s="453"/>
      <c r="S37" s="453"/>
      <c r="T37" s="453"/>
      <c r="U37" s="453"/>
      <c r="V37" s="453"/>
      <c r="W37" s="453"/>
      <c r="X37" s="453"/>
      <c r="Y37" s="453"/>
      <c r="Z37" s="453"/>
      <c r="AA37" s="224"/>
    </row>
    <row r="38" spans="1:27" ht="16.5">
      <c r="A38" s="8" t="s">
        <v>263</v>
      </c>
      <c r="AA38" s="224"/>
    </row>
    <row r="39" spans="1:27" ht="17.25" thickBot="1">
      <c r="A39" s="8" t="s">
        <v>264</v>
      </c>
      <c r="AA39" s="224"/>
    </row>
    <row r="40" spans="1:27" ht="17.25" thickBot="1">
      <c r="A40" s="7" t="s">
        <v>8</v>
      </c>
      <c r="AA40" s="226" t="s">
        <v>25</v>
      </c>
    </row>
    <row r="41" spans="1:27" ht="16.5">
      <c r="A41" s="20"/>
      <c r="B41" s="87" t="s">
        <v>305</v>
      </c>
      <c r="C41" s="109"/>
      <c r="D41" s="109"/>
      <c r="E41" s="109"/>
      <c r="F41" s="109"/>
      <c r="G41" s="109"/>
      <c r="H41" s="109"/>
      <c r="I41" s="109"/>
      <c r="J41" s="109"/>
      <c r="K41" s="109"/>
      <c r="L41" s="109"/>
      <c r="M41" s="109"/>
      <c r="N41" s="109"/>
      <c r="O41" s="109"/>
      <c r="P41" s="109"/>
      <c r="Q41" s="109"/>
      <c r="R41" s="109"/>
      <c r="S41" s="109"/>
      <c r="T41" s="109"/>
      <c r="U41" s="109"/>
      <c r="V41" s="109"/>
      <c r="W41" s="109"/>
      <c r="X41" s="109"/>
      <c r="Y41" s="109"/>
      <c r="Z41" s="109"/>
      <c r="AA41" s="224"/>
    </row>
    <row r="42" spans="1:27" ht="11.25" customHeight="1">
      <c r="AA42" s="17"/>
    </row>
    <row r="43" spans="1:27" ht="16.5">
      <c r="A43" s="16" t="s">
        <v>265</v>
      </c>
      <c r="B43" s="4"/>
      <c r="C43" s="4"/>
      <c r="D43" s="4"/>
      <c r="E43" s="4"/>
      <c r="F43" s="4"/>
      <c r="G43" s="4"/>
      <c r="H43" s="4"/>
      <c r="I43" s="4"/>
      <c r="J43" s="4"/>
      <c r="K43" s="4"/>
      <c r="L43" s="4"/>
      <c r="M43" s="4"/>
      <c r="N43" s="16" t="s">
        <v>266</v>
      </c>
      <c r="O43" s="4"/>
      <c r="P43" s="4"/>
      <c r="Q43" s="4"/>
      <c r="R43" s="4"/>
      <c r="S43" s="4"/>
      <c r="T43" s="4"/>
      <c r="U43" s="4"/>
      <c r="V43" s="4"/>
      <c r="W43" s="4"/>
      <c r="X43" s="4"/>
      <c r="Y43" s="4"/>
      <c r="Z43" s="4"/>
      <c r="AA43" s="17"/>
    </row>
    <row r="44" spans="1:27">
      <c r="AA44" s="223"/>
    </row>
    <row r="45" spans="1:27">
      <c r="AA45" s="223"/>
    </row>
    <row r="46" spans="1:27">
      <c r="AA46" s="223"/>
    </row>
    <row r="47" spans="1:27">
      <c r="AA47" s="223"/>
    </row>
    <row r="48" spans="1:27">
      <c r="AA48" s="223"/>
    </row>
    <row r="49" spans="1:27" ht="16.5">
      <c r="A49" s="15" t="str">
        <f>MID(B20,FIND(":",B20,1)+1,LEN(B20))</f>
        <v xml:space="preserve"> Hoàng Việt Trường</v>
      </c>
      <c r="B49" s="4"/>
      <c r="C49" s="4"/>
      <c r="D49" s="4"/>
      <c r="E49" s="4"/>
      <c r="F49" s="4"/>
      <c r="G49" s="4"/>
      <c r="H49" s="4"/>
      <c r="I49" s="4"/>
      <c r="J49" s="4"/>
      <c r="K49" s="4"/>
      <c r="L49" s="4"/>
      <c r="M49" s="4"/>
      <c r="N49" s="15" t="str">
        <f>MID(B22,FIND(":",B22,1)+1,LEN(B22))</f>
        <v xml:space="preserve"> Nguyễn Anh Trung</v>
      </c>
      <c r="O49" s="4"/>
      <c r="P49" s="4"/>
      <c r="Q49" s="4"/>
      <c r="R49" s="4"/>
      <c r="S49" s="4"/>
      <c r="T49" s="4"/>
      <c r="U49" s="4"/>
      <c r="V49" s="4"/>
      <c r="W49" s="4"/>
      <c r="X49" s="4"/>
      <c r="Y49" s="4"/>
      <c r="Z49" s="4"/>
      <c r="AA49" s="223"/>
    </row>
  </sheetData>
  <mergeCells count="4">
    <mergeCell ref="A36:Z37"/>
    <mergeCell ref="A14:Z16"/>
    <mergeCell ref="A27:Z27"/>
    <mergeCell ref="A30:Z30"/>
  </mergeCells>
  <phoneticPr fontId="7" type="noConversion"/>
  <conditionalFormatting sqref="A14:Z16">
    <cfRule type="expression" dxfId="32" priority="1" stopIfTrue="1">
      <formula>AB$14&gt;0</formula>
    </cfRule>
  </conditionalFormatting>
  <hyperlinks>
    <hyperlink ref="AA8" location="DanhMuc!A1" display="Quay về DanhMuc"/>
    <hyperlink ref="AA40" location="DanhMuc!A1" display="Quay về DanhMuc"/>
  </hyperlinks>
  <printOptions horizontalCentered="1"/>
  <pageMargins left="0.9055118110236221" right="0.78740157480314965" top="0.59055118110236227" bottom="0.59055118110236227" header="0" footer="0"/>
  <pageSetup paperSize="9" orientation="portrait" r:id="rId1"/>
  <headerFooter alignWithMargins="0"/>
</worksheet>
</file>

<file path=xl/worksheets/sheet22.xml><?xml version="1.0" encoding="utf-8"?>
<worksheet xmlns="http://schemas.openxmlformats.org/spreadsheetml/2006/main" xmlns:r="http://schemas.openxmlformats.org/officeDocument/2006/relationships">
  <sheetPr codeName="Sheet21" enableFormatConditionsCalculation="0">
    <tabColor indexed="60"/>
  </sheetPr>
  <dimension ref="A1:AF33"/>
  <sheetViews>
    <sheetView view="pageBreakPreview" workbookViewId="0">
      <pane ySplit="1" topLeftCell="A2" activePane="bottomLeft" state="frozen"/>
      <selection activeCell="Q11" sqref="Q11"/>
      <selection pane="bottomLeft" activeCell="Q11" sqref="Q11"/>
    </sheetView>
  </sheetViews>
  <sheetFormatPr defaultRowHeight="15.75"/>
  <cols>
    <col min="1" max="25" width="3" customWidth="1"/>
    <col min="26" max="26" width="3.25" customWidth="1"/>
    <col min="27" max="27" width="24.125" bestFit="1" customWidth="1"/>
    <col min="28" max="28" width="4.875" hidden="1" customWidth="1"/>
    <col min="29" max="29" width="6.125" hidden="1" customWidth="1"/>
    <col min="30" max="30" width="4.875" hidden="1" customWidth="1"/>
    <col min="32" max="32" width="10.25" customWidth="1"/>
  </cols>
  <sheetData>
    <row r="1" spans="1:30" s="3" customFormat="1" ht="17.25"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1">
        <f>DanhMuc!S11</f>
        <v>33</v>
      </c>
    </row>
    <row r="2" spans="1:30" ht="21" thickTop="1">
      <c r="A2" s="105" t="s">
        <v>268</v>
      </c>
      <c r="B2" s="5"/>
      <c r="C2" s="5"/>
      <c r="D2" s="5"/>
      <c r="E2" s="5"/>
      <c r="F2" s="5"/>
      <c r="G2" s="5"/>
      <c r="H2" s="5"/>
      <c r="I2" s="5"/>
      <c r="J2" s="5"/>
      <c r="K2" s="6" t="s">
        <v>10</v>
      </c>
      <c r="L2" s="5"/>
      <c r="M2" s="5"/>
      <c r="N2" s="5"/>
      <c r="O2" s="5"/>
      <c r="P2" s="5"/>
      <c r="Q2" s="5"/>
      <c r="R2" s="5"/>
      <c r="S2" s="5"/>
      <c r="T2" s="5"/>
      <c r="U2" s="5"/>
      <c r="V2" s="5"/>
      <c r="W2" s="5"/>
      <c r="X2" s="5"/>
      <c r="Y2" s="5"/>
      <c r="Z2" s="5"/>
      <c r="AA2" s="98"/>
    </row>
    <row r="3" spans="1:30" ht="20.25">
      <c r="A3" s="106" t="s">
        <v>269</v>
      </c>
      <c r="B3" s="18"/>
      <c r="C3" s="18"/>
      <c r="D3" s="9"/>
      <c r="E3" s="9"/>
      <c r="F3" s="9"/>
      <c r="G3" s="9"/>
      <c r="H3" s="18"/>
      <c r="I3" s="18"/>
      <c r="J3" s="18"/>
      <c r="K3" s="19" t="s">
        <v>0</v>
      </c>
      <c r="L3" s="18"/>
      <c r="M3" s="18"/>
      <c r="N3" s="18"/>
      <c r="O3" s="9"/>
      <c r="P3" s="9"/>
      <c r="Q3" s="9"/>
      <c r="R3" s="9"/>
      <c r="S3" s="9"/>
      <c r="T3" s="9"/>
      <c r="U3" s="9"/>
      <c r="V3" s="9"/>
      <c r="W3" s="18"/>
      <c r="X3" s="18"/>
      <c r="Y3" s="18"/>
      <c r="Z3" s="18"/>
      <c r="AA3" s="98"/>
    </row>
    <row r="4" spans="1:30" ht="20.25">
      <c r="A4" s="106"/>
      <c r="B4" s="18"/>
      <c r="C4" s="18"/>
      <c r="D4" s="18"/>
      <c r="E4" s="18"/>
      <c r="F4" s="18"/>
      <c r="G4" s="18"/>
      <c r="H4" s="18"/>
      <c r="I4" s="18"/>
      <c r="J4" s="18"/>
      <c r="K4" s="19"/>
      <c r="L4" s="18"/>
      <c r="M4" s="18"/>
      <c r="N4" s="18"/>
      <c r="O4" s="18"/>
      <c r="P4" s="18"/>
      <c r="Q4" s="18"/>
      <c r="R4" s="18"/>
      <c r="S4" s="18"/>
      <c r="T4" s="18"/>
      <c r="U4" s="18"/>
      <c r="V4" s="18"/>
      <c r="W4" s="18"/>
      <c r="X4" s="18"/>
      <c r="Y4" s="18"/>
      <c r="Z4" s="18"/>
      <c r="AA4" s="98"/>
    </row>
    <row r="5" spans="1:30" ht="20.25">
      <c r="Z5" s="11" t="str">
        <f>tinh2&amp;", ngày "&amp;AB5&amp;" tháng "&amp;AC5&amp;" năm "&amp;AD5</f>
        <v>Hạ Long, ngày 03 tháng 11 năm 2011</v>
      </c>
      <c r="AA5" s="99">
        <v>7</v>
      </c>
      <c r="AB5" t="str">
        <f>IF(INDEX(DanhMuc,$AA$1,AA5)&gt;0,TEXT(DAY(INDEX(DanhMuc,$AA$1,AA5)),"00"),"…...")</f>
        <v>03</v>
      </c>
      <c r="AC5" t="str">
        <f>IF(INDEX(DanhMuc,$AA$1,AA5)&gt;0,TEXT(MONTH(INDEX(DanhMuc,$AA$1,AA5)),"00"),"…...")</f>
        <v>11</v>
      </c>
      <c r="AD5" t="str">
        <f>IF(INDEX(DanhMuc,$AA$1,AA5)&gt;0,TEXT(YEAR(INDEX(DanhMuc,$AA$1,AA5)),"00"),"……...")</f>
        <v>2011</v>
      </c>
    </row>
    <row r="6" spans="1:30" ht="20.25">
      <c r="AA6" s="98"/>
    </row>
    <row r="7" spans="1:30" ht="21" thickBot="1">
      <c r="A7" s="4" t="str">
        <f>IF(AB7&gt;0,"SỐ: "&amp;AC7&amp;"/PYC","SỐ: ………………")</f>
        <v>SỐ: 02/VP/XD/PYC</v>
      </c>
      <c r="B7" s="4"/>
      <c r="C7" s="4"/>
      <c r="D7" s="4"/>
      <c r="E7" s="4"/>
      <c r="F7" s="4"/>
      <c r="G7" s="4"/>
      <c r="H7" s="4"/>
      <c r="I7" s="4"/>
      <c r="J7" s="4"/>
      <c r="K7" s="4"/>
      <c r="L7" s="4"/>
      <c r="M7" s="4"/>
      <c r="N7" s="4"/>
      <c r="O7" s="4"/>
      <c r="P7" s="4"/>
      <c r="Q7" s="4"/>
      <c r="R7" s="4"/>
      <c r="S7" s="4"/>
      <c r="T7" s="4"/>
      <c r="U7" s="4"/>
      <c r="V7" s="4"/>
      <c r="W7" s="4"/>
      <c r="X7" s="4"/>
      <c r="Y7" s="4"/>
      <c r="Z7" s="4"/>
      <c r="AA7" s="99">
        <v>1</v>
      </c>
      <c r="AB7">
        <f>LEN(INDEX(DanhMuc,$AA$1,AA7))</f>
        <v>8</v>
      </c>
      <c r="AC7" t="str">
        <f>INDEX(DanhMuc,$AA$1,AA7)</f>
        <v>02/VP/XD</v>
      </c>
    </row>
    <row r="8" spans="1:30" ht="21" thickBot="1">
      <c r="A8" s="10" t="s">
        <v>303</v>
      </c>
      <c r="B8" s="4"/>
      <c r="C8" s="4"/>
      <c r="D8" s="4"/>
      <c r="E8" s="4"/>
      <c r="F8" s="4"/>
      <c r="G8" s="4"/>
      <c r="H8" s="4"/>
      <c r="I8" s="4"/>
      <c r="J8" s="4"/>
      <c r="K8" s="4"/>
      <c r="L8" s="4"/>
      <c r="M8" s="4"/>
      <c r="N8" s="4"/>
      <c r="O8" s="4"/>
      <c r="P8" s="4"/>
      <c r="Q8" s="4"/>
      <c r="R8" s="4"/>
      <c r="S8" s="4"/>
      <c r="T8" s="4"/>
      <c r="U8" s="4"/>
      <c r="V8" s="4"/>
      <c r="W8" s="4"/>
      <c r="X8" s="4"/>
      <c r="Y8" s="4"/>
      <c r="Z8" s="4"/>
      <c r="AA8" s="107" t="s">
        <v>25</v>
      </c>
    </row>
    <row r="9" spans="1:30" ht="20.25">
      <c r="A9" s="17"/>
      <c r="AA9" s="98"/>
    </row>
    <row r="10" spans="1:30" ht="20.25">
      <c r="A10" s="17"/>
      <c r="B10" s="102" t="s">
        <v>44</v>
      </c>
      <c r="C10" s="17"/>
      <c r="D10" s="17"/>
      <c r="E10" s="17"/>
      <c r="F10" s="17" t="str">
        <f>ct</f>
        <v>Nhà làm việc kiêm kho, nhà công vụ và phụ trợ</v>
      </c>
      <c r="G10" s="17"/>
      <c r="H10" s="17"/>
      <c r="I10" s="17"/>
      <c r="J10" s="17"/>
      <c r="K10" s="17"/>
      <c r="L10" s="17"/>
      <c r="M10" s="17"/>
      <c r="N10" s="17"/>
      <c r="O10" s="17"/>
      <c r="P10" s="17"/>
      <c r="Q10" s="17"/>
      <c r="R10" s="17"/>
      <c r="S10" s="17"/>
      <c r="T10" s="17"/>
      <c r="U10" s="17"/>
      <c r="V10" s="17"/>
      <c r="W10" s="17"/>
      <c r="X10" s="17"/>
      <c r="Y10" s="17"/>
      <c r="Z10" s="17"/>
      <c r="AA10" s="98"/>
    </row>
    <row r="11" spans="1:30" ht="20.25">
      <c r="A11" s="17"/>
      <c r="B11" s="102" t="s">
        <v>74</v>
      </c>
      <c r="C11" s="17"/>
      <c r="D11" s="17"/>
      <c r="E11" s="17"/>
      <c r="F11" s="17" t="str">
        <f>hm</f>
        <v>Nhà làm việc kiêm kho</v>
      </c>
      <c r="G11" s="17"/>
      <c r="H11" s="17"/>
      <c r="I11" s="17"/>
      <c r="J11" s="17"/>
      <c r="K11" s="17"/>
      <c r="L11" s="17"/>
      <c r="M11" s="17"/>
      <c r="N11" s="17"/>
      <c r="O11" s="17"/>
      <c r="P11" s="17"/>
      <c r="Q11" s="17"/>
      <c r="R11" s="17"/>
      <c r="S11" s="17"/>
      <c r="T11" s="17"/>
      <c r="U11" s="17"/>
      <c r="V11" s="17"/>
      <c r="W11" s="17"/>
      <c r="X11" s="17"/>
      <c r="Y11" s="17"/>
      <c r="Z11" s="17"/>
      <c r="AA11" s="98"/>
    </row>
    <row r="12" spans="1:30" ht="20.25">
      <c r="A12" s="17"/>
      <c r="B12" s="102" t="s">
        <v>45</v>
      </c>
      <c r="C12" s="17"/>
      <c r="D12" s="17"/>
      <c r="E12" s="17"/>
      <c r="F12" s="17" t="str">
        <f>dd</f>
        <v>Phường HG - TP HL - Tỉnh QN</v>
      </c>
      <c r="G12" s="17"/>
      <c r="H12" s="17"/>
      <c r="I12" s="17"/>
      <c r="J12" s="17"/>
      <c r="K12" s="17"/>
      <c r="L12" s="17"/>
      <c r="M12" s="17"/>
      <c r="N12" s="17"/>
      <c r="O12" s="17"/>
      <c r="P12" s="17"/>
      <c r="Q12" s="17"/>
      <c r="R12" s="17"/>
      <c r="S12" s="17"/>
      <c r="T12" s="17"/>
      <c r="U12" s="17"/>
      <c r="V12" s="17"/>
      <c r="W12" s="17"/>
      <c r="X12" s="17"/>
      <c r="Y12" s="17"/>
      <c r="Z12" s="17"/>
      <c r="AA12" s="98"/>
    </row>
    <row r="13" spans="1:30" ht="20.25">
      <c r="A13" s="102"/>
      <c r="B13" s="17"/>
      <c r="C13" s="17"/>
      <c r="D13" s="17"/>
      <c r="E13" s="17"/>
      <c r="F13" s="17"/>
      <c r="G13" s="17"/>
      <c r="H13" s="17"/>
      <c r="I13" s="17"/>
      <c r="J13" s="17"/>
      <c r="K13" s="17"/>
      <c r="L13" s="17"/>
      <c r="M13" s="17"/>
      <c r="N13" s="17"/>
      <c r="O13" s="17"/>
      <c r="P13" s="17"/>
      <c r="Q13" s="17"/>
      <c r="R13" s="17"/>
      <c r="S13" s="17"/>
      <c r="T13" s="17"/>
      <c r="U13" s="17"/>
      <c r="V13" s="17"/>
      <c r="W13" s="17"/>
      <c r="X13" s="17"/>
      <c r="Y13" s="17"/>
      <c r="Z13" s="17"/>
      <c r="AA13" s="98"/>
    </row>
    <row r="14" spans="1:30" ht="20.25">
      <c r="A14" s="102"/>
      <c r="B14" s="103" t="s">
        <v>97</v>
      </c>
      <c r="C14" s="17"/>
      <c r="D14" s="17"/>
      <c r="F14" s="102" t="str">
        <f>cdt</f>
        <v>Tỉnh QN</v>
      </c>
      <c r="G14" s="17"/>
      <c r="H14" s="17"/>
      <c r="I14" s="17"/>
      <c r="J14" s="17"/>
      <c r="K14" s="17"/>
      <c r="L14" s="17"/>
      <c r="M14" s="17"/>
      <c r="N14" s="17"/>
      <c r="O14" s="17"/>
      <c r="P14" s="17"/>
      <c r="Q14" s="17"/>
      <c r="R14" s="17"/>
      <c r="S14" s="17"/>
      <c r="T14" s="17"/>
      <c r="U14" s="17"/>
      <c r="V14" s="17"/>
      <c r="W14" s="17"/>
      <c r="X14" s="17"/>
      <c r="Y14" s="17"/>
      <c r="Z14" s="17"/>
      <c r="AA14" s="98"/>
    </row>
    <row r="15" spans="1:30" ht="20.25">
      <c r="A15" s="17"/>
      <c r="B15" s="17"/>
      <c r="C15" s="17"/>
      <c r="D15" s="17"/>
      <c r="E15" s="17"/>
      <c r="F15" s="102" t="s">
        <v>270</v>
      </c>
      <c r="G15" s="17"/>
      <c r="H15" s="17"/>
      <c r="I15" s="17"/>
      <c r="J15" s="17"/>
      <c r="K15" s="17"/>
      <c r="L15" s="17"/>
      <c r="M15" s="17"/>
      <c r="N15" s="17"/>
      <c r="O15" s="17"/>
      <c r="P15" s="17"/>
      <c r="Q15" s="17"/>
      <c r="R15" s="17"/>
      <c r="S15" s="17"/>
      <c r="T15" s="17"/>
      <c r="U15" s="17"/>
      <c r="V15" s="17"/>
      <c r="W15" s="17"/>
      <c r="X15" s="17"/>
      <c r="Y15" s="17"/>
      <c r="Z15" s="17"/>
      <c r="AA15" s="98"/>
    </row>
    <row r="16" spans="1:30" ht="20.25">
      <c r="A16" s="224" t="s">
        <v>304</v>
      </c>
      <c r="B16" s="17"/>
      <c r="C16" s="17"/>
      <c r="D16" s="17"/>
      <c r="E16" s="17"/>
      <c r="F16" s="17"/>
      <c r="G16" s="17"/>
      <c r="H16" s="17"/>
      <c r="I16" s="17"/>
      <c r="J16" s="17"/>
      <c r="K16" s="17"/>
      <c r="L16" s="17"/>
      <c r="M16" s="17"/>
      <c r="N16" s="17"/>
      <c r="O16" s="17"/>
      <c r="P16" s="17"/>
      <c r="Q16" s="17"/>
      <c r="R16" s="17"/>
      <c r="S16" s="17"/>
      <c r="T16" s="17"/>
      <c r="U16" s="17"/>
      <c r="V16" s="17"/>
      <c r="W16" s="17"/>
      <c r="X16" s="17"/>
      <c r="Y16" s="17"/>
      <c r="Z16" s="17"/>
      <c r="AA16" s="98"/>
    </row>
    <row r="17" spans="1:32" ht="20.25" customHeight="1">
      <c r="A17" s="454" t="str">
        <f>IF(AB17&gt;0,INDEX(DanhMuc,$AA$1,AA17),REPT(".",285))</f>
        <v>Gia công lắp dựng ván khuôn bê tông lót đài móng, dầm móng</v>
      </c>
      <c r="B17" s="454"/>
      <c r="C17" s="454"/>
      <c r="D17" s="454"/>
      <c r="E17" s="454"/>
      <c r="F17" s="454"/>
      <c r="G17" s="454"/>
      <c r="H17" s="454"/>
      <c r="I17" s="454"/>
      <c r="J17" s="454"/>
      <c r="K17" s="454"/>
      <c r="L17" s="454"/>
      <c r="M17" s="454"/>
      <c r="N17" s="454"/>
      <c r="O17" s="454"/>
      <c r="P17" s="454"/>
      <c r="Q17" s="454"/>
      <c r="R17" s="454"/>
      <c r="S17" s="454"/>
      <c r="T17" s="454"/>
      <c r="U17" s="454"/>
      <c r="V17" s="454"/>
      <c r="W17" s="454"/>
      <c r="X17" s="454"/>
      <c r="Y17" s="454"/>
      <c r="Z17" s="454"/>
      <c r="AA17" s="99">
        <v>2</v>
      </c>
      <c r="AB17">
        <f>LEN(INDEX(DanhMuc,$AA$1,AA17))</f>
        <v>58</v>
      </c>
    </row>
    <row r="18" spans="1:32" ht="20.25">
      <c r="A18" s="454"/>
      <c r="B18" s="454"/>
      <c r="C18" s="454"/>
      <c r="D18" s="454"/>
      <c r="E18" s="454"/>
      <c r="F18" s="454"/>
      <c r="G18" s="454"/>
      <c r="H18" s="454"/>
      <c r="I18" s="454"/>
      <c r="J18" s="454"/>
      <c r="K18" s="454"/>
      <c r="L18" s="454"/>
      <c r="M18" s="454"/>
      <c r="N18" s="454"/>
      <c r="O18" s="454"/>
      <c r="P18" s="454"/>
      <c r="Q18" s="454"/>
      <c r="R18" s="454"/>
      <c r="S18" s="454"/>
      <c r="T18" s="454"/>
      <c r="U18" s="454"/>
      <c r="V18" s="454"/>
      <c r="W18" s="454"/>
      <c r="X18" s="454"/>
      <c r="Y18" s="454"/>
      <c r="Z18" s="454"/>
      <c r="AA18" s="99"/>
    </row>
    <row r="19" spans="1:32" ht="20.25">
      <c r="A19" s="454"/>
      <c r="B19" s="454"/>
      <c r="C19" s="454"/>
      <c r="D19" s="454"/>
      <c r="E19" s="454"/>
      <c r="F19" s="454"/>
      <c r="G19" s="454"/>
      <c r="H19" s="454"/>
      <c r="I19" s="454"/>
      <c r="J19" s="454"/>
      <c r="K19" s="454"/>
      <c r="L19" s="454"/>
      <c r="M19" s="454"/>
      <c r="N19" s="454"/>
      <c r="O19" s="454"/>
      <c r="P19" s="454"/>
      <c r="Q19" s="454"/>
      <c r="R19" s="454"/>
      <c r="S19" s="454"/>
      <c r="T19" s="454"/>
      <c r="U19" s="454"/>
      <c r="V19" s="454"/>
      <c r="W19" s="454"/>
      <c r="X19" s="454"/>
      <c r="Y19" s="454"/>
      <c r="Z19" s="454"/>
      <c r="AA19" s="99"/>
    </row>
    <row r="20" spans="1:32" s="227" customFormat="1" ht="18.75">
      <c r="A20" s="224" t="s">
        <v>271</v>
      </c>
      <c r="I20" s="224" t="str">
        <f>AC20&amp;" giờ "&amp;AD20&amp;" phút, ngày "&amp;AB21&amp;" tháng "&amp;AC21&amp;" năm "&amp;AD21</f>
        <v>15 giờ 00 phút, ngày 04 tháng 11 năm 2011</v>
      </c>
      <c r="AA20" s="14">
        <v>8</v>
      </c>
      <c r="AB20">
        <f>INDEX(DanhMuc,$AA$1,AA20)</f>
        <v>1500</v>
      </c>
      <c r="AC20" t="str">
        <f>IF(AB20&gt;0,LEFT(AB20,LEN(AB20)-2),"……")</f>
        <v>15</v>
      </c>
      <c r="AD20" t="str">
        <f>IF(AB20&gt;0,RIGHT(AB20,2),"……")</f>
        <v>00</v>
      </c>
    </row>
    <row r="21" spans="1:32" s="227" customFormat="1" ht="18.75">
      <c r="A21" s="229" t="str">
        <f>"    Tại công trình: "&amp;ct</f>
        <v xml:space="preserve">    Tại công trình: Nhà làm việc kiêm kho, nhà công vụ và phụ trợ</v>
      </c>
      <c r="B21" s="228"/>
      <c r="C21" s="228"/>
      <c r="D21" s="228"/>
      <c r="E21" s="228"/>
      <c r="F21" s="228"/>
      <c r="G21" s="228"/>
      <c r="H21" s="228"/>
      <c r="I21" s="228"/>
      <c r="J21" s="228"/>
      <c r="K21" s="228"/>
      <c r="L21" s="228"/>
      <c r="M21" s="228"/>
      <c r="N21" s="228"/>
      <c r="O21" s="228"/>
      <c r="P21" s="228"/>
      <c r="Q21" s="228"/>
      <c r="R21" s="228"/>
      <c r="S21" s="228"/>
      <c r="T21" s="228"/>
      <c r="U21" s="228"/>
      <c r="V21" s="228"/>
      <c r="W21" s="228"/>
      <c r="X21" s="228"/>
      <c r="Y21" s="228"/>
      <c r="Z21" s="228"/>
      <c r="AA21" s="14">
        <v>10</v>
      </c>
      <c r="AB21" t="str">
        <f>IF(INDEX(DanhMuc,$AA$1,AA21)&gt;0,TEXT(DAY(INDEX(DanhMuc,$AA$1,AA21)),"00"),"…...")</f>
        <v>04</v>
      </c>
      <c r="AC21" t="str">
        <f>IF(INDEX(DanhMuc,$AA$1,AA21)&gt;0,TEXT(MONTH(INDEX(DanhMuc,$AA$1,AA21)),"00"),"…...")</f>
        <v>11</v>
      </c>
      <c r="AD21" t="str">
        <f>IF(INDEX(DanhMuc,$AA$1,AA21)&gt;0,TEXT(YEAR(INDEX(DanhMuc,$AA$1,AA21)),"00"),"…...")</f>
        <v>2011</v>
      </c>
    </row>
    <row r="22" spans="1:32" ht="20.25" customHeight="1">
      <c r="A22" s="455" t="str">
        <f>"    Sau khi kiểm tra và nghiệm thu nội bộ công việc xây dựng, nội dung thể hiện trong biên bản nghiệm thu nội bộ số: "&amp;IF(AB22&gt;0,AC22&amp;"/NB","……..……...")&amp;" ngày "&amp;AB26&amp;" tháng "&amp;AC26&amp;" năm "&amp;AD26&amp;", Nhà thầu thi công chúng tôi cam kết phần công việc cần nghiệm thu đã hoàn thành, đạt yêu cầu thiết kế. Nhà thầu thi công kính đề nghị các bên liên quan tổ chức nghiệm thu để có cơ sở thực hiện các công việc tiếp theo."</f>
        <v xml:space="preserve">    Sau khi kiểm tra và nghiệm thu nội bộ công việc xây dựng, nội dung thể hiện trong biên bản nghiệm thu nội bộ số: 02/VP/XD/NB ngày 03 tháng 11 năm 2011, Nhà thầu thi công chúng tôi cam kết phần công việc cần nghiệm thu đã hoàn thành, đạt yêu cầu thiết kế. Nhà thầu thi công kính đề nghị các bên liên quan tổ chức nghiệm thu để có cơ sở thực hiện các công việc tiếp theo.</v>
      </c>
      <c r="B22" s="456"/>
      <c r="C22" s="456"/>
      <c r="D22" s="456"/>
      <c r="E22" s="456"/>
      <c r="F22" s="456"/>
      <c r="G22" s="456"/>
      <c r="H22" s="456"/>
      <c r="I22" s="456"/>
      <c r="J22" s="456"/>
      <c r="K22" s="456"/>
      <c r="L22" s="456"/>
      <c r="M22" s="456"/>
      <c r="N22" s="456"/>
      <c r="O22" s="456"/>
      <c r="P22" s="456"/>
      <c r="Q22" s="456"/>
      <c r="R22" s="456"/>
      <c r="S22" s="456"/>
      <c r="T22" s="456"/>
      <c r="U22" s="456"/>
      <c r="V22" s="456"/>
      <c r="W22" s="456"/>
      <c r="X22" s="456"/>
      <c r="Y22" s="456"/>
      <c r="Z22" s="456"/>
      <c r="AA22" s="99">
        <v>1</v>
      </c>
      <c r="AB22">
        <f>LEN(INDEX(DanhMuc,$AA$1,AA22))</f>
        <v>8</v>
      </c>
      <c r="AC22" t="str">
        <f>INDEX(DanhMuc,$AA$1,AA22)</f>
        <v>02/VP/XD</v>
      </c>
      <c r="AF22" s="14"/>
    </row>
    <row r="23" spans="1:32" ht="20.25">
      <c r="A23" s="455"/>
      <c r="B23" s="456"/>
      <c r="C23" s="456"/>
      <c r="D23" s="456"/>
      <c r="E23" s="456"/>
      <c r="F23" s="456"/>
      <c r="G23" s="456"/>
      <c r="H23" s="456"/>
      <c r="I23" s="456"/>
      <c r="J23" s="456"/>
      <c r="K23" s="456"/>
      <c r="L23" s="456"/>
      <c r="M23" s="456"/>
      <c r="N23" s="456"/>
      <c r="O23" s="456"/>
      <c r="P23" s="456"/>
      <c r="Q23" s="456"/>
      <c r="R23" s="456"/>
      <c r="S23" s="456"/>
      <c r="T23" s="456"/>
      <c r="U23" s="456"/>
      <c r="V23" s="456"/>
      <c r="W23" s="456"/>
      <c r="X23" s="456"/>
      <c r="Y23" s="456"/>
      <c r="Z23" s="456"/>
      <c r="AA23" s="99"/>
      <c r="AF23" s="14"/>
    </row>
    <row r="24" spans="1:32" ht="20.25">
      <c r="A24" s="455"/>
      <c r="B24" s="456"/>
      <c r="C24" s="456"/>
      <c r="D24" s="456"/>
      <c r="E24" s="456"/>
      <c r="F24" s="456"/>
      <c r="G24" s="456"/>
      <c r="H24" s="456"/>
      <c r="I24" s="456"/>
      <c r="J24" s="456"/>
      <c r="K24" s="456"/>
      <c r="L24" s="456"/>
      <c r="M24" s="456"/>
      <c r="N24" s="456"/>
      <c r="O24" s="456"/>
      <c r="P24" s="456"/>
      <c r="Q24" s="456"/>
      <c r="R24" s="456"/>
      <c r="S24" s="456"/>
      <c r="T24" s="456"/>
      <c r="U24" s="456"/>
      <c r="V24" s="456"/>
      <c r="W24" s="456"/>
      <c r="X24" s="456"/>
      <c r="Y24" s="456"/>
      <c r="Z24" s="456"/>
      <c r="AA24" s="99"/>
      <c r="AF24" s="14"/>
    </row>
    <row r="25" spans="1:32" ht="20.25">
      <c r="A25" s="455"/>
      <c r="B25" s="456"/>
      <c r="C25" s="456"/>
      <c r="D25" s="456"/>
      <c r="E25" s="456"/>
      <c r="F25" s="456"/>
      <c r="G25" s="456"/>
      <c r="H25" s="456"/>
      <c r="I25" s="456"/>
      <c r="J25" s="456"/>
      <c r="K25" s="456"/>
      <c r="L25" s="456"/>
      <c r="M25" s="456"/>
      <c r="N25" s="456"/>
      <c r="O25" s="456"/>
      <c r="P25" s="456"/>
      <c r="Q25" s="456"/>
      <c r="R25" s="456"/>
      <c r="S25" s="456"/>
      <c r="T25" s="456"/>
      <c r="U25" s="456"/>
      <c r="V25" s="456"/>
      <c r="W25" s="456"/>
      <c r="X25" s="456"/>
      <c r="Y25" s="456"/>
      <c r="Z25" s="456"/>
      <c r="AA25" s="99"/>
      <c r="AF25" s="14"/>
    </row>
    <row r="26" spans="1:32" ht="20.25">
      <c r="A26" s="456"/>
      <c r="B26" s="456"/>
      <c r="C26" s="456"/>
      <c r="D26" s="456"/>
      <c r="E26" s="456"/>
      <c r="F26" s="456"/>
      <c r="G26" s="456"/>
      <c r="H26" s="456"/>
      <c r="I26" s="456"/>
      <c r="J26" s="456"/>
      <c r="K26" s="456"/>
      <c r="L26" s="456"/>
      <c r="M26" s="456"/>
      <c r="N26" s="456"/>
      <c r="O26" s="456"/>
      <c r="P26" s="456"/>
      <c r="Q26" s="456"/>
      <c r="R26" s="456"/>
      <c r="S26" s="456"/>
      <c r="T26" s="456"/>
      <c r="U26" s="456"/>
      <c r="V26" s="456"/>
      <c r="W26" s="456"/>
      <c r="X26" s="456"/>
      <c r="Y26" s="456"/>
      <c r="Z26" s="456"/>
      <c r="AA26" s="99">
        <v>5</v>
      </c>
      <c r="AB26" t="str">
        <f>IF(INDEX(DanhMuc,$AA$1,AA26)&gt;0,TEXT(DAY(INDEX(DanhMuc,$AA$1,AA26)),"00"),"…...")</f>
        <v>03</v>
      </c>
      <c r="AC26" t="str">
        <f>IF(INDEX(DanhMuc,$AA$1,AA26)&gt;0,TEXT(MONTH(INDEX(DanhMuc,$AA$1,AA26)),"00"),"…...")</f>
        <v>11</v>
      </c>
      <c r="AD26" t="str">
        <f>IF(INDEX(DanhMuc,$AA$1,AA26)&gt;0,TEXT(YEAR(INDEX(DanhMuc,$AA$1,AA26)),"00"),"……...")</f>
        <v>2011</v>
      </c>
    </row>
    <row r="27" spans="1:32" ht="20.25">
      <c r="A27" s="8" t="s">
        <v>98</v>
      </c>
      <c r="K27" s="104" t="str">
        <f>dvtc</f>
        <v>Công ty Cổ phần Xây dựng…</v>
      </c>
      <c r="L27" s="104"/>
      <c r="M27" s="104"/>
      <c r="N27" s="5"/>
      <c r="O27" s="5"/>
      <c r="P27" s="5"/>
      <c r="Q27" s="5"/>
      <c r="R27" s="5"/>
      <c r="S27" s="5"/>
      <c r="T27" s="5"/>
      <c r="U27" s="5"/>
      <c r="V27" s="5"/>
      <c r="W27" s="5"/>
      <c r="X27" s="5"/>
      <c r="Y27" s="5"/>
      <c r="Z27" s="5"/>
      <c r="AA27" s="98"/>
    </row>
    <row r="28" spans="1:32" ht="20.25">
      <c r="A28" s="2" t="s">
        <v>99</v>
      </c>
      <c r="K28" s="104" t="s">
        <v>273</v>
      </c>
      <c r="L28" s="104"/>
      <c r="M28" s="104"/>
      <c r="N28" s="5"/>
      <c r="O28" s="5"/>
      <c r="P28" s="5"/>
      <c r="Q28" s="5"/>
      <c r="R28" s="5"/>
      <c r="S28" s="5"/>
      <c r="T28" s="5"/>
      <c r="U28" s="5"/>
      <c r="V28" s="5"/>
      <c r="W28" s="5"/>
      <c r="X28" s="5"/>
      <c r="Y28" s="5"/>
      <c r="Z28" s="5"/>
      <c r="AA28" s="98"/>
    </row>
    <row r="29" spans="1:32" ht="20.25">
      <c r="A29" s="2" t="s">
        <v>272</v>
      </c>
      <c r="M29" s="269"/>
      <c r="AA29" s="98"/>
    </row>
    <row r="30" spans="1:32" ht="20.25">
      <c r="A30" s="2"/>
      <c r="M30" s="269"/>
      <c r="AA30" s="98"/>
    </row>
    <row r="31" spans="1:32" ht="20.25">
      <c r="A31" s="2"/>
      <c r="M31" s="269"/>
      <c r="AA31" s="98"/>
    </row>
    <row r="32" spans="1:32" ht="20.25">
      <c r="A32" s="2"/>
      <c r="M32" s="269"/>
      <c r="AA32" s="98"/>
    </row>
    <row r="33" spans="11:27" ht="20.25">
      <c r="K33" s="104" t="str">
        <f>MID(ycnt,FIND(":",ycnt,1)+1,LEN(ycnt))</f>
        <v xml:space="preserve"> Nguyễn Đức Lam</v>
      </c>
      <c r="L33" s="104"/>
      <c r="M33" s="104"/>
      <c r="N33" s="104"/>
      <c r="O33" s="5"/>
      <c r="P33" s="5"/>
      <c r="Q33" s="5"/>
      <c r="R33" s="5"/>
      <c r="S33" s="5"/>
      <c r="T33" s="5"/>
      <c r="U33" s="5"/>
      <c r="V33" s="5"/>
      <c r="W33" s="5"/>
      <c r="X33" s="5"/>
      <c r="Y33" s="5"/>
      <c r="Z33" s="5"/>
      <c r="AA33" s="98"/>
    </row>
  </sheetData>
  <mergeCells count="2">
    <mergeCell ref="A17:Z19"/>
    <mergeCell ref="A22:Z26"/>
  </mergeCells>
  <phoneticPr fontId="7" type="noConversion"/>
  <conditionalFormatting sqref="A17:Z19 A21:Z21">
    <cfRule type="expression" dxfId="31" priority="1" stopIfTrue="1">
      <formula>AB$17&gt;0</formula>
    </cfRule>
  </conditionalFormatting>
  <hyperlinks>
    <hyperlink ref="AA8" location="DanhMuc!A1" display="Quay về DanhMuc"/>
  </hyperlinks>
  <printOptions horizontalCentered="1"/>
  <pageMargins left="0.98425196850393704" right="0.39370078740157483" top="0.59055118110236227" bottom="0.59055118110236227" header="0" footer="0"/>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sheetPr codeName="Sheet22" enableFormatConditionsCalculation="0">
    <tabColor indexed="60"/>
  </sheetPr>
  <dimension ref="A1:AD67"/>
  <sheetViews>
    <sheetView view="pageBreakPreview" workbookViewId="0">
      <pane ySplit="1" topLeftCell="A5" activePane="bottomLeft" state="frozen"/>
      <selection activeCell="Q11" sqref="Q11"/>
      <selection pane="bottomLeft" activeCell="Q11" sqref="Q11"/>
    </sheetView>
  </sheetViews>
  <sheetFormatPr defaultRowHeight="15.75"/>
  <cols>
    <col min="1" max="25" width="3" style="236" customWidth="1"/>
    <col min="26" max="26" width="3.125" style="236" customWidth="1"/>
    <col min="27" max="27" width="23.875" style="236" bestFit="1" customWidth="1"/>
    <col min="28" max="28" width="4.875" style="236" hidden="1" customWidth="1"/>
    <col min="29" max="29" width="6.125" style="236" hidden="1" customWidth="1"/>
    <col min="30" max="30" width="4.875" style="236" hidden="1" customWidth="1"/>
    <col min="31" max="16384" width="9" style="236"/>
  </cols>
  <sheetData>
    <row r="1" spans="1:30" s="233" customFormat="1" ht="17.25" thickTop="1" thickBot="1">
      <c r="A1" s="232">
        <v>1</v>
      </c>
      <c r="B1" s="232">
        <v>2</v>
      </c>
      <c r="C1" s="232">
        <v>3</v>
      </c>
      <c r="D1" s="232">
        <v>4</v>
      </c>
      <c r="E1" s="232">
        <v>5</v>
      </c>
      <c r="F1" s="232">
        <v>6</v>
      </c>
      <c r="G1" s="232">
        <v>7</v>
      </c>
      <c r="H1" s="232">
        <v>8</v>
      </c>
      <c r="I1" s="232">
        <v>9</v>
      </c>
      <c r="J1" s="232">
        <v>10</v>
      </c>
      <c r="K1" s="232">
        <v>11</v>
      </c>
      <c r="L1" s="232">
        <v>12</v>
      </c>
      <c r="M1" s="232">
        <v>13</v>
      </c>
      <c r="N1" s="232">
        <v>14</v>
      </c>
      <c r="O1" s="232">
        <v>15</v>
      </c>
      <c r="P1" s="232">
        <v>16</v>
      </c>
      <c r="Q1" s="232">
        <v>17</v>
      </c>
      <c r="R1" s="232">
        <v>18</v>
      </c>
      <c r="S1" s="232">
        <v>19</v>
      </c>
      <c r="T1" s="232">
        <v>20</v>
      </c>
      <c r="U1" s="232">
        <v>21</v>
      </c>
      <c r="V1" s="232">
        <v>22</v>
      </c>
      <c r="W1" s="232">
        <v>23</v>
      </c>
      <c r="X1" s="232">
        <v>24</v>
      </c>
      <c r="Y1" s="232">
        <v>25</v>
      </c>
      <c r="Z1" s="232">
        <v>26</v>
      </c>
      <c r="AA1" s="230">
        <f>DanhMuc!S11</f>
        <v>33</v>
      </c>
    </row>
    <row r="2" spans="1:30" ht="19.5" thickTop="1">
      <c r="A2" s="6" t="s">
        <v>10</v>
      </c>
      <c r="B2" s="6"/>
      <c r="C2" s="6"/>
      <c r="D2" s="6"/>
      <c r="E2" s="6"/>
      <c r="F2" s="6"/>
      <c r="G2" s="6"/>
      <c r="H2" s="6"/>
      <c r="I2" s="6"/>
      <c r="J2" s="6"/>
      <c r="K2" s="6"/>
      <c r="L2" s="234"/>
      <c r="M2" s="234"/>
      <c r="N2" s="234"/>
      <c r="O2" s="234"/>
      <c r="P2" s="234"/>
      <c r="Q2" s="234"/>
      <c r="R2" s="234"/>
      <c r="S2" s="234"/>
      <c r="T2" s="234"/>
      <c r="U2" s="234"/>
      <c r="V2" s="234"/>
      <c r="W2" s="234"/>
      <c r="X2" s="234"/>
      <c r="Y2" s="234"/>
      <c r="Z2" s="234"/>
      <c r="AA2" s="260"/>
    </row>
    <row r="3" spans="1:30" ht="18.75">
      <c r="A3" s="19" t="s">
        <v>0</v>
      </c>
      <c r="B3" s="19"/>
      <c r="C3" s="19"/>
      <c r="D3" s="19"/>
      <c r="E3" s="19"/>
      <c r="F3" s="19"/>
      <c r="G3" s="19"/>
      <c r="H3" s="19"/>
      <c r="I3" s="19"/>
      <c r="J3" s="19"/>
      <c r="K3" s="237"/>
      <c r="L3" s="237"/>
      <c r="M3" s="237"/>
      <c r="N3" s="237"/>
      <c r="O3" s="237"/>
      <c r="P3" s="237"/>
      <c r="Q3" s="238"/>
      <c r="R3" s="238"/>
      <c r="S3" s="238"/>
      <c r="T3" s="238"/>
      <c r="U3" s="238"/>
      <c r="V3" s="238"/>
      <c r="W3" s="238"/>
      <c r="X3" s="238"/>
      <c r="Y3" s="238"/>
      <c r="Z3" s="238"/>
      <c r="AA3" s="260"/>
    </row>
    <row r="4" spans="1:30" ht="18.75">
      <c r="K4" s="238"/>
      <c r="L4" s="238"/>
      <c r="M4" s="238"/>
      <c r="N4" s="238"/>
      <c r="O4" s="238"/>
      <c r="P4" s="238"/>
      <c r="Q4" s="238"/>
      <c r="R4" s="238"/>
      <c r="S4" s="238"/>
      <c r="T4" s="238"/>
      <c r="U4" s="238"/>
      <c r="V4" s="238"/>
      <c r="W4" s="238"/>
      <c r="X4" s="238"/>
      <c r="Y4" s="238"/>
      <c r="Z4" s="238"/>
      <c r="AA4" s="260"/>
    </row>
    <row r="5" spans="1:30" ht="18.75">
      <c r="Z5" s="11" t="str">
        <f>tinh2&amp;", ngày "&amp;AB5&amp;" tháng "&amp;AC5&amp;" năm "&amp;AD5</f>
        <v>Hạ Long, ngày 04 tháng 11 năm 2011</v>
      </c>
      <c r="AA5" s="261">
        <v>10</v>
      </c>
      <c r="AB5" s="236" t="str">
        <f>IF(INDEX(DanhMuc,$AA$1,AA5)&gt;0,TEXT(DAY(INDEX(DanhMuc,$AA$1,AA5)),"00"),"…...")</f>
        <v>04</v>
      </c>
      <c r="AC5" s="236" t="str">
        <f>IF(INDEX(DanhMuc,$AA$1,AA5)&gt;0,TEXT(MONTH(INDEX(DanhMuc,$AA$1,AA5)),"00"),"…...")</f>
        <v>11</v>
      </c>
      <c r="AD5" s="236" t="str">
        <f>IF(INDEX(DanhMuc,$AA$1,AA5)&gt;0,TEXT(YEAR(INDEX(DanhMuc,$AA$1,AA5)),"00"),"……...")</f>
        <v>2011</v>
      </c>
    </row>
    <row r="6" spans="1:30" ht="18.75">
      <c r="AA6" s="260"/>
    </row>
    <row r="7" spans="1:30" ht="19.5" thickBot="1">
      <c r="A7" s="239" t="str">
        <f>IF(AB7&gt;0,"BIÊN BẢN SỐ: "&amp;AC7&amp;"/A-B","BIÊN BẢN SỐ: ……………......")</f>
        <v>BIÊN BẢN SỐ: 02/VP/XD/A-B</v>
      </c>
      <c r="B7" s="239"/>
      <c r="C7" s="239"/>
      <c r="D7" s="239"/>
      <c r="E7" s="239"/>
      <c r="F7" s="239"/>
      <c r="G7" s="239"/>
      <c r="H7" s="239"/>
      <c r="I7" s="239"/>
      <c r="J7" s="239"/>
      <c r="K7" s="239"/>
      <c r="L7" s="239"/>
      <c r="M7" s="239"/>
      <c r="N7" s="239"/>
      <c r="O7" s="239"/>
      <c r="P7" s="239"/>
      <c r="Q7" s="239"/>
      <c r="R7" s="239"/>
      <c r="S7" s="239"/>
      <c r="T7" s="239"/>
      <c r="U7" s="239"/>
      <c r="V7" s="239"/>
      <c r="W7" s="239"/>
      <c r="X7" s="239"/>
      <c r="Y7" s="239"/>
      <c r="Z7" s="239"/>
      <c r="AA7" s="261">
        <v>1</v>
      </c>
      <c r="AB7" s="236">
        <f>LEN(INDEX(DanhMuc,$AA$1,AA7))</f>
        <v>8</v>
      </c>
      <c r="AC7" s="236" t="str">
        <f>INDEX(DanhMuc,$AA$1,AA7)</f>
        <v>02/VP/XD</v>
      </c>
    </row>
    <row r="8" spans="1:30" ht="21" thickBot="1">
      <c r="A8" s="10" t="s">
        <v>1</v>
      </c>
      <c r="B8" s="239"/>
      <c r="C8" s="239"/>
      <c r="D8" s="239"/>
      <c r="E8" s="239"/>
      <c r="F8" s="239"/>
      <c r="G8" s="239"/>
      <c r="H8" s="239"/>
      <c r="I8" s="239"/>
      <c r="J8" s="239"/>
      <c r="K8" s="239"/>
      <c r="L8" s="239"/>
      <c r="M8" s="239"/>
      <c r="N8" s="239"/>
      <c r="O8" s="239"/>
      <c r="P8" s="239"/>
      <c r="Q8" s="239"/>
      <c r="R8" s="239"/>
      <c r="S8" s="239"/>
      <c r="T8" s="239"/>
      <c r="U8" s="239"/>
      <c r="V8" s="239"/>
      <c r="W8" s="239"/>
      <c r="X8" s="239"/>
      <c r="Y8" s="239"/>
      <c r="Z8" s="239"/>
      <c r="AA8" s="262" t="s">
        <v>25</v>
      </c>
    </row>
    <row r="9" spans="1:30" ht="16.5">
      <c r="AA9" s="224"/>
    </row>
    <row r="10" spans="1:30" ht="16.5">
      <c r="A10" s="7" t="s">
        <v>44</v>
      </c>
      <c r="B10" s="31"/>
      <c r="C10" s="31"/>
      <c r="D10" s="31"/>
      <c r="E10" s="236" t="str">
        <f>ct</f>
        <v>Nhà làm việc kiêm kho, nhà công vụ và phụ trợ</v>
      </c>
      <c r="F10" s="31"/>
      <c r="G10" s="31"/>
      <c r="AA10" s="224"/>
    </row>
    <row r="11" spans="1:30" ht="16.5">
      <c r="A11" s="7" t="s">
        <v>74</v>
      </c>
      <c r="B11" s="31"/>
      <c r="C11" s="31"/>
      <c r="D11" s="31"/>
      <c r="E11" s="236" t="str">
        <f>hm</f>
        <v>Nhà làm việc kiêm kho</v>
      </c>
      <c r="F11" s="31"/>
      <c r="G11" s="31"/>
      <c r="AA11" s="224"/>
    </row>
    <row r="12" spans="1:30" ht="16.5">
      <c r="A12" s="7" t="s">
        <v>45</v>
      </c>
      <c r="B12" s="31"/>
      <c r="C12" s="31"/>
      <c r="D12" s="31"/>
      <c r="E12" s="236" t="str">
        <f>dd</f>
        <v>Phường HG - TP HL - Tỉnh QN</v>
      </c>
      <c r="F12" s="31"/>
      <c r="G12" s="31"/>
      <c r="AA12" s="224"/>
    </row>
    <row r="13" spans="1:30" ht="16.5">
      <c r="A13" s="7" t="s">
        <v>2</v>
      </c>
      <c r="AA13" s="224"/>
    </row>
    <row r="14" spans="1:30" ht="16.5">
      <c r="A14" s="454" t="str">
        <f>IF(AB14&gt;0,INDEX(DanhMuc,$AA$1,AA14),REPT(".",285))</f>
        <v>Gia công lắp dựng ván khuôn bê tông lót đài móng, dầm móng</v>
      </c>
      <c r="B14" s="454"/>
      <c r="C14" s="454"/>
      <c r="D14" s="454"/>
      <c r="E14" s="454"/>
      <c r="F14" s="454"/>
      <c r="G14" s="454"/>
      <c r="H14" s="454"/>
      <c r="I14" s="454"/>
      <c r="J14" s="454"/>
      <c r="K14" s="454"/>
      <c r="L14" s="454"/>
      <c r="M14" s="454"/>
      <c r="N14" s="454"/>
      <c r="O14" s="454"/>
      <c r="P14" s="454"/>
      <c r="Q14" s="454"/>
      <c r="R14" s="454"/>
      <c r="S14" s="454"/>
      <c r="T14" s="454"/>
      <c r="U14" s="454"/>
      <c r="V14" s="454"/>
      <c r="W14" s="454"/>
      <c r="X14" s="454"/>
      <c r="Y14" s="454"/>
      <c r="Z14" s="454"/>
      <c r="AA14" s="225">
        <v>2</v>
      </c>
      <c r="AB14" s="236">
        <f>LEN(INDEX(DanhMuc,$AA$1,AA14))</f>
        <v>58</v>
      </c>
    </row>
    <row r="15" spans="1:30" ht="16.5">
      <c r="A15" s="454"/>
      <c r="B15" s="454"/>
      <c r="C15" s="454"/>
      <c r="D15" s="454"/>
      <c r="E15" s="454"/>
      <c r="F15" s="454"/>
      <c r="G15" s="454"/>
      <c r="H15" s="454"/>
      <c r="I15" s="454"/>
      <c r="J15" s="454"/>
      <c r="K15" s="454"/>
      <c r="L15" s="454"/>
      <c r="M15" s="454"/>
      <c r="N15" s="454"/>
      <c r="O15" s="454"/>
      <c r="P15" s="454"/>
      <c r="Q15" s="454"/>
      <c r="R15" s="454"/>
      <c r="S15" s="454"/>
      <c r="T15" s="454"/>
      <c r="U15" s="454"/>
      <c r="V15" s="454"/>
      <c r="W15" s="454"/>
      <c r="X15" s="454"/>
      <c r="Y15" s="454"/>
      <c r="Z15" s="454"/>
      <c r="AA15" s="225"/>
    </row>
    <row r="16" spans="1:30" ht="16.5">
      <c r="A16" s="454"/>
      <c r="B16" s="454"/>
      <c r="C16" s="454"/>
      <c r="D16" s="454"/>
      <c r="E16" s="454"/>
      <c r="F16" s="454"/>
      <c r="G16" s="454"/>
      <c r="H16" s="454"/>
      <c r="I16" s="454"/>
      <c r="J16" s="454"/>
      <c r="K16" s="454"/>
      <c r="L16" s="454"/>
      <c r="M16" s="454"/>
      <c r="N16" s="454"/>
      <c r="O16" s="454"/>
      <c r="P16" s="454"/>
      <c r="Q16" s="454"/>
      <c r="R16" s="454"/>
      <c r="S16" s="454"/>
      <c r="T16" s="454"/>
      <c r="U16" s="454"/>
      <c r="V16" s="454"/>
      <c r="W16" s="454"/>
      <c r="X16" s="454"/>
      <c r="Y16" s="454"/>
      <c r="Z16" s="454"/>
      <c r="AA16" s="224"/>
    </row>
    <row r="17" spans="1:30" ht="16.5">
      <c r="A17" s="7" t="s">
        <v>3</v>
      </c>
      <c r="AA17" s="224"/>
    </row>
    <row r="18" spans="1:30" ht="18.75">
      <c r="A18" s="450" t="str">
        <f>ntab1</f>
        <v xml:space="preserve">  2.1) Nhà thầu Tư vấn giám sát: Công ty Cổ phần Tư vấn…</v>
      </c>
      <c r="B18" s="450"/>
      <c r="C18" s="450"/>
      <c r="D18" s="450"/>
      <c r="E18" s="450"/>
      <c r="F18" s="450"/>
      <c r="G18" s="450"/>
      <c r="H18" s="450"/>
      <c r="I18" s="450"/>
      <c r="J18" s="450"/>
      <c r="K18" s="450"/>
      <c r="L18" s="450"/>
      <c r="M18" s="450"/>
      <c r="N18" s="450"/>
      <c r="O18" s="450"/>
      <c r="P18" s="450"/>
      <c r="Q18" s="450"/>
      <c r="R18" s="450"/>
      <c r="S18" s="450"/>
      <c r="T18" s="450"/>
      <c r="U18" s="450"/>
      <c r="V18" s="450"/>
      <c r="W18" s="450"/>
      <c r="X18" s="450"/>
      <c r="Y18" s="450"/>
      <c r="Z18" s="450"/>
      <c r="AA18" s="260"/>
    </row>
    <row r="19" spans="1:30" ht="18.75">
      <c r="B19" s="236" t="str">
        <f>tvgs1</f>
        <v>Ông: Trần Bá Đức</v>
      </c>
      <c r="N19" s="236" t="str">
        <f>tvgs11</f>
        <v>Chức vụ: Tổ trưởng tổ giám sát</v>
      </c>
      <c r="AA19" s="260"/>
    </row>
    <row r="20" spans="1:30" ht="18.75">
      <c r="B20" s="236" t="str">
        <f>tvgs2</f>
        <v>Ông: ………………………..</v>
      </c>
      <c r="N20" s="236" t="str">
        <f>tvgs22</f>
        <v>Chức vụ: …………………</v>
      </c>
      <c r="AA20" s="260"/>
    </row>
    <row r="21" spans="1:30" ht="18.75">
      <c r="A21" s="7" t="str">
        <f>ntab2</f>
        <v xml:space="preserve">  2.2) Nhà thầu thi công xây dựng: Công ty Cổ phần Xây dựng…</v>
      </c>
      <c r="AA21" s="260"/>
    </row>
    <row r="22" spans="1:30" ht="18.75">
      <c r="B22" s="236" t="str">
        <f>dvtc1</f>
        <v>Ông: Nguyễn Anh Trung</v>
      </c>
      <c r="N22" s="236" t="str">
        <f>dvtc11</f>
        <v>Chức vụ: Chỉ huy trưởng công trường</v>
      </c>
      <c r="AA22" s="260"/>
    </row>
    <row r="23" spans="1:30" ht="18.75">
      <c r="B23" s="236" t="str">
        <f>dvtc2</f>
        <v>Ông: Nguyễn Đức Lam</v>
      </c>
      <c r="N23" s="236" t="str">
        <f>dvtc22</f>
        <v>Chức vụ: CBKT</v>
      </c>
      <c r="AA23" s="260"/>
    </row>
    <row r="24" spans="1:30" ht="16.5">
      <c r="A24" s="7" t="s">
        <v>262</v>
      </c>
      <c r="AA24" s="224"/>
    </row>
    <row r="25" spans="1:30" ht="16.5">
      <c r="B25" s="236" t="str">
        <f>"Bắt đầu: "&amp;AC25&amp;" giờ "&amp;AD25&amp;" phút"&amp;MID(Z$5,FIND(",",Z$5,1),LEN(Z$5))</f>
        <v>Bắt đầu: 15 giờ 00 phút, ngày 04 tháng 11 năm 2011</v>
      </c>
      <c r="AA25" s="225">
        <v>8</v>
      </c>
      <c r="AB25" s="236">
        <f>INDEX(DanhMuc,$AA$1,AA25)</f>
        <v>1500</v>
      </c>
      <c r="AC25" s="236" t="str">
        <f>IF(AB25&gt;0,LEFT(AB25,LEN(AB25)-2),"……")</f>
        <v>15</v>
      </c>
      <c r="AD25" s="236" t="str">
        <f>IF(AB25&gt;0,RIGHT(AB25,2),"……")</f>
        <v>00</v>
      </c>
    </row>
    <row r="26" spans="1:30" ht="16.5">
      <c r="B26" s="236" t="str">
        <f>"Kết thúc: "&amp;AC26&amp;" giờ "&amp;AD26&amp;" phút"&amp;MID(Z$5,FIND(",",Z$5,1),LEN(Z$5))</f>
        <v>Kết thúc: 16 giờ 00 phút, ngày 04 tháng 11 năm 2011</v>
      </c>
      <c r="AA26" s="225">
        <v>9</v>
      </c>
      <c r="AB26" s="236">
        <f>INDEX(DanhMuc,$AA$1,AA26)</f>
        <v>1600</v>
      </c>
      <c r="AC26" s="236" t="str">
        <f>IF(AB26&gt;0,LEFT(AB26,LEN(AB26)-2),"…..")</f>
        <v>16</v>
      </c>
      <c r="AD26" s="236" t="str">
        <f>IF(AB26&gt;0,RIGHT(AB26,2),"..…")</f>
        <v>00</v>
      </c>
    </row>
    <row r="27" spans="1:30" ht="16.5">
      <c r="A27" s="447" t="str">
        <f>"     Tại công trường xây dựng "&amp;ct&amp;"."</f>
        <v xml:space="preserve">     Tại công trường xây dựng Nhà làm việc kiêm kho, nhà công vụ và phụ trợ.</v>
      </c>
      <c r="B27" s="448"/>
      <c r="C27" s="448"/>
      <c r="D27" s="448"/>
      <c r="E27" s="448"/>
      <c r="F27" s="448"/>
      <c r="G27" s="448"/>
      <c r="H27" s="448"/>
      <c r="I27" s="448"/>
      <c r="J27" s="448"/>
      <c r="K27" s="448"/>
      <c r="L27" s="448"/>
      <c r="M27" s="448"/>
      <c r="N27" s="448"/>
      <c r="O27" s="448"/>
      <c r="P27" s="448"/>
      <c r="Q27" s="448"/>
      <c r="R27" s="448"/>
      <c r="S27" s="448"/>
      <c r="T27" s="448"/>
      <c r="U27" s="448"/>
      <c r="V27" s="448"/>
      <c r="W27" s="448"/>
      <c r="X27" s="448"/>
      <c r="Y27" s="448"/>
      <c r="Z27" s="448"/>
      <c r="AA27" s="224"/>
    </row>
    <row r="28" spans="1:30" ht="16.5">
      <c r="A28" s="7" t="s">
        <v>5</v>
      </c>
      <c r="AA28" s="224"/>
    </row>
    <row r="29" spans="1:30" ht="18.75">
      <c r="A29" s="8" t="s">
        <v>6</v>
      </c>
      <c r="AA29" s="260"/>
    </row>
    <row r="30" spans="1:30" ht="16.5">
      <c r="A30" s="451" t="str">
        <f>"    - Phiếu yêu cầu nghiệm thu của nhà thầu thi công xây dựng số: "&amp;IF(AB7&gt;0,AC7&amp;"/PYC","………………")&amp;", ngày "&amp;AB31&amp;" tháng "&amp;AC31&amp;" năm "&amp;AD31&amp;";"</f>
        <v xml:space="preserve">    - Phiếu yêu cầu nghiệm thu của nhà thầu thi công xây dựng số: 02/VP/XD/PYC, ngày 03 tháng 11 năm 2011;</v>
      </c>
      <c r="B30" s="451"/>
      <c r="C30" s="451"/>
      <c r="D30" s="451"/>
      <c r="E30" s="451"/>
      <c r="F30" s="451"/>
      <c r="G30" s="451"/>
      <c r="H30" s="451"/>
      <c r="I30" s="451"/>
      <c r="J30" s="451"/>
      <c r="K30" s="451"/>
      <c r="L30" s="451"/>
      <c r="M30" s="451"/>
      <c r="N30" s="451"/>
      <c r="O30" s="451"/>
      <c r="P30" s="451"/>
      <c r="Q30" s="451"/>
      <c r="R30" s="451"/>
      <c r="S30" s="451"/>
      <c r="T30" s="451"/>
      <c r="U30" s="451"/>
      <c r="V30" s="451"/>
      <c r="W30" s="451"/>
      <c r="X30" s="451"/>
      <c r="Y30" s="451"/>
      <c r="Z30" s="451"/>
      <c r="AA30" s="225">
        <v>1</v>
      </c>
      <c r="AB30" s="236">
        <f>LEN(INDEX(DanhMuc,$AA$1,AA30))</f>
        <v>8</v>
      </c>
      <c r="AC30" s="236" t="str">
        <f>INDEX(DanhMuc,$AA$1,AA30)</f>
        <v>02/VP/XD</v>
      </c>
    </row>
    <row r="31" spans="1:30" ht="16.5">
      <c r="A31" s="451"/>
      <c r="B31" s="451"/>
      <c r="C31" s="451"/>
      <c r="D31" s="451"/>
      <c r="E31" s="451"/>
      <c r="F31" s="451"/>
      <c r="G31" s="451"/>
      <c r="H31" s="451"/>
      <c r="I31" s="451"/>
      <c r="J31" s="451"/>
      <c r="K31" s="451"/>
      <c r="L31" s="451"/>
      <c r="M31" s="451"/>
      <c r="N31" s="451"/>
      <c r="O31" s="451"/>
      <c r="P31" s="451"/>
      <c r="Q31" s="451"/>
      <c r="R31" s="451"/>
      <c r="S31" s="451"/>
      <c r="T31" s="451"/>
      <c r="U31" s="451"/>
      <c r="V31" s="451"/>
      <c r="W31" s="451"/>
      <c r="X31" s="451"/>
      <c r="Y31" s="451"/>
      <c r="Z31" s="451"/>
      <c r="AA31" s="225">
        <v>7</v>
      </c>
      <c r="AB31" s="236" t="str">
        <f>IF(INDEX(DanhMuc,$AA$1,AA31)&gt;0,TEXT(DAY(INDEX(DanhMuc,$AA$1,AA31)),"00"),"…...")</f>
        <v>03</v>
      </c>
      <c r="AC31" s="236" t="str">
        <f>IF(INDEX(DanhMuc,$AA$1,AA31)&gt;0,TEXT(MONTH(INDEX(DanhMuc,$AA$1,AA31)),"00"),"…...")</f>
        <v>11</v>
      </c>
      <c r="AD31" s="236" t="str">
        <f>IF(INDEX(DanhMuc,$AA$1,AA31)&gt;0,TEXT(YEAR(INDEX(DanhMuc,$AA$1,AA31)),"00"),"……...")</f>
        <v>2011</v>
      </c>
    </row>
    <row r="32" spans="1:30" ht="18.75">
      <c r="A32" s="447" t="s">
        <v>274</v>
      </c>
      <c r="B32" s="448"/>
      <c r="C32" s="448"/>
      <c r="D32" s="448"/>
      <c r="E32" s="448"/>
      <c r="F32" s="448"/>
      <c r="G32" s="448"/>
      <c r="H32" s="448"/>
      <c r="I32" s="448"/>
      <c r="J32" s="448"/>
      <c r="K32" s="448"/>
      <c r="L32" s="448"/>
      <c r="M32" s="448"/>
      <c r="N32" s="448"/>
      <c r="O32" s="448"/>
      <c r="P32" s="448"/>
      <c r="Q32" s="448"/>
      <c r="R32" s="448"/>
      <c r="S32" s="448"/>
      <c r="T32" s="448"/>
      <c r="U32" s="448"/>
      <c r="V32" s="448"/>
      <c r="W32" s="448"/>
      <c r="X32" s="448"/>
      <c r="Y32" s="448"/>
      <c r="Z32" s="448"/>
      <c r="AA32" s="260"/>
    </row>
    <row r="33" spans="1:30" ht="18.75">
      <c r="A33" s="448"/>
      <c r="B33" s="448"/>
      <c r="C33" s="448"/>
      <c r="D33" s="448"/>
      <c r="E33" s="448"/>
      <c r="F33" s="448"/>
      <c r="G33" s="448"/>
      <c r="H33" s="448"/>
      <c r="I33" s="448"/>
      <c r="J33" s="448"/>
      <c r="K33" s="448"/>
      <c r="L33" s="448"/>
      <c r="M33" s="448"/>
      <c r="N33" s="448"/>
      <c r="O33" s="448"/>
      <c r="P33" s="448"/>
      <c r="Q33" s="448"/>
      <c r="R33" s="448"/>
      <c r="S33" s="448"/>
      <c r="T33" s="448"/>
      <c r="U33" s="448"/>
      <c r="V33" s="448"/>
      <c r="W33" s="448"/>
      <c r="X33" s="448"/>
      <c r="Y33" s="448"/>
      <c r="Z33" s="448"/>
      <c r="AA33" s="260"/>
    </row>
    <row r="34" spans="1:30" ht="18.75">
      <c r="A34" s="240" t="s">
        <v>259</v>
      </c>
      <c r="AA34" s="260"/>
    </row>
    <row r="35" spans="1:30" ht="18.75">
      <c r="A35" s="240"/>
      <c r="B35" s="240" t="s">
        <v>292</v>
      </c>
      <c r="AA35" s="260"/>
    </row>
    <row r="36" spans="1:30" ht="18.75">
      <c r="B36" s="265" t="s">
        <v>349</v>
      </c>
      <c r="C36" s="241"/>
      <c r="D36" s="241"/>
      <c r="E36" s="241"/>
      <c r="F36" s="241"/>
      <c r="G36" s="241"/>
      <c r="H36" s="241"/>
      <c r="I36" s="241"/>
      <c r="J36" s="241"/>
      <c r="K36" s="241"/>
      <c r="L36" s="241"/>
      <c r="M36" s="241"/>
      <c r="N36" s="241"/>
      <c r="O36" s="241"/>
      <c r="P36" s="241"/>
      <c r="Q36" s="241"/>
      <c r="R36" s="241"/>
      <c r="S36" s="241"/>
      <c r="T36" s="241"/>
      <c r="U36" s="241"/>
      <c r="V36" s="241"/>
      <c r="W36" s="241"/>
      <c r="X36" s="241"/>
      <c r="Y36" s="241"/>
      <c r="Z36" s="241"/>
      <c r="AA36" s="260"/>
    </row>
    <row r="37" spans="1:30" ht="18.75">
      <c r="A37" s="447" t="str">
        <f>"   - "&amp;hdxd&amp;";"</f>
        <v xml:space="preserve">   - Hợp đồng Xây lắp số: 02/2010/HĐXD ký ngày 01 tháng 3 năm 2010 về việc thi công xây dựng “Nhà làm việc kiêm kho, Nhà công vụ và phụ trợ” thuộc Dự án Đầu tư Xây dựng Công trình “Nhà làm việc kiêm kho” giữa Tỉnh QN và Công ty CP xây dựng…;</v>
      </c>
      <c r="B37" s="448"/>
      <c r="C37" s="448"/>
      <c r="D37" s="448"/>
      <c r="E37" s="448"/>
      <c r="F37" s="448"/>
      <c r="G37" s="448"/>
      <c r="H37" s="448"/>
      <c r="I37" s="448"/>
      <c r="J37" s="448"/>
      <c r="K37" s="448"/>
      <c r="L37" s="448"/>
      <c r="M37" s="448"/>
      <c r="N37" s="448"/>
      <c r="O37" s="448"/>
      <c r="P37" s="448"/>
      <c r="Q37" s="448"/>
      <c r="R37" s="448"/>
      <c r="S37" s="448"/>
      <c r="T37" s="448"/>
      <c r="U37" s="448"/>
      <c r="V37" s="448"/>
      <c r="W37" s="448"/>
      <c r="X37" s="448"/>
      <c r="Y37" s="448"/>
      <c r="Z37" s="448"/>
      <c r="AA37" s="260"/>
    </row>
    <row r="38" spans="1:30" ht="18.75">
      <c r="A38" s="447"/>
      <c r="B38" s="448"/>
      <c r="C38" s="448"/>
      <c r="D38" s="448"/>
      <c r="E38" s="448"/>
      <c r="F38" s="448"/>
      <c r="G38" s="448"/>
      <c r="H38" s="448"/>
      <c r="I38" s="448"/>
      <c r="J38" s="448"/>
      <c r="K38" s="448"/>
      <c r="L38" s="448"/>
      <c r="M38" s="448"/>
      <c r="N38" s="448"/>
      <c r="O38" s="448"/>
      <c r="P38" s="448"/>
      <c r="Q38" s="448"/>
      <c r="R38" s="448"/>
      <c r="S38" s="448"/>
      <c r="T38" s="448"/>
      <c r="U38" s="448"/>
      <c r="V38" s="448"/>
      <c r="W38" s="448"/>
      <c r="X38" s="448"/>
      <c r="Y38" s="448"/>
      <c r="Z38" s="448"/>
      <c r="AA38" s="260"/>
    </row>
    <row r="39" spans="1:30" ht="18.75">
      <c r="A39" s="447"/>
      <c r="B39" s="448"/>
      <c r="C39" s="448"/>
      <c r="D39" s="448"/>
      <c r="E39" s="448"/>
      <c r="F39" s="448"/>
      <c r="G39" s="448"/>
      <c r="H39" s="448"/>
      <c r="I39" s="448"/>
      <c r="J39" s="448"/>
      <c r="K39" s="448"/>
      <c r="L39" s="448"/>
      <c r="M39" s="448"/>
      <c r="N39" s="448"/>
      <c r="O39" s="448"/>
      <c r="P39" s="448"/>
      <c r="Q39" s="448"/>
      <c r="R39" s="448"/>
      <c r="S39" s="448"/>
      <c r="T39" s="448"/>
      <c r="U39" s="448"/>
      <c r="V39" s="448"/>
      <c r="W39" s="448"/>
      <c r="X39" s="448"/>
      <c r="Y39" s="448"/>
      <c r="Z39" s="448"/>
      <c r="AA39" s="260"/>
    </row>
    <row r="40" spans="1:30" ht="18.75">
      <c r="A40" s="448"/>
      <c r="B40" s="448"/>
      <c r="C40" s="448"/>
      <c r="D40" s="448"/>
      <c r="E40" s="448"/>
      <c r="F40" s="448"/>
      <c r="G40" s="448"/>
      <c r="H40" s="448"/>
      <c r="I40" s="448"/>
      <c r="J40" s="448"/>
      <c r="K40" s="448"/>
      <c r="L40" s="448"/>
      <c r="M40" s="448"/>
      <c r="N40" s="448"/>
      <c r="O40" s="448"/>
      <c r="P40" s="448"/>
      <c r="Q40" s="448"/>
      <c r="R40" s="448"/>
      <c r="S40" s="448"/>
      <c r="T40" s="448"/>
      <c r="U40" s="448"/>
      <c r="V40" s="448"/>
      <c r="W40" s="448"/>
      <c r="X40" s="448"/>
      <c r="Y40" s="448"/>
      <c r="Z40" s="448"/>
      <c r="AA40" s="260"/>
    </row>
    <row r="41" spans="1:30" ht="18.75">
      <c r="A41" s="240" t="s">
        <v>94</v>
      </c>
      <c r="B41" s="241"/>
      <c r="C41" s="241"/>
      <c r="D41" s="241"/>
      <c r="E41" s="241"/>
      <c r="F41" s="241"/>
      <c r="G41" s="241"/>
      <c r="H41" s="241"/>
      <c r="I41" s="241"/>
      <c r="J41" s="241"/>
      <c r="K41" s="241"/>
      <c r="L41" s="241"/>
      <c r="M41" s="241"/>
      <c r="N41" s="241"/>
      <c r="O41" s="241"/>
      <c r="P41" s="241"/>
      <c r="Q41" s="241"/>
      <c r="R41" s="241"/>
      <c r="S41" s="241"/>
      <c r="T41" s="241"/>
      <c r="U41" s="241"/>
      <c r="V41" s="241"/>
      <c r="W41" s="241"/>
      <c r="X41" s="241"/>
      <c r="Y41" s="241"/>
      <c r="Z41" s="241"/>
      <c r="AA41" s="260"/>
    </row>
    <row r="42" spans="1:30" ht="16.5" customHeight="1">
      <c r="A42" s="447" t="str">
        <f>"    - Biên bản nghiệm thu nội bộ đối tượng nghiệm thu số: "&amp;IF(AB42&gt;0,AC42&amp;"/NB","……………......")&amp;", ngày "&amp;AB43&amp;" tháng "&amp;AC43&amp;" năm "&amp;AD43&amp;";"</f>
        <v xml:space="preserve">    - Biên bản nghiệm thu nội bộ đối tượng nghiệm thu số: 02/VP/XD/NB, ngày 03 tháng 11 năm 2011;</v>
      </c>
      <c r="B42" s="448"/>
      <c r="C42" s="448"/>
      <c r="D42" s="448"/>
      <c r="E42" s="448"/>
      <c r="F42" s="448"/>
      <c r="G42" s="448"/>
      <c r="H42" s="448"/>
      <c r="I42" s="448"/>
      <c r="J42" s="448"/>
      <c r="K42" s="448"/>
      <c r="L42" s="448"/>
      <c r="M42" s="448"/>
      <c r="N42" s="448"/>
      <c r="O42" s="448"/>
      <c r="P42" s="448"/>
      <c r="Q42" s="448"/>
      <c r="R42" s="448"/>
      <c r="S42" s="448"/>
      <c r="T42" s="448"/>
      <c r="U42" s="448"/>
      <c r="V42" s="448"/>
      <c r="W42" s="448"/>
      <c r="X42" s="448"/>
      <c r="Y42" s="448"/>
      <c r="Z42" s="448"/>
      <c r="AA42" s="225">
        <v>1</v>
      </c>
      <c r="AB42" s="236">
        <f>LEN(INDEX(DanhMuc,$AA$1,AA42))</f>
        <v>8</v>
      </c>
      <c r="AC42" s="236" t="str">
        <f>INDEX(DanhMuc,$AA$1,AA42)</f>
        <v>02/VP/XD</v>
      </c>
    </row>
    <row r="43" spans="1:30" ht="16.5">
      <c r="A43" s="448"/>
      <c r="B43" s="448"/>
      <c r="C43" s="448"/>
      <c r="D43" s="448"/>
      <c r="E43" s="448"/>
      <c r="F43" s="448"/>
      <c r="G43" s="448"/>
      <c r="H43" s="448"/>
      <c r="I43" s="448"/>
      <c r="J43" s="448"/>
      <c r="K43" s="448"/>
      <c r="L43" s="448"/>
      <c r="M43" s="448"/>
      <c r="N43" s="448"/>
      <c r="O43" s="448"/>
      <c r="P43" s="448"/>
      <c r="Q43" s="448"/>
      <c r="R43" s="448"/>
      <c r="S43" s="448"/>
      <c r="T43" s="448"/>
      <c r="U43" s="448"/>
      <c r="V43" s="448"/>
      <c r="W43" s="448"/>
      <c r="X43" s="448"/>
      <c r="Y43" s="448"/>
      <c r="Z43" s="448"/>
      <c r="AA43" s="225">
        <v>5</v>
      </c>
      <c r="AB43" s="236" t="str">
        <f>IF(INDEX(DanhMuc,$AA$1,AA43)&gt;0,TEXT(DAY(INDEX(DanhMuc,$AA$1,AA43)),"00"),"…...")</f>
        <v>03</v>
      </c>
      <c r="AC43" s="236" t="str">
        <f>IF(INDEX(DanhMuc,$AA$1,AA43)&gt;0,TEXT(MONTH(INDEX(DanhMuc,$AA$1,AA43)),"00"),"…...")</f>
        <v>11</v>
      </c>
      <c r="AD43" s="236" t="str">
        <f>IF(INDEX(DanhMuc,$AA$1,AA43)&gt;0,TEXT(YEAR(INDEX(DanhMuc,$AA$1,AA43)),"00"),"……...")</f>
        <v>2011</v>
      </c>
    </row>
    <row r="44" spans="1:30" ht="15.75" customHeight="1">
      <c r="A44" s="447" t="s">
        <v>11</v>
      </c>
      <c r="B44" s="448"/>
      <c r="C44" s="448"/>
      <c r="D44" s="448"/>
      <c r="E44" s="448"/>
      <c r="F44" s="448"/>
      <c r="G44" s="448"/>
      <c r="H44" s="448"/>
      <c r="I44" s="448"/>
      <c r="J44" s="448"/>
      <c r="K44" s="448"/>
      <c r="L44" s="448"/>
      <c r="M44" s="448"/>
      <c r="N44" s="448"/>
      <c r="O44" s="448"/>
      <c r="P44" s="448"/>
      <c r="Q44" s="448"/>
      <c r="R44" s="448"/>
      <c r="S44" s="448"/>
      <c r="T44" s="448"/>
      <c r="U44" s="448"/>
      <c r="V44" s="448"/>
      <c r="W44" s="448"/>
      <c r="X44" s="448"/>
      <c r="Y44" s="448"/>
      <c r="Z44" s="448"/>
      <c r="AA44" s="263"/>
    </row>
    <row r="45" spans="1:30" ht="15.75" customHeight="1">
      <c r="A45" s="448"/>
      <c r="B45" s="448"/>
      <c r="C45" s="448"/>
      <c r="D45" s="448"/>
      <c r="E45" s="448"/>
      <c r="F45" s="448"/>
      <c r="G45" s="448"/>
      <c r="H45" s="448"/>
      <c r="I45" s="448"/>
      <c r="J45" s="448"/>
      <c r="K45" s="448"/>
      <c r="L45" s="448"/>
      <c r="M45" s="448"/>
      <c r="N45" s="448"/>
      <c r="O45" s="448"/>
      <c r="P45" s="448"/>
      <c r="Q45" s="448"/>
      <c r="R45" s="448"/>
      <c r="S45" s="448"/>
      <c r="T45" s="448"/>
      <c r="U45" s="448"/>
      <c r="V45" s="448"/>
      <c r="W45" s="448"/>
      <c r="X45" s="448"/>
      <c r="Y45" s="448"/>
      <c r="Z45" s="448"/>
      <c r="AA45" s="263"/>
    </row>
    <row r="46" spans="1:30" ht="20.25">
      <c r="A46" s="8" t="s">
        <v>7</v>
      </c>
      <c r="AA46" s="263"/>
    </row>
    <row r="47" spans="1:30" s="233" customFormat="1">
      <c r="A47" s="240" t="s">
        <v>310</v>
      </c>
      <c r="B47" s="236"/>
      <c r="C47" s="236"/>
      <c r="D47" s="236"/>
      <c r="E47" s="236"/>
      <c r="F47" s="236"/>
      <c r="G47" s="236"/>
      <c r="H47" s="236"/>
      <c r="I47" s="236"/>
      <c r="J47" s="236"/>
      <c r="K47" s="236"/>
      <c r="L47" s="236"/>
      <c r="M47" s="236"/>
      <c r="N47" s="236"/>
      <c r="O47" s="236"/>
      <c r="P47" s="236"/>
      <c r="Q47" s="236"/>
      <c r="R47" s="236"/>
      <c r="S47" s="236"/>
      <c r="T47" s="236"/>
      <c r="U47" s="236"/>
      <c r="V47" s="236"/>
      <c r="W47" s="236"/>
      <c r="X47" s="236"/>
      <c r="Y47" s="236"/>
      <c r="Z47" s="236"/>
      <c r="AA47" s="7"/>
    </row>
    <row r="48" spans="1:30" s="233" customFormat="1">
      <c r="A48" s="236"/>
      <c r="B48" s="256" t="s">
        <v>133</v>
      </c>
      <c r="C48" s="246"/>
      <c r="D48" s="246" t="s">
        <v>277</v>
      </c>
      <c r="E48" s="246"/>
      <c r="F48" s="246"/>
      <c r="G48" s="246"/>
      <c r="H48" s="246"/>
      <c r="I48" s="246"/>
      <c r="J48" s="246"/>
      <c r="K48" s="246"/>
      <c r="L48" s="246"/>
      <c r="M48" s="246" t="s">
        <v>278</v>
      </c>
      <c r="N48" s="246"/>
      <c r="O48" s="246"/>
      <c r="P48" s="246"/>
      <c r="Q48" s="246"/>
      <c r="R48" s="246"/>
      <c r="S48" s="246"/>
      <c r="T48" s="246"/>
      <c r="U48" s="246" t="s">
        <v>279</v>
      </c>
      <c r="V48" s="246"/>
      <c r="W48" s="246"/>
      <c r="X48" s="246"/>
      <c r="Y48" s="246"/>
      <c r="Z48" s="246"/>
      <c r="AA48" s="7"/>
    </row>
    <row r="49" spans="1:27" s="233" customFormat="1">
      <c r="A49" s="236"/>
      <c r="B49" s="247">
        <v>1</v>
      </c>
      <c r="C49" s="257"/>
      <c r="D49" s="248" t="s">
        <v>281</v>
      </c>
      <c r="E49" s="249"/>
      <c r="F49" s="249"/>
      <c r="G49" s="249"/>
      <c r="H49" s="249"/>
      <c r="I49" s="249"/>
      <c r="J49" s="249"/>
      <c r="K49" s="249"/>
      <c r="L49" s="250"/>
      <c r="M49" s="248" t="s">
        <v>288</v>
      </c>
      <c r="N49" s="249"/>
      <c r="O49" s="249"/>
      <c r="P49" s="249"/>
      <c r="Q49" s="249"/>
      <c r="R49" s="249"/>
      <c r="S49" s="249"/>
      <c r="T49" s="250"/>
      <c r="U49" s="251" t="s">
        <v>108</v>
      </c>
      <c r="V49" s="249"/>
      <c r="W49" s="249"/>
      <c r="X49" s="249"/>
      <c r="Y49" s="249"/>
      <c r="Z49" s="250"/>
      <c r="AA49" s="7"/>
    </row>
    <row r="50" spans="1:27" s="233" customFormat="1">
      <c r="A50" s="236"/>
      <c r="B50" s="247">
        <v>2</v>
      </c>
      <c r="C50" s="257"/>
      <c r="D50" s="251" t="s">
        <v>282</v>
      </c>
      <c r="E50" s="249"/>
      <c r="F50" s="249"/>
      <c r="G50" s="249"/>
      <c r="H50" s="249"/>
      <c r="I50" s="249"/>
      <c r="J50" s="249"/>
      <c r="K50" s="249"/>
      <c r="L50" s="250"/>
      <c r="M50" s="251" t="s">
        <v>289</v>
      </c>
      <c r="N50" s="249"/>
      <c r="O50" s="249"/>
      <c r="P50" s="249"/>
      <c r="Q50" s="249"/>
      <c r="R50" s="249"/>
      <c r="S50" s="249"/>
      <c r="T50" s="250"/>
      <c r="U50" s="251" t="s">
        <v>108</v>
      </c>
      <c r="V50" s="249"/>
      <c r="W50" s="249"/>
      <c r="X50" s="249"/>
      <c r="Y50" s="249"/>
      <c r="Z50" s="250"/>
      <c r="AA50" s="7"/>
    </row>
    <row r="51" spans="1:27" s="233" customFormat="1">
      <c r="A51" s="236"/>
      <c r="B51" s="247">
        <v>3</v>
      </c>
      <c r="C51" s="257"/>
      <c r="D51" s="251" t="s">
        <v>283</v>
      </c>
      <c r="E51" s="249"/>
      <c r="F51" s="249"/>
      <c r="G51" s="249"/>
      <c r="H51" s="249"/>
      <c r="I51" s="249"/>
      <c r="J51" s="249"/>
      <c r="K51" s="249"/>
      <c r="L51" s="250"/>
      <c r="M51" s="251" t="s">
        <v>290</v>
      </c>
      <c r="N51" s="249"/>
      <c r="O51" s="249"/>
      <c r="P51" s="249"/>
      <c r="Q51" s="249"/>
      <c r="R51" s="249"/>
      <c r="S51" s="249"/>
      <c r="T51" s="250"/>
      <c r="U51" s="251" t="s">
        <v>108</v>
      </c>
      <c r="V51" s="249"/>
      <c r="W51" s="249"/>
      <c r="X51" s="249"/>
      <c r="Y51" s="249"/>
      <c r="Z51" s="250"/>
      <c r="AA51" s="7"/>
    </row>
    <row r="52" spans="1:27" s="233" customFormat="1">
      <c r="A52" s="240"/>
      <c r="B52" s="252">
        <v>5</v>
      </c>
      <c r="C52" s="257"/>
      <c r="D52" s="251" t="s">
        <v>284</v>
      </c>
      <c r="E52" s="249"/>
      <c r="F52" s="249"/>
      <c r="G52" s="249"/>
      <c r="H52" s="249"/>
      <c r="I52" s="249"/>
      <c r="J52" s="249"/>
      <c r="K52" s="249"/>
      <c r="L52" s="250"/>
      <c r="M52" s="251" t="s">
        <v>290</v>
      </c>
      <c r="N52" s="249"/>
      <c r="O52" s="249"/>
      <c r="P52" s="249"/>
      <c r="Q52" s="249"/>
      <c r="R52" s="249"/>
      <c r="S52" s="249"/>
      <c r="T52" s="250"/>
      <c r="U52" s="251" t="s">
        <v>108</v>
      </c>
      <c r="V52" s="249"/>
      <c r="W52" s="249"/>
      <c r="X52" s="249"/>
      <c r="Y52" s="249"/>
      <c r="Z52" s="250"/>
      <c r="AA52" s="7"/>
    </row>
    <row r="53" spans="1:27" s="233" customFormat="1">
      <c r="A53" s="240"/>
      <c r="B53" s="252">
        <v>6</v>
      </c>
      <c r="C53" s="257"/>
      <c r="D53" s="251" t="s">
        <v>285</v>
      </c>
      <c r="E53" s="249"/>
      <c r="F53" s="249"/>
      <c r="G53" s="249"/>
      <c r="H53" s="249"/>
      <c r="I53" s="249"/>
      <c r="J53" s="249"/>
      <c r="K53" s="249"/>
      <c r="L53" s="250"/>
      <c r="M53" s="251" t="s">
        <v>280</v>
      </c>
      <c r="N53" s="249"/>
      <c r="O53" s="249"/>
      <c r="P53" s="249"/>
      <c r="Q53" s="249"/>
      <c r="R53" s="249"/>
      <c r="S53" s="249"/>
      <c r="T53" s="250"/>
      <c r="U53" s="251" t="s">
        <v>108</v>
      </c>
      <c r="V53" s="249"/>
      <c r="W53" s="249"/>
      <c r="X53" s="249"/>
      <c r="Y53" s="249"/>
      <c r="Z53" s="250"/>
      <c r="AA53" s="7"/>
    </row>
    <row r="54" spans="1:27" s="233" customFormat="1">
      <c r="A54" s="240"/>
      <c r="B54" s="252">
        <v>7</v>
      </c>
      <c r="C54" s="257"/>
      <c r="D54" s="251" t="s">
        <v>286</v>
      </c>
      <c r="E54" s="249"/>
      <c r="F54" s="249"/>
      <c r="G54" s="249"/>
      <c r="H54" s="249"/>
      <c r="I54" s="249"/>
      <c r="J54" s="249"/>
      <c r="K54" s="249"/>
      <c r="L54" s="250"/>
      <c r="M54" s="251" t="s">
        <v>280</v>
      </c>
      <c r="N54" s="249"/>
      <c r="O54" s="249"/>
      <c r="P54" s="249"/>
      <c r="Q54" s="249"/>
      <c r="R54" s="249"/>
      <c r="S54" s="249"/>
      <c r="T54" s="250"/>
      <c r="U54" s="251" t="s">
        <v>108</v>
      </c>
      <c r="V54" s="249"/>
      <c r="W54" s="249"/>
      <c r="X54" s="249"/>
      <c r="Y54" s="249"/>
      <c r="Z54" s="250"/>
      <c r="AA54" s="7"/>
    </row>
    <row r="55" spans="1:27" s="233" customFormat="1">
      <c r="A55" s="240"/>
      <c r="B55" s="259">
        <v>8</v>
      </c>
      <c r="C55" s="258"/>
      <c r="D55" s="253" t="s">
        <v>287</v>
      </c>
      <c r="E55" s="254"/>
      <c r="F55" s="254"/>
      <c r="G55" s="254"/>
      <c r="H55" s="254"/>
      <c r="I55" s="254"/>
      <c r="J55" s="254"/>
      <c r="K55" s="254"/>
      <c r="L55" s="255"/>
      <c r="M55" s="253" t="s">
        <v>280</v>
      </c>
      <c r="N55" s="254"/>
      <c r="O55" s="254"/>
      <c r="P55" s="254"/>
      <c r="Q55" s="254"/>
      <c r="R55" s="254"/>
      <c r="S55" s="254"/>
      <c r="T55" s="255"/>
      <c r="U55" s="253" t="s">
        <v>108</v>
      </c>
      <c r="V55" s="254"/>
      <c r="W55" s="254"/>
      <c r="X55" s="254"/>
      <c r="Y55" s="254"/>
      <c r="Z55" s="255"/>
      <c r="AA55" s="7"/>
    </row>
    <row r="56" spans="1:27" ht="20.25">
      <c r="A56" s="8" t="s">
        <v>96</v>
      </c>
      <c r="AA56" s="263"/>
    </row>
    <row r="57" spans="1:27" ht="21" thickBot="1">
      <c r="A57" s="243"/>
      <c r="B57" s="244"/>
      <c r="C57" s="244"/>
      <c r="D57" s="244"/>
      <c r="E57" s="244"/>
      <c r="F57" s="244"/>
      <c r="G57" s="244"/>
      <c r="H57" s="244"/>
      <c r="I57" s="244"/>
      <c r="J57" s="244"/>
      <c r="K57" s="244"/>
      <c r="L57" s="244"/>
      <c r="M57" s="244"/>
      <c r="N57" s="244"/>
      <c r="O57" s="244"/>
      <c r="P57" s="244"/>
      <c r="Q57" s="244"/>
      <c r="R57" s="244"/>
      <c r="S57" s="244"/>
      <c r="T57" s="244"/>
      <c r="U57" s="244"/>
      <c r="V57" s="244"/>
      <c r="W57" s="244"/>
      <c r="X57" s="244"/>
      <c r="Y57" s="244"/>
      <c r="Z57" s="244"/>
      <c r="AA57" s="263"/>
    </row>
    <row r="58" spans="1:27" ht="21" thickBot="1">
      <c r="A58" s="7" t="s">
        <v>8</v>
      </c>
      <c r="AA58" s="264" t="s">
        <v>25</v>
      </c>
    </row>
    <row r="59" spans="1:27" ht="20.25">
      <c r="A59" s="245"/>
      <c r="B59" s="249" t="s">
        <v>276</v>
      </c>
      <c r="C59" s="249"/>
      <c r="D59" s="249"/>
      <c r="E59" s="249"/>
      <c r="F59" s="249"/>
      <c r="G59" s="249"/>
      <c r="H59" s="249"/>
      <c r="I59" s="249"/>
      <c r="J59" s="249"/>
      <c r="K59" s="249"/>
      <c r="L59" s="249"/>
      <c r="M59" s="249"/>
      <c r="N59" s="249"/>
      <c r="O59" s="249"/>
      <c r="P59" s="249"/>
      <c r="Q59" s="245"/>
      <c r="R59" s="245"/>
      <c r="S59" s="245"/>
      <c r="T59" s="245"/>
      <c r="U59" s="245"/>
      <c r="V59" s="245"/>
      <c r="W59" s="245"/>
      <c r="X59" s="245"/>
      <c r="Y59" s="245"/>
      <c r="Z59" s="245"/>
      <c r="AA59" s="263"/>
    </row>
    <row r="60" spans="1:27" ht="20.25">
      <c r="A60" s="7" t="s">
        <v>95</v>
      </c>
      <c r="AA60" s="242"/>
    </row>
    <row r="61" spans="1:27" ht="18.75">
      <c r="AA61" s="235"/>
    </row>
    <row r="62" spans="1:27" ht="18.75">
      <c r="A62" s="239" t="s">
        <v>291</v>
      </c>
      <c r="B62" s="239"/>
      <c r="C62" s="239"/>
      <c r="D62" s="239"/>
      <c r="E62" s="239"/>
      <c r="F62" s="239"/>
      <c r="G62" s="239"/>
      <c r="H62" s="239"/>
      <c r="I62" s="239"/>
      <c r="J62" s="239"/>
      <c r="K62" s="239"/>
      <c r="L62" s="239"/>
      <c r="M62" s="239"/>
      <c r="N62" s="239" t="s">
        <v>9</v>
      </c>
      <c r="O62" s="239"/>
      <c r="P62" s="239"/>
      <c r="Q62" s="239"/>
      <c r="R62" s="239"/>
      <c r="S62" s="239"/>
      <c r="T62" s="239"/>
      <c r="U62" s="239"/>
      <c r="V62" s="239"/>
      <c r="W62" s="239"/>
      <c r="X62" s="239"/>
      <c r="Y62" s="239"/>
      <c r="Z62" s="239"/>
      <c r="AA62" s="235"/>
    </row>
    <row r="63" spans="1:27" ht="18.75">
      <c r="AA63" s="235"/>
    </row>
    <row r="64" spans="1:27" ht="18.75">
      <c r="AA64" s="235"/>
    </row>
    <row r="65" spans="1:27" ht="18.75">
      <c r="AA65" s="235"/>
    </row>
    <row r="66" spans="1:27" ht="18.75">
      <c r="AA66" s="235"/>
    </row>
    <row r="67" spans="1:27" ht="18.75">
      <c r="A67" s="15" t="str">
        <f>MID(tvgs1,FIND(":",tvgs1,1)+1,LEN(tvgs1))</f>
        <v xml:space="preserve"> Trần Bá Đức</v>
      </c>
      <c r="B67" s="239"/>
      <c r="C67" s="239"/>
      <c r="D67" s="239"/>
      <c r="E67" s="239"/>
      <c r="F67" s="239"/>
      <c r="G67" s="239"/>
      <c r="H67" s="239"/>
      <c r="I67" s="239"/>
      <c r="J67" s="239"/>
      <c r="K67" s="239"/>
      <c r="L67" s="239"/>
      <c r="M67" s="239"/>
      <c r="N67" s="15" t="str">
        <f>MID(dvtc1,FIND(":",dvtc1,1)+1,LEN(dvtc1))</f>
        <v xml:space="preserve"> Nguyễn Anh Trung</v>
      </c>
      <c r="O67" s="239"/>
      <c r="P67" s="239"/>
      <c r="Q67" s="239"/>
      <c r="R67" s="239"/>
      <c r="S67" s="239"/>
      <c r="T67" s="239"/>
      <c r="U67" s="239"/>
      <c r="V67" s="239"/>
      <c r="W67" s="239"/>
      <c r="X67" s="239"/>
      <c r="Y67" s="239"/>
      <c r="Z67" s="239"/>
      <c r="AA67" s="235"/>
    </row>
  </sheetData>
  <mergeCells count="8">
    <mergeCell ref="A44:Z45"/>
    <mergeCell ref="A14:Z16"/>
    <mergeCell ref="A18:Z18"/>
    <mergeCell ref="A27:Z27"/>
    <mergeCell ref="A32:Z33"/>
    <mergeCell ref="A37:Z40"/>
    <mergeCell ref="A30:Z31"/>
    <mergeCell ref="A42:Z43"/>
  </mergeCells>
  <phoneticPr fontId="7" type="noConversion"/>
  <conditionalFormatting sqref="A14:Z16">
    <cfRule type="expression" dxfId="30" priority="1" stopIfTrue="1">
      <formula>AB$14&gt;0</formula>
    </cfRule>
  </conditionalFormatting>
  <hyperlinks>
    <hyperlink ref="AA8" location="DanhMuc!A1" display="Quay về DanhMuc"/>
    <hyperlink ref="AA58" location="DanhMuc!A1" display="Quay về DanhMuc"/>
  </hyperlinks>
  <printOptions horizontalCentered="1"/>
  <pageMargins left="0.9055118110236221" right="0.78740157480314965" top="0.59055118110236227" bottom="0.59055118110236227" header="0" footer="0"/>
  <pageSetup paperSize="9" orientation="portrait" r:id="rId1"/>
  <headerFooter alignWithMargins="0"/>
</worksheet>
</file>

<file path=xl/worksheets/sheet24.xml><?xml version="1.0" encoding="utf-8"?>
<worksheet xmlns="http://schemas.openxmlformats.org/spreadsheetml/2006/main" xmlns:r="http://schemas.openxmlformats.org/officeDocument/2006/relationships">
  <sheetPr codeName="Sheet23" enableFormatConditionsCalculation="0">
    <tabColor indexed="16"/>
  </sheetPr>
  <dimension ref="A1:AD49"/>
  <sheetViews>
    <sheetView view="pageBreakPreview" workbookViewId="0">
      <pane ySplit="1" topLeftCell="A32" activePane="bottomLeft" state="frozen"/>
      <selection activeCell="Q11" sqref="Q11"/>
      <selection pane="bottomLeft" activeCell="Q11" sqref="Q11"/>
    </sheetView>
  </sheetViews>
  <sheetFormatPr defaultRowHeight="15.75"/>
  <cols>
    <col min="1" max="25" width="3" customWidth="1"/>
    <col min="26" max="26" width="3.25" customWidth="1"/>
    <col min="27" max="27" width="25.625" bestFit="1" customWidth="1"/>
    <col min="28" max="28" width="4.875" hidden="1" customWidth="1"/>
    <col min="29" max="29" width="6.125" hidden="1" customWidth="1"/>
    <col min="30" max="30" width="4.875" hidden="1" customWidth="1"/>
  </cols>
  <sheetData>
    <row r="1" spans="1:30" s="3" customFormat="1" ht="17.25"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1">
        <f>DanhMuc!S13</f>
        <v>52</v>
      </c>
    </row>
    <row r="2" spans="1:30" ht="17.25" thickTop="1">
      <c r="A2" s="105" t="s">
        <v>268</v>
      </c>
      <c r="B2" s="5"/>
      <c r="C2" s="5"/>
      <c r="D2" s="5"/>
      <c r="E2" s="5"/>
      <c r="F2" s="5"/>
      <c r="G2" s="5"/>
      <c r="H2" s="5"/>
      <c r="I2" s="5"/>
      <c r="J2" s="5"/>
      <c r="K2" s="6" t="s">
        <v>10</v>
      </c>
      <c r="L2" s="5"/>
      <c r="M2" s="5"/>
      <c r="N2" s="5"/>
      <c r="O2" s="5"/>
      <c r="P2" s="5"/>
      <c r="Q2" s="5"/>
      <c r="R2" s="5"/>
      <c r="S2" s="5"/>
      <c r="T2" s="5"/>
      <c r="U2" s="5"/>
      <c r="V2" s="5"/>
      <c r="W2" s="5"/>
      <c r="X2" s="5"/>
      <c r="Y2" s="5"/>
      <c r="Z2" s="5"/>
      <c r="AA2" s="224"/>
    </row>
    <row r="3" spans="1:30" ht="16.5">
      <c r="A3" s="106" t="s">
        <v>269</v>
      </c>
      <c r="B3" s="18"/>
      <c r="C3" s="18"/>
      <c r="D3" s="9"/>
      <c r="E3" s="9"/>
      <c r="F3" s="9"/>
      <c r="G3" s="9"/>
      <c r="H3" s="18"/>
      <c r="I3" s="18"/>
      <c r="J3" s="18"/>
      <c r="K3" s="19" t="s">
        <v>0</v>
      </c>
      <c r="L3" s="18"/>
      <c r="M3" s="18"/>
      <c r="N3" s="18"/>
      <c r="O3" s="18"/>
      <c r="P3" s="9"/>
      <c r="Q3" s="9"/>
      <c r="R3" s="9"/>
      <c r="S3" s="9"/>
      <c r="T3" s="9"/>
      <c r="U3" s="9"/>
      <c r="V3" s="18"/>
      <c r="W3" s="18"/>
      <c r="X3" s="18"/>
      <c r="Y3" s="18"/>
      <c r="Z3" s="18"/>
      <c r="AA3" s="224"/>
    </row>
    <row r="4" spans="1:30" ht="8.25" customHeight="1">
      <c r="A4" s="106"/>
      <c r="B4" s="18"/>
      <c r="C4" s="18"/>
      <c r="D4" s="18"/>
      <c r="E4" s="18"/>
      <c r="F4" s="18"/>
      <c r="G4" s="18"/>
      <c r="H4" s="18"/>
      <c r="I4" s="18"/>
      <c r="J4" s="18"/>
      <c r="K4" s="19"/>
      <c r="L4" s="18"/>
      <c r="M4" s="18"/>
      <c r="N4" s="18"/>
      <c r="O4" s="18"/>
      <c r="P4" s="18"/>
      <c r="Q4" s="18"/>
      <c r="R4" s="18"/>
      <c r="S4" s="18"/>
      <c r="T4" s="18"/>
      <c r="U4" s="18"/>
      <c r="V4" s="18"/>
      <c r="W4" s="18"/>
      <c r="X4" s="18"/>
      <c r="Y4" s="18"/>
      <c r="Z4" s="18"/>
      <c r="AA4" s="224"/>
    </row>
    <row r="5" spans="1:30" ht="16.5">
      <c r="Z5" s="11" t="str">
        <f>tinh2&amp;", ngày "&amp;AB5&amp;" tháng "&amp;AC5&amp;" năm "&amp;AD5</f>
        <v>Hạ Long, ngày …... tháng …... năm ……...</v>
      </c>
      <c r="AA5" s="225">
        <v>5</v>
      </c>
      <c r="AB5" t="str">
        <f>IF(INDEX(DanhMuc,$AA$1,AA5)&gt;0,TEXT(DAY(INDEX(DanhMuc,$AA$1,AA5)),"00"),"…...")</f>
        <v>…...</v>
      </c>
      <c r="AC5" t="str">
        <f>IF(INDEX(DanhMuc,$AA$1,AA5)&gt;0,TEXT(MONTH(INDEX(DanhMuc,$AA$1,AA5)),"00"),"…...")</f>
        <v>…...</v>
      </c>
      <c r="AD5" t="str">
        <f>IF(INDEX(DanhMuc,$AA$1,AA5)&gt;0,TEXT(YEAR(INDEX(DanhMuc,$AA$1,AA5)),"00"),"……...")</f>
        <v>……...</v>
      </c>
    </row>
    <row r="6" spans="1:30" ht="9" customHeight="1">
      <c r="AA6" s="224"/>
    </row>
    <row r="7" spans="1:30" ht="17.25" thickBot="1">
      <c r="A7" s="4" t="str">
        <f>IF(AB7&gt;0,"BIÊN BẢN SỐ: "&amp;AC7&amp;"/NB","BIÊN BẢN SỐ: ……………......")</f>
        <v>BIÊN BẢN SỐ: ……………......</v>
      </c>
      <c r="B7" s="4"/>
      <c r="C7" s="4"/>
      <c r="D7" s="4"/>
      <c r="E7" s="4"/>
      <c r="F7" s="4"/>
      <c r="G7" s="4"/>
      <c r="H7" s="4"/>
      <c r="I7" s="4"/>
      <c r="J7" s="4"/>
      <c r="K7" s="4"/>
      <c r="L7" s="4"/>
      <c r="M7" s="4"/>
      <c r="N7" s="4"/>
      <c r="O7" s="4"/>
      <c r="P7" s="4"/>
      <c r="Q7" s="4"/>
      <c r="R7" s="4"/>
      <c r="S7" s="4"/>
      <c r="T7" s="4"/>
      <c r="U7" s="4"/>
      <c r="V7" s="4"/>
      <c r="W7" s="4"/>
      <c r="X7" s="4"/>
      <c r="Y7" s="4"/>
      <c r="Z7" s="4"/>
      <c r="AA7" s="225">
        <v>1</v>
      </c>
      <c r="AB7">
        <f>LEN(INDEX(DanhMuc,$AA$1,AA7))</f>
        <v>0</v>
      </c>
      <c r="AC7">
        <f>INDEX(DanhMuc,$AA$1,AA7)</f>
        <v>0</v>
      </c>
    </row>
    <row r="8" spans="1:30" ht="21" thickBot="1">
      <c r="A8" s="10" t="s">
        <v>31</v>
      </c>
      <c r="B8" s="4"/>
      <c r="C8" s="4"/>
      <c r="D8" s="4"/>
      <c r="E8" s="4"/>
      <c r="F8" s="4"/>
      <c r="G8" s="4"/>
      <c r="H8" s="4"/>
      <c r="I8" s="4"/>
      <c r="J8" s="4"/>
      <c r="K8" s="4"/>
      <c r="L8" s="4"/>
      <c r="M8" s="4"/>
      <c r="N8" s="4"/>
      <c r="O8" s="4"/>
      <c r="P8" s="4"/>
      <c r="Q8" s="4"/>
      <c r="R8" s="4"/>
      <c r="S8" s="4"/>
      <c r="T8" s="4"/>
      <c r="U8" s="4"/>
      <c r="V8" s="4"/>
      <c r="W8" s="4"/>
      <c r="X8" s="4"/>
      <c r="Y8" s="4"/>
      <c r="Z8" s="4"/>
      <c r="AA8" s="226" t="s">
        <v>25</v>
      </c>
    </row>
    <row r="9" spans="1:30" ht="9" customHeight="1">
      <c r="A9" s="17"/>
      <c r="AA9" s="224"/>
    </row>
    <row r="10" spans="1:30" ht="16.5">
      <c r="A10" s="7" t="s">
        <v>44</v>
      </c>
      <c r="B10" s="31"/>
      <c r="C10" s="31"/>
      <c r="D10" s="31"/>
      <c r="E10" s="100" t="str">
        <f>ct</f>
        <v>Nhà làm việc kiêm kho, nhà công vụ và phụ trợ</v>
      </c>
      <c r="G10" s="31"/>
      <c r="AA10" s="224"/>
    </row>
    <row r="11" spans="1:30" ht="16.5">
      <c r="A11" s="7" t="s">
        <v>74</v>
      </c>
      <c r="B11" s="31"/>
      <c r="C11" s="31"/>
      <c r="D11" s="31"/>
      <c r="E11" s="100" t="str">
        <f>hm</f>
        <v>Nhà làm việc kiêm kho</v>
      </c>
      <c r="G11" s="31"/>
      <c r="AA11" s="224"/>
    </row>
    <row r="12" spans="1:30" ht="16.5">
      <c r="A12" s="7" t="s">
        <v>45</v>
      </c>
      <c r="B12" s="31"/>
      <c r="C12" s="31"/>
      <c r="D12" s="31"/>
      <c r="E12" s="100" t="str">
        <f>dd</f>
        <v>Phường HG - TP HL - Tỉnh QN</v>
      </c>
      <c r="G12" s="31"/>
      <c r="AA12" s="224"/>
    </row>
    <row r="13" spans="1:30" ht="16.5">
      <c r="A13" s="7" t="s">
        <v>2</v>
      </c>
      <c r="AA13" s="224"/>
    </row>
    <row r="14" spans="1:30" ht="18.75" customHeight="1">
      <c r="A14" s="454" t="str">
        <f>IF(AB14&gt;0,INDEX(DanhMuc,$AA$1,AA14),REPT(".",285))</f>
        <v>.............................................................................................................................................................................................................................................................................................</v>
      </c>
      <c r="B14" s="454"/>
      <c r="C14" s="454"/>
      <c r="D14" s="454"/>
      <c r="E14" s="454"/>
      <c r="F14" s="454"/>
      <c r="G14" s="454"/>
      <c r="H14" s="454"/>
      <c r="I14" s="454"/>
      <c r="J14" s="454"/>
      <c r="K14" s="454"/>
      <c r="L14" s="454"/>
      <c r="M14" s="454"/>
      <c r="N14" s="454"/>
      <c r="O14" s="454"/>
      <c r="P14" s="454"/>
      <c r="Q14" s="454"/>
      <c r="R14" s="454"/>
      <c r="S14" s="454"/>
      <c r="T14" s="454"/>
      <c r="U14" s="454"/>
      <c r="V14" s="454"/>
      <c r="W14" s="454"/>
      <c r="X14" s="454"/>
      <c r="Y14" s="454"/>
      <c r="Z14" s="454"/>
      <c r="AA14" s="225">
        <v>2</v>
      </c>
      <c r="AB14">
        <f>LEN(INDEX(DanhMuc,$AA$1,AA14))</f>
        <v>0</v>
      </c>
    </row>
    <row r="15" spans="1:30" ht="16.5">
      <c r="A15" s="454"/>
      <c r="B15" s="454"/>
      <c r="C15" s="454"/>
      <c r="D15" s="454"/>
      <c r="E15" s="454"/>
      <c r="F15" s="454"/>
      <c r="G15" s="454"/>
      <c r="H15" s="454"/>
      <c r="I15" s="454"/>
      <c r="J15" s="454"/>
      <c r="K15" s="454"/>
      <c r="L15" s="454"/>
      <c r="M15" s="454"/>
      <c r="N15" s="454"/>
      <c r="O15" s="454"/>
      <c r="P15" s="454"/>
      <c r="Q15" s="454"/>
      <c r="R15" s="454"/>
      <c r="S15" s="454"/>
      <c r="T15" s="454"/>
      <c r="U15" s="454"/>
      <c r="V15" s="454"/>
      <c r="W15" s="454"/>
      <c r="X15" s="454"/>
      <c r="Y15" s="454"/>
      <c r="Z15" s="454"/>
      <c r="AA15" s="225"/>
    </row>
    <row r="16" spans="1:30" ht="16.5">
      <c r="A16" s="454"/>
      <c r="B16" s="454"/>
      <c r="C16" s="454"/>
      <c r="D16" s="454"/>
      <c r="E16" s="454"/>
      <c r="F16" s="454"/>
      <c r="G16" s="454"/>
      <c r="H16" s="454"/>
      <c r="I16" s="454"/>
      <c r="J16" s="454"/>
      <c r="K16" s="454"/>
      <c r="L16" s="454"/>
      <c r="M16" s="454"/>
      <c r="N16" s="454"/>
      <c r="O16" s="454"/>
      <c r="P16" s="454"/>
      <c r="Q16" s="454"/>
      <c r="R16" s="454"/>
      <c r="S16" s="454"/>
      <c r="T16" s="454"/>
      <c r="U16" s="454"/>
      <c r="V16" s="454"/>
      <c r="W16" s="454"/>
      <c r="X16" s="454"/>
      <c r="Y16" s="454"/>
      <c r="Z16" s="454"/>
      <c r="AA16" s="224"/>
    </row>
    <row r="17" spans="1:30" ht="16.5">
      <c r="A17" s="7" t="s">
        <v>3</v>
      </c>
      <c r="AA17" s="224"/>
    </row>
    <row r="18" spans="1:30" ht="16.5">
      <c r="A18" s="8" t="str">
        <f>ThongTinBanDau!B16</f>
        <v xml:space="preserve">  a) Đại diện đơn vị thi công: Công ty Cổ phần Xây dựng…</v>
      </c>
      <c r="AA18" s="224"/>
    </row>
    <row r="19" spans="1:30" ht="16.5">
      <c r="B19" t="str">
        <f>_pkt1</f>
        <v>Ông: ………………………..</v>
      </c>
      <c r="N19" t="str">
        <f>_pkt11</f>
        <v>Chức vụ: …………………</v>
      </c>
      <c r="AA19" s="224"/>
    </row>
    <row r="20" spans="1:30" ht="16.5">
      <c r="B20" t="str">
        <f>_pkt2</f>
        <v>Ông: Hoàng Việt Trường</v>
      </c>
      <c r="N20" t="str">
        <f>_pkt22</f>
        <v>Chức vụ: Cán bộ Ban KHKT</v>
      </c>
      <c r="AA20" s="224"/>
    </row>
    <row r="21" spans="1:30" ht="16.5">
      <c r="A21" s="8" t="str">
        <f>ThongTinBanDau!B19</f>
        <v xml:space="preserve">  b. Đại diện đội thi công:</v>
      </c>
      <c r="AA21" s="224"/>
    </row>
    <row r="22" spans="1:30" ht="16.5">
      <c r="B22" t="str">
        <f>_dtc1</f>
        <v>Ông: Nguyễn Anh Trung</v>
      </c>
      <c r="N22" t="str">
        <f>_dtc11</f>
        <v>Chức vụ: Chỉ huy trưởng công trường</v>
      </c>
      <c r="AA22" s="224"/>
    </row>
    <row r="23" spans="1:30" ht="16.5">
      <c r="B23" t="str">
        <f>_dtc2</f>
        <v>Ông: Nguyễn Đức Lam</v>
      </c>
      <c r="N23" t="str">
        <f>_dtc22</f>
        <v>Chức vụ: CBKT</v>
      </c>
      <c r="AA23" s="224"/>
    </row>
    <row r="24" spans="1:30" ht="16.5">
      <c r="A24" s="7" t="s">
        <v>262</v>
      </c>
      <c r="AA24" s="224"/>
    </row>
    <row r="25" spans="1:30" ht="16.5">
      <c r="B25" t="str">
        <f>"Bắt đầu: "&amp;AC25&amp;" giờ "&amp;AD25&amp;" phút"&amp;MID(Z$5,FIND(",",Z$5,1),LEN(Z$5))</f>
        <v>Bắt đầu: …… giờ …… phút, ngày …... tháng …... năm ……...</v>
      </c>
      <c r="AA25" s="225">
        <v>3</v>
      </c>
      <c r="AB25">
        <f>INDEX(DanhMuc,$AA$1,AA25)</f>
        <v>0</v>
      </c>
      <c r="AC25" t="str">
        <f>IF(AB25&gt;0,LEFT(AB25,LEN(AB25)-2),"……")</f>
        <v>……</v>
      </c>
      <c r="AD25" t="str">
        <f>IF(AB25&gt;0,RIGHT(AB25,2),"……")</f>
        <v>……</v>
      </c>
    </row>
    <row r="26" spans="1:30" ht="22.5" customHeight="1">
      <c r="B26" t="str">
        <f>"Kết thúc: "&amp;AC26&amp;" giờ "&amp;AD26&amp;" phút"&amp;MID(Z$5,FIND(",",Z$5,1),LEN(Z$5))</f>
        <v>Kết thúc: ….. giờ ..… phút, ngày …... tháng …... năm ……...</v>
      </c>
      <c r="AA26" s="225">
        <v>4</v>
      </c>
      <c r="AB26">
        <f>INDEX(DanhMuc,$AA$1,AA26)</f>
        <v>0</v>
      </c>
      <c r="AC26" t="str">
        <f>IF(AB26&gt;0,LEFT(AB26,LEN(AB26)-2),"…..")</f>
        <v>…..</v>
      </c>
      <c r="AD26" t="str">
        <f>IF(AB26&gt;0,RIGHT(AB26,2),"..…")</f>
        <v>..…</v>
      </c>
    </row>
    <row r="27" spans="1:30" ht="16.5">
      <c r="A27" s="452" t="str">
        <f>"     Tại công trường xây dựng "&amp;ct&amp;"."</f>
        <v xml:space="preserve">     Tại công trường xây dựng Nhà làm việc kiêm kho, nhà công vụ và phụ trợ.</v>
      </c>
      <c r="B27" s="453"/>
      <c r="C27" s="453"/>
      <c r="D27" s="453"/>
      <c r="E27" s="453"/>
      <c r="F27" s="453"/>
      <c r="G27" s="453"/>
      <c r="H27" s="453"/>
      <c r="I27" s="453"/>
      <c r="J27" s="453"/>
      <c r="K27" s="453"/>
      <c r="L27" s="453"/>
      <c r="M27" s="453"/>
      <c r="N27" s="453"/>
      <c r="O27" s="453"/>
      <c r="P27" s="453"/>
      <c r="Q27" s="453"/>
      <c r="R27" s="453"/>
      <c r="S27" s="453"/>
      <c r="T27" s="453"/>
      <c r="U27" s="453"/>
      <c r="V27" s="453"/>
      <c r="W27" s="453"/>
      <c r="X27" s="453"/>
      <c r="Y27" s="453"/>
      <c r="Z27" s="453"/>
      <c r="AA27" s="224"/>
    </row>
    <row r="28" spans="1:30" ht="16.5">
      <c r="A28" s="7" t="s">
        <v>93</v>
      </c>
      <c r="AA28" s="224"/>
    </row>
    <row r="29" spans="1:30" ht="16.5">
      <c r="A29" s="8" t="s">
        <v>6</v>
      </c>
      <c r="AA29" s="224"/>
    </row>
    <row r="30" spans="1:30" ht="18.75" customHeight="1">
      <c r="A30" s="452" t="s">
        <v>257</v>
      </c>
      <c r="B30" s="452"/>
      <c r="C30" s="452"/>
      <c r="D30" s="452"/>
      <c r="E30" s="452"/>
      <c r="F30" s="452"/>
      <c r="G30" s="452"/>
      <c r="H30" s="452"/>
      <c r="I30" s="452"/>
      <c r="J30" s="452"/>
      <c r="K30" s="452"/>
      <c r="L30" s="452"/>
      <c r="M30" s="452"/>
      <c r="N30" s="452"/>
      <c r="O30" s="452"/>
      <c r="P30" s="452"/>
      <c r="Q30" s="452"/>
      <c r="R30" s="452"/>
      <c r="S30" s="452"/>
      <c r="T30" s="452"/>
      <c r="U30" s="452"/>
      <c r="V30" s="452"/>
      <c r="W30" s="452"/>
      <c r="X30" s="452"/>
      <c r="Y30" s="452"/>
      <c r="Z30" s="452"/>
      <c r="AA30" s="224"/>
    </row>
    <row r="31" spans="1:30" ht="16.5">
      <c r="A31" s="2" t="s">
        <v>259</v>
      </c>
      <c r="AA31" s="224"/>
    </row>
    <row r="32" spans="1:30" ht="16.5">
      <c r="A32" s="2"/>
      <c r="B32" s="266" t="s">
        <v>294</v>
      </c>
      <c r="C32" s="20"/>
      <c r="D32" s="20"/>
      <c r="E32" s="20"/>
      <c r="F32" s="20"/>
      <c r="G32" s="20"/>
      <c r="H32" s="20"/>
      <c r="I32" s="20"/>
      <c r="J32" s="20"/>
      <c r="K32" s="20"/>
      <c r="L32" s="20"/>
      <c r="M32" s="20"/>
      <c r="N32" s="20"/>
      <c r="O32" s="20"/>
      <c r="P32" s="20"/>
      <c r="Q32" s="20"/>
      <c r="R32" s="20"/>
      <c r="S32" s="20"/>
      <c r="T32" s="20"/>
      <c r="U32" s="20"/>
      <c r="V32" s="20"/>
      <c r="W32" s="20"/>
      <c r="X32" s="20"/>
      <c r="Y32" s="20"/>
      <c r="Z32" s="20"/>
      <c r="AA32" s="224"/>
    </row>
    <row r="33" spans="1:27" ht="16.5">
      <c r="B33" s="109" t="s">
        <v>293</v>
      </c>
      <c r="C33" s="109"/>
      <c r="D33" s="109"/>
      <c r="E33" s="109"/>
      <c r="F33" s="109"/>
      <c r="G33" s="109"/>
      <c r="H33" s="109"/>
      <c r="I33" s="109"/>
      <c r="J33" s="109"/>
      <c r="K33" s="109"/>
      <c r="L33" s="109"/>
      <c r="M33" s="109"/>
      <c r="N33" s="109"/>
      <c r="O33" s="109"/>
      <c r="P33" s="109"/>
      <c r="Q33" s="109"/>
      <c r="R33" s="109"/>
      <c r="S33" s="109"/>
      <c r="T33" s="109"/>
      <c r="U33" s="109"/>
      <c r="V33" s="109"/>
      <c r="W33" s="109"/>
      <c r="X33" s="109"/>
      <c r="Y33" s="109"/>
      <c r="Z33" s="109"/>
      <c r="AA33" s="224"/>
    </row>
    <row r="34" spans="1:27" ht="16.5">
      <c r="A34" s="2" t="s">
        <v>258</v>
      </c>
      <c r="AA34" s="224"/>
    </row>
    <row r="35" spans="1:27" ht="18.75" customHeight="1">
      <c r="A35" s="2" t="s">
        <v>261</v>
      </c>
      <c r="AA35" s="224"/>
    </row>
    <row r="36" spans="1:27" ht="16.5">
      <c r="A36" s="452" t="s">
        <v>267</v>
      </c>
      <c r="B36" s="453"/>
      <c r="C36" s="453"/>
      <c r="D36" s="453"/>
      <c r="E36" s="453"/>
      <c r="F36" s="453"/>
      <c r="G36" s="453"/>
      <c r="H36" s="453"/>
      <c r="I36" s="453"/>
      <c r="J36" s="453"/>
      <c r="K36" s="453"/>
      <c r="L36" s="453"/>
      <c r="M36" s="453"/>
      <c r="N36" s="453"/>
      <c r="O36" s="453"/>
      <c r="P36" s="453"/>
      <c r="Q36" s="453"/>
      <c r="R36" s="453"/>
      <c r="S36" s="453"/>
      <c r="T36" s="453"/>
      <c r="U36" s="453"/>
      <c r="V36" s="453"/>
      <c r="W36" s="453"/>
      <c r="X36" s="453"/>
      <c r="Y36" s="453"/>
      <c r="Z36" s="453"/>
      <c r="AA36" s="224"/>
    </row>
    <row r="37" spans="1:27" ht="16.5">
      <c r="A37" s="453"/>
      <c r="B37" s="453"/>
      <c r="C37" s="453"/>
      <c r="D37" s="453"/>
      <c r="E37" s="453"/>
      <c r="F37" s="453"/>
      <c r="G37" s="453"/>
      <c r="H37" s="453"/>
      <c r="I37" s="453"/>
      <c r="J37" s="453"/>
      <c r="K37" s="453"/>
      <c r="L37" s="453"/>
      <c r="M37" s="453"/>
      <c r="N37" s="453"/>
      <c r="O37" s="453"/>
      <c r="P37" s="453"/>
      <c r="Q37" s="453"/>
      <c r="R37" s="453"/>
      <c r="S37" s="453"/>
      <c r="T37" s="453"/>
      <c r="U37" s="453"/>
      <c r="V37" s="453"/>
      <c r="W37" s="453"/>
      <c r="X37" s="453"/>
      <c r="Y37" s="453"/>
      <c r="Z37" s="453"/>
      <c r="AA37" s="224"/>
    </row>
    <row r="38" spans="1:27" ht="16.5">
      <c r="A38" s="8" t="s">
        <v>263</v>
      </c>
      <c r="AA38" s="224"/>
    </row>
    <row r="39" spans="1:27" ht="18.75" customHeight="1" thickBot="1">
      <c r="A39" s="8" t="s">
        <v>264</v>
      </c>
      <c r="AA39" s="224"/>
    </row>
    <row r="40" spans="1:27" ht="17.25" thickBot="1">
      <c r="A40" s="7" t="s">
        <v>8</v>
      </c>
      <c r="AA40" s="226" t="s">
        <v>25</v>
      </c>
    </row>
    <row r="41" spans="1:27" ht="16.5">
      <c r="A41" s="20"/>
      <c r="B41" s="87" t="s">
        <v>305</v>
      </c>
      <c r="C41" s="109"/>
      <c r="D41" s="109"/>
      <c r="E41" s="109"/>
      <c r="F41" s="109"/>
      <c r="G41" s="109"/>
      <c r="H41" s="109"/>
      <c r="I41" s="109"/>
      <c r="J41" s="109"/>
      <c r="K41" s="109"/>
      <c r="L41" s="109"/>
      <c r="M41" s="109"/>
      <c r="N41" s="109"/>
      <c r="O41" s="109"/>
      <c r="P41" s="109"/>
      <c r="Q41" s="109"/>
      <c r="R41" s="109"/>
      <c r="S41" s="109"/>
      <c r="T41" s="109"/>
      <c r="U41" s="109"/>
      <c r="V41" s="109"/>
      <c r="W41" s="109"/>
      <c r="X41" s="109"/>
      <c r="Y41" s="109"/>
      <c r="Z41" s="109"/>
      <c r="AA41" s="224"/>
    </row>
    <row r="42" spans="1:27" ht="16.5">
      <c r="AA42" s="17"/>
    </row>
    <row r="43" spans="1:27" ht="15.75" customHeight="1">
      <c r="A43" s="16" t="s">
        <v>265</v>
      </c>
      <c r="B43" s="4"/>
      <c r="C43" s="4"/>
      <c r="D43" s="4"/>
      <c r="E43" s="4"/>
      <c r="F43" s="4"/>
      <c r="G43" s="4"/>
      <c r="H43" s="4"/>
      <c r="I43" s="4"/>
      <c r="J43" s="4"/>
      <c r="K43" s="4"/>
      <c r="L43" s="4"/>
      <c r="M43" s="4"/>
      <c r="N43" s="16" t="s">
        <v>266</v>
      </c>
      <c r="O43" s="4"/>
      <c r="P43" s="4"/>
      <c r="Q43" s="4"/>
      <c r="R43" s="4"/>
      <c r="S43" s="4"/>
      <c r="T43" s="4"/>
      <c r="U43" s="4"/>
      <c r="V43" s="4"/>
      <c r="W43" s="4"/>
      <c r="X43" s="4"/>
      <c r="Y43" s="4"/>
      <c r="Z43" s="4"/>
      <c r="AA43" s="17"/>
    </row>
    <row r="44" spans="1:27" ht="15.75" customHeight="1">
      <c r="AA44" s="223"/>
    </row>
    <row r="45" spans="1:27">
      <c r="AA45" s="223"/>
    </row>
    <row r="46" spans="1:27">
      <c r="AA46" s="223"/>
    </row>
    <row r="47" spans="1:27">
      <c r="AA47" s="223"/>
    </row>
    <row r="48" spans="1:27">
      <c r="AA48" s="223"/>
    </row>
    <row r="49" spans="1:27" ht="16.5">
      <c r="A49" s="15" t="str">
        <f>MID(B20,FIND(":",B20,1)+1,LEN(B20))</f>
        <v xml:space="preserve"> Hoàng Việt Trường</v>
      </c>
      <c r="B49" s="4"/>
      <c r="C49" s="4"/>
      <c r="D49" s="4"/>
      <c r="E49" s="4"/>
      <c r="F49" s="4"/>
      <c r="G49" s="4"/>
      <c r="H49" s="4"/>
      <c r="I49" s="4"/>
      <c r="J49" s="4"/>
      <c r="K49" s="4"/>
      <c r="L49" s="4"/>
      <c r="M49" s="4"/>
      <c r="N49" s="15" t="str">
        <f>MID(B22,FIND(":",B22,1)+1,LEN(B22))</f>
        <v xml:space="preserve"> Nguyễn Anh Trung</v>
      </c>
      <c r="O49" s="4"/>
      <c r="P49" s="4"/>
      <c r="Q49" s="4"/>
      <c r="R49" s="4"/>
      <c r="S49" s="4"/>
      <c r="T49" s="4"/>
      <c r="U49" s="4"/>
      <c r="V49" s="4"/>
      <c r="W49" s="4"/>
      <c r="X49" s="4"/>
      <c r="Y49" s="4"/>
      <c r="Z49" s="4"/>
      <c r="AA49" s="223"/>
    </row>
  </sheetData>
  <mergeCells count="4">
    <mergeCell ref="A14:Z16"/>
    <mergeCell ref="A27:Z27"/>
    <mergeCell ref="A30:Z30"/>
    <mergeCell ref="A36:Z37"/>
  </mergeCells>
  <phoneticPr fontId="7" type="noConversion"/>
  <conditionalFormatting sqref="A14:Z16">
    <cfRule type="expression" dxfId="29" priority="1" stopIfTrue="1">
      <formula>AB$14&gt;0</formula>
    </cfRule>
  </conditionalFormatting>
  <hyperlinks>
    <hyperlink ref="AA8" location="DanhMuc!A1" display="Quay về DanhMuc"/>
    <hyperlink ref="AA40" location="DanhMuc!A1" display="Quay về DanhMuc"/>
  </hyperlinks>
  <printOptions horizontalCentered="1"/>
  <pageMargins left="0.9055118110236221" right="0.78740157480314965" top="0.59055118110236227" bottom="0.59055118110236227" header="0" footer="0"/>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sheetPr codeName="Sheet24" enableFormatConditionsCalculation="0">
    <tabColor indexed="16"/>
  </sheetPr>
  <dimension ref="A1:AF33"/>
  <sheetViews>
    <sheetView view="pageBreakPreview" workbookViewId="0">
      <pane ySplit="1" topLeftCell="A2" activePane="bottomLeft" state="frozen"/>
      <selection activeCell="Q11" sqref="Q11"/>
      <selection pane="bottomLeft" activeCell="Q11" sqref="Q11"/>
    </sheetView>
  </sheetViews>
  <sheetFormatPr defaultRowHeight="15.75"/>
  <cols>
    <col min="1" max="25" width="3" customWidth="1"/>
    <col min="26" max="26" width="3.25" customWidth="1"/>
    <col min="27" max="27" width="23.125" bestFit="1" customWidth="1"/>
    <col min="28" max="28" width="4.875" hidden="1" customWidth="1"/>
    <col min="29" max="29" width="6.125" hidden="1" customWidth="1"/>
    <col min="30" max="30" width="4.875" hidden="1" customWidth="1"/>
    <col min="32" max="32" width="10.25" customWidth="1"/>
  </cols>
  <sheetData>
    <row r="1" spans="1:32" s="3" customFormat="1" ht="17.25"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1">
        <f>DanhMuc!S13</f>
        <v>52</v>
      </c>
    </row>
    <row r="2" spans="1:32" ht="21" thickTop="1">
      <c r="A2" s="105" t="s">
        <v>268</v>
      </c>
      <c r="B2" s="5"/>
      <c r="C2" s="5"/>
      <c r="D2" s="5"/>
      <c r="E2" s="5"/>
      <c r="F2" s="5"/>
      <c r="G2" s="5"/>
      <c r="H2" s="5"/>
      <c r="I2" s="5"/>
      <c r="J2" s="5"/>
      <c r="K2" s="6" t="s">
        <v>10</v>
      </c>
      <c r="L2" s="5"/>
      <c r="M2" s="5"/>
      <c r="N2" s="5"/>
      <c r="O2" s="5"/>
      <c r="P2" s="5"/>
      <c r="Q2" s="5"/>
      <c r="R2" s="5"/>
      <c r="S2" s="5"/>
      <c r="T2" s="5"/>
      <c r="U2" s="5"/>
      <c r="V2" s="5"/>
      <c r="W2" s="5"/>
      <c r="X2" s="5"/>
      <c r="Y2" s="5"/>
      <c r="Z2" s="5"/>
      <c r="AA2" s="98"/>
    </row>
    <row r="3" spans="1:32" ht="20.25">
      <c r="A3" s="106" t="s">
        <v>269</v>
      </c>
      <c r="B3" s="18"/>
      <c r="C3" s="18"/>
      <c r="D3" s="9"/>
      <c r="E3" s="9"/>
      <c r="F3" s="9"/>
      <c r="G3" s="9"/>
      <c r="H3" s="18"/>
      <c r="I3" s="18"/>
      <c r="J3" s="18"/>
      <c r="K3" s="19" t="s">
        <v>0</v>
      </c>
      <c r="L3" s="18"/>
      <c r="M3" s="18"/>
      <c r="N3" s="18"/>
      <c r="O3" s="9"/>
      <c r="P3" s="9"/>
      <c r="Q3" s="9"/>
      <c r="R3" s="9"/>
      <c r="S3" s="9"/>
      <c r="T3" s="9"/>
      <c r="U3" s="9"/>
      <c r="V3" s="9"/>
      <c r="W3" s="18"/>
      <c r="X3" s="18"/>
      <c r="Y3" s="18"/>
      <c r="Z3" s="18"/>
      <c r="AA3" s="98"/>
    </row>
    <row r="4" spans="1:32" ht="20.25">
      <c r="A4" s="106"/>
      <c r="B4" s="18"/>
      <c r="C4" s="18"/>
      <c r="D4" s="18"/>
      <c r="E4" s="18"/>
      <c r="F4" s="18"/>
      <c r="G4" s="18"/>
      <c r="H4" s="18"/>
      <c r="I4" s="18"/>
      <c r="J4" s="18"/>
      <c r="K4" s="19"/>
      <c r="L4" s="18"/>
      <c r="M4" s="18"/>
      <c r="N4" s="18"/>
      <c r="O4" s="18"/>
      <c r="P4" s="18"/>
      <c r="Q4" s="18"/>
      <c r="R4" s="18"/>
      <c r="S4" s="18"/>
      <c r="T4" s="18"/>
      <c r="U4" s="18"/>
      <c r="V4" s="18"/>
      <c r="W4" s="18"/>
      <c r="X4" s="18"/>
      <c r="Y4" s="18"/>
      <c r="Z4" s="18"/>
      <c r="AA4" s="98"/>
    </row>
    <row r="5" spans="1:32" ht="20.25">
      <c r="Z5" s="11" t="str">
        <f>tinh2&amp;", ngày "&amp;AB5&amp;" tháng "&amp;AC5&amp;" năm "&amp;AD5</f>
        <v>Hạ Long, ngày …... tháng …... năm ……...</v>
      </c>
      <c r="AA5" s="99">
        <v>7</v>
      </c>
      <c r="AB5" t="str">
        <f>IF(INDEX(DanhMuc,$AA$1,AA5)&gt;0,TEXT(DAY(INDEX(DanhMuc,$AA$1,AA5)),"00"),"…...")</f>
        <v>…...</v>
      </c>
      <c r="AC5" t="str">
        <f>IF(INDEX(DanhMuc,$AA$1,AA5)&gt;0,TEXT(MONTH(INDEX(DanhMuc,$AA$1,AA5)),"00"),"…...")</f>
        <v>…...</v>
      </c>
      <c r="AD5" t="str">
        <f>IF(INDEX(DanhMuc,$AA$1,AA5)&gt;0,TEXT(YEAR(INDEX(DanhMuc,$AA$1,AA5)),"00"),"……...")</f>
        <v>……...</v>
      </c>
    </row>
    <row r="6" spans="1:32" ht="20.25">
      <c r="AA6" s="98"/>
    </row>
    <row r="7" spans="1:32" ht="21" thickBot="1">
      <c r="A7" s="4" t="str">
        <f>IF(AB7&gt;0,"SỐ: "&amp;AC7&amp;"/PYC","SỐ: ………………")</f>
        <v>SỐ: ………………</v>
      </c>
      <c r="B7" s="4"/>
      <c r="C7" s="4"/>
      <c r="D7" s="4"/>
      <c r="E7" s="4"/>
      <c r="F7" s="4"/>
      <c r="G7" s="4"/>
      <c r="H7" s="4"/>
      <c r="I7" s="4"/>
      <c r="J7" s="4"/>
      <c r="K7" s="4"/>
      <c r="L7" s="4"/>
      <c r="M7" s="4"/>
      <c r="N7" s="4"/>
      <c r="O7" s="4"/>
      <c r="P7" s="4"/>
      <c r="Q7" s="4"/>
      <c r="R7" s="4"/>
      <c r="S7" s="4"/>
      <c r="T7" s="4"/>
      <c r="U7" s="4"/>
      <c r="V7" s="4"/>
      <c r="W7" s="4"/>
      <c r="X7" s="4"/>
      <c r="Y7" s="4"/>
      <c r="Z7" s="4"/>
      <c r="AA7" s="99">
        <v>1</v>
      </c>
      <c r="AB7">
        <f>LEN(INDEX(DanhMuc,$AA$1,AA7))</f>
        <v>0</v>
      </c>
      <c r="AC7">
        <f>INDEX(DanhMuc,$AA$1,AA7)</f>
        <v>0</v>
      </c>
    </row>
    <row r="8" spans="1:32" ht="21" thickBot="1">
      <c r="A8" s="10" t="s">
        <v>303</v>
      </c>
      <c r="B8" s="4"/>
      <c r="C8" s="4"/>
      <c r="D8" s="4"/>
      <c r="E8" s="4"/>
      <c r="F8" s="4"/>
      <c r="G8" s="4"/>
      <c r="H8" s="4"/>
      <c r="I8" s="4"/>
      <c r="J8" s="4"/>
      <c r="K8" s="4"/>
      <c r="L8" s="4"/>
      <c r="M8" s="4"/>
      <c r="N8" s="4"/>
      <c r="O8" s="4"/>
      <c r="P8" s="4"/>
      <c r="Q8" s="4"/>
      <c r="R8" s="4"/>
      <c r="S8" s="4"/>
      <c r="T8" s="4"/>
      <c r="U8" s="4"/>
      <c r="V8" s="4"/>
      <c r="W8" s="4"/>
      <c r="X8" s="4"/>
      <c r="Y8" s="4"/>
      <c r="Z8" s="4"/>
      <c r="AA8" s="107" t="s">
        <v>25</v>
      </c>
    </row>
    <row r="9" spans="1:32" ht="20.25">
      <c r="A9" s="17"/>
      <c r="AA9" s="98"/>
    </row>
    <row r="10" spans="1:32" ht="20.25">
      <c r="A10" s="17"/>
      <c r="B10" s="102" t="s">
        <v>44</v>
      </c>
      <c r="C10" s="17"/>
      <c r="D10" s="17"/>
      <c r="E10" s="17"/>
      <c r="F10" s="17" t="str">
        <f>ct</f>
        <v>Nhà làm việc kiêm kho, nhà công vụ và phụ trợ</v>
      </c>
      <c r="G10" s="17"/>
      <c r="H10" s="17"/>
      <c r="I10" s="17"/>
      <c r="J10" s="17"/>
      <c r="K10" s="17"/>
      <c r="L10" s="17"/>
      <c r="M10" s="17"/>
      <c r="N10" s="17"/>
      <c r="O10" s="17"/>
      <c r="P10" s="17"/>
      <c r="Q10" s="17"/>
      <c r="R10" s="17"/>
      <c r="S10" s="17"/>
      <c r="T10" s="17"/>
      <c r="U10" s="17"/>
      <c r="V10" s="17"/>
      <c r="W10" s="17"/>
      <c r="X10" s="17"/>
      <c r="Y10" s="17"/>
      <c r="Z10" s="17"/>
      <c r="AA10" s="98"/>
    </row>
    <row r="11" spans="1:32" ht="20.25">
      <c r="A11" s="17"/>
      <c r="B11" s="102" t="s">
        <v>74</v>
      </c>
      <c r="C11" s="17"/>
      <c r="D11" s="17"/>
      <c r="E11" s="17"/>
      <c r="F11" s="17" t="str">
        <f>hm</f>
        <v>Nhà làm việc kiêm kho</v>
      </c>
      <c r="G11" s="17"/>
      <c r="H11" s="17"/>
      <c r="I11" s="17"/>
      <c r="J11" s="17"/>
      <c r="K11" s="17"/>
      <c r="L11" s="17"/>
      <c r="M11" s="17"/>
      <c r="N11" s="17"/>
      <c r="O11" s="17"/>
      <c r="P11" s="17"/>
      <c r="Q11" s="17"/>
      <c r="R11" s="17"/>
      <c r="S11" s="17"/>
      <c r="T11" s="17"/>
      <c r="U11" s="17"/>
      <c r="V11" s="17"/>
      <c r="W11" s="17"/>
      <c r="X11" s="17"/>
      <c r="Y11" s="17"/>
      <c r="Z11" s="17"/>
      <c r="AA11" s="98"/>
    </row>
    <row r="12" spans="1:32" ht="20.25">
      <c r="A12" s="17"/>
      <c r="B12" s="102" t="s">
        <v>45</v>
      </c>
      <c r="C12" s="17"/>
      <c r="D12" s="17"/>
      <c r="E12" s="17"/>
      <c r="F12" s="17" t="str">
        <f>dd</f>
        <v>Phường HG - TP HL - Tỉnh QN</v>
      </c>
      <c r="G12" s="17"/>
      <c r="H12" s="17"/>
      <c r="I12" s="17"/>
      <c r="J12" s="17"/>
      <c r="K12" s="17"/>
      <c r="L12" s="17"/>
      <c r="M12" s="17"/>
      <c r="N12" s="17"/>
      <c r="O12" s="17"/>
      <c r="P12" s="17"/>
      <c r="Q12" s="17"/>
      <c r="R12" s="17"/>
      <c r="S12" s="17"/>
      <c r="T12" s="17"/>
      <c r="U12" s="17"/>
      <c r="V12" s="17"/>
      <c r="W12" s="17"/>
      <c r="X12" s="17"/>
      <c r="Y12" s="17"/>
      <c r="Z12" s="17"/>
      <c r="AA12" s="98"/>
    </row>
    <row r="13" spans="1:32" ht="20.25">
      <c r="A13" s="102"/>
      <c r="B13" s="17"/>
      <c r="C13" s="17"/>
      <c r="D13" s="17"/>
      <c r="E13" s="17"/>
      <c r="F13" s="17"/>
      <c r="G13" s="17"/>
      <c r="H13" s="17"/>
      <c r="I13" s="17"/>
      <c r="J13" s="17"/>
      <c r="K13" s="17"/>
      <c r="L13" s="17"/>
      <c r="M13" s="17"/>
      <c r="N13" s="17"/>
      <c r="O13" s="17"/>
      <c r="P13" s="17"/>
      <c r="Q13" s="17"/>
      <c r="R13" s="17"/>
      <c r="S13" s="17"/>
      <c r="T13" s="17"/>
      <c r="U13" s="17"/>
      <c r="V13" s="17"/>
      <c r="W13" s="17"/>
      <c r="X13" s="17"/>
      <c r="Y13" s="17"/>
      <c r="Z13" s="17"/>
      <c r="AA13" s="98"/>
    </row>
    <row r="14" spans="1:32" ht="20.25">
      <c r="A14" s="102"/>
      <c r="B14" s="103" t="s">
        <v>97</v>
      </c>
      <c r="C14" s="17"/>
      <c r="D14" s="17"/>
      <c r="F14" s="102" t="str">
        <f>cdt</f>
        <v>Tỉnh QN</v>
      </c>
      <c r="G14" s="17"/>
      <c r="H14" s="17"/>
      <c r="I14" s="17"/>
      <c r="J14" s="17"/>
      <c r="K14" s="17"/>
      <c r="L14" s="17"/>
      <c r="M14" s="17"/>
      <c r="N14" s="17"/>
      <c r="O14" s="17"/>
      <c r="P14" s="17"/>
      <c r="Q14" s="17"/>
      <c r="R14" s="17"/>
      <c r="S14" s="17"/>
      <c r="T14" s="17"/>
      <c r="U14" s="17"/>
      <c r="V14" s="17"/>
      <c r="W14" s="17"/>
      <c r="X14" s="17"/>
      <c r="Y14" s="17"/>
      <c r="Z14" s="17"/>
      <c r="AA14" s="98"/>
    </row>
    <row r="15" spans="1:32" ht="20.25">
      <c r="A15" s="17"/>
      <c r="B15" s="17"/>
      <c r="C15" s="17"/>
      <c r="D15" s="17"/>
      <c r="E15" s="17"/>
      <c r="F15" s="102" t="s">
        <v>270</v>
      </c>
      <c r="G15" s="17"/>
      <c r="H15" s="17"/>
      <c r="I15" s="17"/>
      <c r="J15" s="17"/>
      <c r="K15" s="17"/>
      <c r="L15" s="17"/>
      <c r="M15" s="17"/>
      <c r="N15" s="17"/>
      <c r="O15" s="17"/>
      <c r="P15" s="17"/>
      <c r="Q15" s="17"/>
      <c r="R15" s="17"/>
      <c r="S15" s="17"/>
      <c r="T15" s="17"/>
      <c r="U15" s="17"/>
      <c r="V15" s="17"/>
      <c r="W15" s="17"/>
      <c r="X15" s="17"/>
      <c r="Y15" s="17"/>
      <c r="Z15" s="17"/>
      <c r="AA15" s="98"/>
    </row>
    <row r="16" spans="1:32" ht="20.25" customHeight="1">
      <c r="A16" s="224" t="s">
        <v>304</v>
      </c>
      <c r="B16" s="17"/>
      <c r="C16" s="17"/>
      <c r="D16" s="17"/>
      <c r="E16" s="17"/>
      <c r="F16" s="17"/>
      <c r="G16" s="17"/>
      <c r="H16" s="17"/>
      <c r="I16" s="17"/>
      <c r="J16" s="17"/>
      <c r="K16" s="17"/>
      <c r="L16" s="17"/>
      <c r="M16" s="17"/>
      <c r="N16" s="17"/>
      <c r="O16" s="17"/>
      <c r="P16" s="17"/>
      <c r="Q16" s="17"/>
      <c r="R16" s="17"/>
      <c r="S16" s="17"/>
      <c r="T16" s="17"/>
      <c r="U16" s="17"/>
      <c r="V16" s="17"/>
      <c r="W16" s="17"/>
      <c r="X16" s="17"/>
      <c r="Y16" s="17"/>
      <c r="Z16" s="17"/>
      <c r="AA16" s="98"/>
      <c r="AF16" s="14"/>
    </row>
    <row r="17" spans="1:31" ht="20.25" customHeight="1">
      <c r="A17" s="454" t="str">
        <f>IF(AB17&gt;0,INDEX(DanhMuc,$AA$1,AA17),REPT(".",285))</f>
        <v>.............................................................................................................................................................................................................................................................................................</v>
      </c>
      <c r="B17" s="454"/>
      <c r="C17" s="454"/>
      <c r="D17" s="454"/>
      <c r="E17" s="454"/>
      <c r="F17" s="454"/>
      <c r="G17" s="454"/>
      <c r="H17" s="454"/>
      <c r="I17" s="454"/>
      <c r="J17" s="454"/>
      <c r="K17" s="454"/>
      <c r="L17" s="454"/>
      <c r="M17" s="454"/>
      <c r="N17" s="454"/>
      <c r="O17" s="454"/>
      <c r="P17" s="454"/>
      <c r="Q17" s="454"/>
      <c r="R17" s="454"/>
      <c r="S17" s="454"/>
      <c r="T17" s="454"/>
      <c r="U17" s="454"/>
      <c r="V17" s="454"/>
      <c r="W17" s="454"/>
      <c r="X17" s="454"/>
      <c r="Y17" s="454"/>
      <c r="Z17" s="454"/>
      <c r="AA17" s="99">
        <v>2</v>
      </c>
      <c r="AB17">
        <f>LEN(INDEX(DanhMuc,$AA$1,AA17))</f>
        <v>0</v>
      </c>
    </row>
    <row r="18" spans="1:31" ht="20.25" customHeight="1">
      <c r="A18" s="454"/>
      <c r="B18" s="454"/>
      <c r="C18" s="454"/>
      <c r="D18" s="454"/>
      <c r="E18" s="454"/>
      <c r="F18" s="454"/>
      <c r="G18" s="454"/>
      <c r="H18" s="454"/>
      <c r="I18" s="454"/>
      <c r="J18" s="454"/>
      <c r="K18" s="454"/>
      <c r="L18" s="454"/>
      <c r="M18" s="454"/>
      <c r="N18" s="454"/>
      <c r="O18" s="454"/>
      <c r="P18" s="454"/>
      <c r="Q18" s="454"/>
      <c r="R18" s="454"/>
      <c r="S18" s="454"/>
      <c r="T18" s="454"/>
      <c r="U18" s="454"/>
      <c r="V18" s="454"/>
      <c r="W18" s="454"/>
      <c r="X18" s="454"/>
      <c r="Y18" s="454"/>
      <c r="Z18" s="454"/>
      <c r="AA18" s="99"/>
    </row>
    <row r="19" spans="1:31" ht="20.25">
      <c r="A19" s="454"/>
      <c r="B19" s="454"/>
      <c r="C19" s="454"/>
      <c r="D19" s="454"/>
      <c r="E19" s="454"/>
      <c r="F19" s="454"/>
      <c r="G19" s="454"/>
      <c r="H19" s="454"/>
      <c r="I19" s="454"/>
      <c r="J19" s="454"/>
      <c r="K19" s="454"/>
      <c r="L19" s="454"/>
      <c r="M19" s="454"/>
      <c r="N19" s="454"/>
      <c r="O19" s="454"/>
      <c r="P19" s="454"/>
      <c r="Q19" s="454"/>
      <c r="R19" s="454"/>
      <c r="S19" s="454"/>
      <c r="T19" s="454"/>
      <c r="U19" s="454"/>
      <c r="V19" s="454"/>
      <c r="W19" s="454"/>
      <c r="X19" s="454"/>
      <c r="Y19" s="454"/>
      <c r="Z19" s="454"/>
      <c r="AA19" s="99"/>
    </row>
    <row r="20" spans="1:31" ht="18.75">
      <c r="A20" s="224" t="s">
        <v>271</v>
      </c>
      <c r="B20" s="227"/>
      <c r="C20" s="227"/>
      <c r="D20" s="227"/>
      <c r="E20" s="227"/>
      <c r="F20" s="227"/>
      <c r="G20" s="227"/>
      <c r="H20" s="227"/>
      <c r="I20" s="224" t="str">
        <f>AC20&amp;" giờ "&amp;AD20&amp;" phút, ngày "&amp;AB21&amp;" tháng "&amp;AC21&amp;" năm "&amp;AD21</f>
        <v>…… giờ …… phút, ngày …... tháng …... năm …...</v>
      </c>
      <c r="J20" s="227"/>
      <c r="K20" s="227"/>
      <c r="L20" s="227"/>
      <c r="M20" s="227"/>
      <c r="N20" s="227"/>
      <c r="O20" s="227"/>
      <c r="P20" s="227"/>
      <c r="Q20" s="227"/>
      <c r="R20" s="227"/>
      <c r="S20" s="227"/>
      <c r="T20" s="227"/>
      <c r="U20" s="227"/>
      <c r="V20" s="227"/>
      <c r="W20" s="227"/>
      <c r="X20" s="227"/>
      <c r="Y20" s="227"/>
      <c r="Z20" s="227"/>
      <c r="AA20" s="14">
        <v>8</v>
      </c>
      <c r="AB20">
        <f>INDEX(DanhMuc,$AA$1,AA20)</f>
        <v>0</v>
      </c>
      <c r="AC20" t="str">
        <f>IF(AB20&gt;0,LEFT(AB20,LEN(AB20)-2),"……")</f>
        <v>……</v>
      </c>
      <c r="AD20" t="str">
        <f>IF(AB20&gt;0,RIGHT(AB20,2),"……")</f>
        <v>……</v>
      </c>
      <c r="AE20" s="227"/>
    </row>
    <row r="21" spans="1:31" ht="20.25" customHeight="1">
      <c r="A21" s="229" t="str">
        <f>"    Tại công trình: "&amp;ct</f>
        <v xml:space="preserve">    Tại công trình: Nhà làm việc kiêm kho, nhà công vụ và phụ trợ</v>
      </c>
      <c r="B21" s="228"/>
      <c r="C21" s="228"/>
      <c r="D21" s="228"/>
      <c r="E21" s="228"/>
      <c r="F21" s="228"/>
      <c r="G21" s="228"/>
      <c r="H21" s="228"/>
      <c r="I21" s="228"/>
      <c r="J21" s="228"/>
      <c r="K21" s="228"/>
      <c r="L21" s="228"/>
      <c r="M21" s="228"/>
      <c r="N21" s="228"/>
      <c r="O21" s="228"/>
      <c r="P21" s="228"/>
      <c r="Q21" s="228"/>
      <c r="R21" s="228"/>
      <c r="S21" s="228"/>
      <c r="T21" s="228"/>
      <c r="U21" s="228"/>
      <c r="V21" s="228"/>
      <c r="W21" s="228"/>
      <c r="X21" s="228"/>
      <c r="Y21" s="228"/>
      <c r="Z21" s="228"/>
      <c r="AA21" s="14">
        <v>10</v>
      </c>
      <c r="AB21" t="str">
        <f>IF(INDEX(DanhMuc,$AA$1,AA21)&gt;0,TEXT(DAY(INDEX(DanhMuc,$AA$1,AA21)),"00"),"…...")</f>
        <v>…...</v>
      </c>
      <c r="AC21" t="str">
        <f>IF(INDEX(DanhMuc,$AA$1,AA21)&gt;0,TEXT(MONTH(INDEX(DanhMuc,$AA$1,AA21)),"00"),"…...")</f>
        <v>…...</v>
      </c>
      <c r="AD21" t="str">
        <f>IF(INDEX(DanhMuc,$AA$1,AA21)&gt;0,TEXT(YEAR(INDEX(DanhMuc,$AA$1,AA21)),"00"),"…...")</f>
        <v>…...</v>
      </c>
      <c r="AE21" s="227"/>
    </row>
    <row r="22" spans="1:31" ht="20.25" customHeight="1">
      <c r="A22" s="455" t="str">
        <f>"    Sau khi kiểm tra và nghiệm thu nội bộ công việc xây dựng, nội dung thể hiện trong biên bản nghiệm thu nội bộ số: "&amp;IF(AB22&gt;0,AC22&amp;"/NB","……..……...")&amp;" ngày "&amp;AB26&amp;" tháng "&amp;AC26&amp;" năm "&amp;AD26&amp;", Nhà thầu thi công chúng tôi cam kết phần công việc cần nghiệm thu đã hoàn thành, đạt yêu cầu thiết kế. Nhà thầu thi công kính đề nghị các bên liên quan tổ chức nghiệm thu để có cơ sở thực hiện các công việc tiếp theo."</f>
        <v xml:space="preserve">    Sau khi kiểm tra và nghiệm thu nội bộ công việc xây dựng, nội dung thể hiện trong biên bản nghiệm thu nội bộ số: ……..……... ngày …... tháng …... năm ……..., Nhà thầu thi công chúng tôi cam kết phần công việc cần nghiệm thu đã hoàn thành, đạt yêu cầu thiết kế. Nhà thầu thi công kính đề nghị các bên liên quan tổ chức nghiệm thu để có cơ sở thực hiện các công việc tiếp theo.</v>
      </c>
      <c r="B22" s="456"/>
      <c r="C22" s="456"/>
      <c r="D22" s="456"/>
      <c r="E22" s="456"/>
      <c r="F22" s="456"/>
      <c r="G22" s="456"/>
      <c r="H22" s="456"/>
      <c r="I22" s="456"/>
      <c r="J22" s="456"/>
      <c r="K22" s="456"/>
      <c r="L22" s="456"/>
      <c r="M22" s="456"/>
      <c r="N22" s="456"/>
      <c r="O22" s="456"/>
      <c r="P22" s="456"/>
      <c r="Q22" s="456"/>
      <c r="R22" s="456"/>
      <c r="S22" s="456"/>
      <c r="T22" s="456"/>
      <c r="U22" s="456"/>
      <c r="V22" s="456"/>
      <c r="W22" s="456"/>
      <c r="X22" s="456"/>
      <c r="Y22" s="456"/>
      <c r="Z22" s="456"/>
      <c r="AA22" s="99">
        <v>1</v>
      </c>
      <c r="AB22">
        <f>LEN(INDEX(DanhMuc,$AA$1,AA22))</f>
        <v>0</v>
      </c>
      <c r="AC22">
        <f>INDEX(DanhMuc,$AA$1,AA22)</f>
        <v>0</v>
      </c>
    </row>
    <row r="23" spans="1:31" ht="20.25">
      <c r="A23" s="455"/>
      <c r="B23" s="456"/>
      <c r="C23" s="456"/>
      <c r="D23" s="456"/>
      <c r="E23" s="456"/>
      <c r="F23" s="456"/>
      <c r="G23" s="456"/>
      <c r="H23" s="456"/>
      <c r="I23" s="456"/>
      <c r="J23" s="456"/>
      <c r="K23" s="456"/>
      <c r="L23" s="456"/>
      <c r="M23" s="456"/>
      <c r="N23" s="456"/>
      <c r="O23" s="456"/>
      <c r="P23" s="456"/>
      <c r="Q23" s="456"/>
      <c r="R23" s="456"/>
      <c r="S23" s="456"/>
      <c r="T23" s="456"/>
      <c r="U23" s="456"/>
      <c r="V23" s="456"/>
      <c r="W23" s="456"/>
      <c r="X23" s="456"/>
      <c r="Y23" s="456"/>
      <c r="Z23" s="456"/>
      <c r="AA23" s="99"/>
    </row>
    <row r="24" spans="1:31" ht="20.25">
      <c r="A24" s="455"/>
      <c r="B24" s="456"/>
      <c r="C24" s="456"/>
      <c r="D24" s="456"/>
      <c r="E24" s="456"/>
      <c r="F24" s="456"/>
      <c r="G24" s="456"/>
      <c r="H24" s="456"/>
      <c r="I24" s="456"/>
      <c r="J24" s="456"/>
      <c r="K24" s="456"/>
      <c r="L24" s="456"/>
      <c r="M24" s="456"/>
      <c r="N24" s="456"/>
      <c r="O24" s="456"/>
      <c r="P24" s="456"/>
      <c r="Q24" s="456"/>
      <c r="R24" s="456"/>
      <c r="S24" s="456"/>
      <c r="T24" s="456"/>
      <c r="U24" s="456"/>
      <c r="V24" s="456"/>
      <c r="W24" s="456"/>
      <c r="X24" s="456"/>
      <c r="Y24" s="456"/>
      <c r="Z24" s="456"/>
      <c r="AA24" s="99"/>
    </row>
    <row r="25" spans="1:31" ht="20.25">
      <c r="A25" s="455"/>
      <c r="B25" s="456"/>
      <c r="C25" s="456"/>
      <c r="D25" s="456"/>
      <c r="E25" s="456"/>
      <c r="F25" s="456"/>
      <c r="G25" s="456"/>
      <c r="H25" s="456"/>
      <c r="I25" s="456"/>
      <c r="J25" s="456"/>
      <c r="K25" s="456"/>
      <c r="L25" s="456"/>
      <c r="M25" s="456"/>
      <c r="N25" s="456"/>
      <c r="O25" s="456"/>
      <c r="P25" s="456"/>
      <c r="Q25" s="456"/>
      <c r="R25" s="456"/>
      <c r="S25" s="456"/>
      <c r="T25" s="456"/>
      <c r="U25" s="456"/>
      <c r="V25" s="456"/>
      <c r="W25" s="456"/>
      <c r="X25" s="456"/>
      <c r="Y25" s="456"/>
      <c r="Z25" s="456"/>
      <c r="AA25" s="99"/>
    </row>
    <row r="26" spans="1:31" ht="20.25">
      <c r="A26" s="456"/>
      <c r="B26" s="456"/>
      <c r="C26" s="456"/>
      <c r="D26" s="456"/>
      <c r="E26" s="456"/>
      <c r="F26" s="456"/>
      <c r="G26" s="456"/>
      <c r="H26" s="456"/>
      <c r="I26" s="456"/>
      <c r="J26" s="456"/>
      <c r="K26" s="456"/>
      <c r="L26" s="456"/>
      <c r="M26" s="456"/>
      <c r="N26" s="456"/>
      <c r="O26" s="456"/>
      <c r="P26" s="456"/>
      <c r="Q26" s="456"/>
      <c r="R26" s="456"/>
      <c r="S26" s="456"/>
      <c r="T26" s="456"/>
      <c r="U26" s="456"/>
      <c r="V26" s="456"/>
      <c r="W26" s="456"/>
      <c r="X26" s="456"/>
      <c r="Y26" s="456"/>
      <c r="Z26" s="456"/>
      <c r="AA26" s="99">
        <v>5</v>
      </c>
      <c r="AB26" t="str">
        <f>IF(INDEX(DanhMuc,$AA$1,AA26)&gt;0,TEXT(DAY(INDEX(DanhMuc,$AA$1,AA26)),"00"),"…...")</f>
        <v>…...</v>
      </c>
      <c r="AC26" t="str">
        <f>IF(INDEX(DanhMuc,$AA$1,AA26)&gt;0,TEXT(MONTH(INDEX(DanhMuc,$AA$1,AA26)),"00"),"…...")</f>
        <v>…...</v>
      </c>
      <c r="AD26" t="str">
        <f>IF(INDEX(DanhMuc,$AA$1,AA26)&gt;0,TEXT(YEAR(INDEX(DanhMuc,$AA$1,AA26)),"00"),"……...")</f>
        <v>……...</v>
      </c>
    </row>
    <row r="27" spans="1:31" ht="20.25">
      <c r="A27" s="8" t="s">
        <v>98</v>
      </c>
      <c r="K27" s="104" t="str">
        <f>dvtc</f>
        <v>Công ty Cổ phần Xây dựng…</v>
      </c>
      <c r="L27" s="104"/>
      <c r="M27" s="104"/>
      <c r="N27" s="5"/>
      <c r="O27" s="5"/>
      <c r="P27" s="5"/>
      <c r="Q27" s="5"/>
      <c r="R27" s="5"/>
      <c r="S27" s="5"/>
      <c r="T27" s="5"/>
      <c r="U27" s="5"/>
      <c r="V27" s="5"/>
      <c r="W27" s="5"/>
      <c r="X27" s="5"/>
      <c r="Y27" s="5"/>
      <c r="Z27" s="5"/>
      <c r="AA27" s="98"/>
    </row>
    <row r="28" spans="1:31" ht="20.25">
      <c r="A28" s="2" t="s">
        <v>99</v>
      </c>
      <c r="K28" s="104" t="s">
        <v>273</v>
      </c>
      <c r="L28" s="104"/>
      <c r="M28" s="104"/>
      <c r="N28" s="5"/>
      <c r="O28" s="5"/>
      <c r="P28" s="5"/>
      <c r="Q28" s="5"/>
      <c r="R28" s="5"/>
      <c r="S28" s="5"/>
      <c r="T28" s="5"/>
      <c r="U28" s="5"/>
      <c r="V28" s="5"/>
      <c r="W28" s="5"/>
      <c r="X28" s="5"/>
      <c r="Y28" s="5"/>
      <c r="Z28" s="5"/>
      <c r="AA28" s="98"/>
    </row>
    <row r="29" spans="1:31" ht="20.25">
      <c r="A29" s="2" t="s">
        <v>272</v>
      </c>
      <c r="M29" s="269"/>
      <c r="AA29" s="98"/>
    </row>
    <row r="30" spans="1:31" ht="20.25">
      <c r="A30" s="2"/>
      <c r="M30" s="269"/>
      <c r="AA30" s="98"/>
    </row>
    <row r="31" spans="1:31" ht="20.25">
      <c r="A31" s="2"/>
      <c r="M31" s="269"/>
      <c r="AA31" s="98"/>
    </row>
    <row r="32" spans="1:31" ht="20.25">
      <c r="A32" s="2"/>
      <c r="M32" s="269"/>
      <c r="AA32" s="98"/>
    </row>
    <row r="33" spans="11:27" ht="20.25">
      <c r="K33" s="104" t="str">
        <f>MID(ycnt,FIND(":",ycnt,1)+1,LEN(ycnt))</f>
        <v xml:space="preserve"> Nguyễn Đức Lam</v>
      </c>
      <c r="L33" s="104"/>
      <c r="M33" s="104"/>
      <c r="N33" s="104"/>
      <c r="O33" s="5"/>
      <c r="P33" s="5"/>
      <c r="Q33" s="5"/>
      <c r="R33" s="5"/>
      <c r="S33" s="5"/>
      <c r="T33" s="5"/>
      <c r="U33" s="5"/>
      <c r="V33" s="5"/>
      <c r="W33" s="5"/>
      <c r="X33" s="5"/>
      <c r="Y33" s="5"/>
      <c r="Z33" s="5"/>
      <c r="AA33" s="98"/>
    </row>
  </sheetData>
  <mergeCells count="2">
    <mergeCell ref="A17:Z19"/>
    <mergeCell ref="A22:Z26"/>
  </mergeCells>
  <phoneticPr fontId="7" type="noConversion"/>
  <conditionalFormatting sqref="A17:Z19 A21:Z21">
    <cfRule type="expression" dxfId="28" priority="1" stopIfTrue="1">
      <formula>AB$17&gt;0</formula>
    </cfRule>
  </conditionalFormatting>
  <hyperlinks>
    <hyperlink ref="AA8" location="DanhMuc!A1" display="Quay về DanhMuc"/>
  </hyperlinks>
  <pageMargins left="0.98425196850393704" right="0.39370078740157483" top="0.74803149606299213" bottom="0.74803149606299213" header="0" footer="0"/>
  <pageSetup paperSize="9" orientation="portrait" r:id="rId1"/>
  <headerFooter alignWithMargins="0"/>
</worksheet>
</file>

<file path=xl/worksheets/sheet26.xml><?xml version="1.0" encoding="utf-8"?>
<worksheet xmlns="http://schemas.openxmlformats.org/spreadsheetml/2006/main" xmlns:r="http://schemas.openxmlformats.org/officeDocument/2006/relationships">
  <sheetPr codeName="Sheet55">
    <tabColor indexed="51"/>
  </sheetPr>
  <dimension ref="A1:AT67"/>
  <sheetViews>
    <sheetView view="pageBreakPreview" workbookViewId="0">
      <pane ySplit="1" topLeftCell="A2" activePane="bottomLeft" state="frozen"/>
      <selection activeCell="Q11" sqref="Q11"/>
      <selection pane="bottomLeft" activeCell="AB16" sqref="AB16"/>
    </sheetView>
  </sheetViews>
  <sheetFormatPr defaultRowHeight="15.75"/>
  <cols>
    <col min="1" max="25" width="3" customWidth="1"/>
    <col min="26" max="26" width="3.125" customWidth="1"/>
    <col min="27" max="27" width="23.875" bestFit="1" customWidth="1"/>
    <col min="28" max="28" width="9" customWidth="1"/>
    <col min="29" max="29" width="10.625" customWidth="1"/>
    <col min="30" max="30" width="9.375" customWidth="1"/>
    <col min="31" max="31" width="10.625" customWidth="1"/>
    <col min="32" max="32" width="12.5" customWidth="1"/>
  </cols>
  <sheetData>
    <row r="1" spans="1:33" s="3" customFormat="1" ht="21.75"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0"/>
      <c r="AB1" s="406" t="s">
        <v>468</v>
      </c>
      <c r="AC1" s="407">
        <v>1</v>
      </c>
      <c r="AE1" s="414" t="s">
        <v>458</v>
      </c>
    </row>
    <row r="2" spans="1:33" ht="21" thickTop="1">
      <c r="A2" s="6" t="s">
        <v>10</v>
      </c>
      <c r="B2" s="6"/>
      <c r="C2" s="6"/>
      <c r="D2" s="6"/>
      <c r="E2" s="6"/>
      <c r="F2" s="6"/>
      <c r="G2" s="6"/>
      <c r="H2" s="6"/>
      <c r="I2" s="6"/>
      <c r="J2" s="6"/>
      <c r="K2" s="6"/>
      <c r="L2" s="234"/>
      <c r="M2" s="234"/>
      <c r="N2" s="234"/>
      <c r="O2" s="234"/>
      <c r="P2" s="234"/>
      <c r="Q2" s="234"/>
      <c r="R2" s="234"/>
      <c r="S2" s="234"/>
      <c r="T2" s="234"/>
      <c r="U2" s="234"/>
      <c r="V2" s="234"/>
      <c r="W2" s="234"/>
      <c r="X2" s="234"/>
      <c r="Y2" s="234"/>
      <c r="Z2" s="234"/>
      <c r="AA2" s="260"/>
      <c r="AB2" s="406" t="s">
        <v>469</v>
      </c>
      <c r="AC2" s="407">
        <v>2</v>
      </c>
      <c r="AD2" s="412" t="s">
        <v>133</v>
      </c>
      <c r="AE2" s="412" t="s">
        <v>470</v>
      </c>
      <c r="AF2" s="412" t="s">
        <v>471</v>
      </c>
    </row>
    <row r="3" spans="1:33" ht="18.75">
      <c r="A3" s="19" t="s">
        <v>0</v>
      </c>
      <c r="B3" s="19"/>
      <c r="C3" s="19"/>
      <c r="D3" s="19"/>
      <c r="E3" s="19"/>
      <c r="F3" s="19"/>
      <c r="G3" s="19"/>
      <c r="H3" s="19"/>
      <c r="I3" s="19"/>
      <c r="J3" s="19"/>
      <c r="K3" s="237"/>
      <c r="L3" s="237"/>
      <c r="M3" s="237"/>
      <c r="N3" s="237"/>
      <c r="O3" s="237"/>
      <c r="P3" s="237"/>
      <c r="Q3" s="238"/>
      <c r="R3" s="238"/>
      <c r="S3" s="238"/>
      <c r="T3" s="238"/>
      <c r="U3" s="238"/>
      <c r="V3" s="238"/>
      <c r="W3" s="238"/>
      <c r="X3" s="238"/>
      <c r="Y3" s="238"/>
      <c r="Z3" s="238"/>
      <c r="AA3" s="403">
        <f>+VLOOKUP(AB3,AD3:AE6,2,0)</f>
        <v>16</v>
      </c>
      <c r="AB3" s="404">
        <v>2</v>
      </c>
      <c r="AD3" s="404">
        <v>1</v>
      </c>
      <c r="AE3" s="394">
        <v>4</v>
      </c>
      <c r="AF3" s="413" t="s">
        <v>476</v>
      </c>
      <c r="AG3" s="169"/>
    </row>
    <row r="4" spans="1:33" ht="18.75">
      <c r="A4" s="236"/>
      <c r="B4" s="236"/>
      <c r="C4" s="236"/>
      <c r="D4" s="236"/>
      <c r="E4" s="236"/>
      <c r="F4" s="236"/>
      <c r="G4" s="236"/>
      <c r="H4" s="236"/>
      <c r="I4" s="236"/>
      <c r="J4" s="236"/>
      <c r="K4" s="238"/>
      <c r="L4" s="238"/>
      <c r="M4" s="238"/>
      <c r="N4" s="238"/>
      <c r="O4" s="238"/>
      <c r="P4" s="238"/>
      <c r="Q4" s="238"/>
      <c r="R4" s="238"/>
      <c r="S4" s="238"/>
      <c r="T4" s="238"/>
      <c r="U4" s="238"/>
      <c r="V4" s="238"/>
      <c r="W4" s="238"/>
      <c r="X4" s="238"/>
      <c r="Y4" s="238"/>
      <c r="Z4" s="238"/>
      <c r="AA4" s="260"/>
      <c r="AB4" s="236"/>
      <c r="AC4" s="236"/>
      <c r="AD4" s="404">
        <v>2</v>
      </c>
      <c r="AE4" s="394">
        <v>16</v>
      </c>
      <c r="AF4" s="413" t="s">
        <v>477</v>
      </c>
      <c r="AG4" s="169"/>
    </row>
    <row r="5" spans="1:33" ht="19.5">
      <c r="A5" s="236"/>
      <c r="B5" s="236"/>
      <c r="C5" s="236"/>
      <c r="D5" s="236"/>
      <c r="E5" s="236"/>
      <c r="F5" s="236"/>
      <c r="G5" s="236"/>
      <c r="H5" s="236"/>
      <c r="I5" s="236"/>
      <c r="J5" s="236"/>
      <c r="K5" s="236"/>
      <c r="L5" s="236"/>
      <c r="M5" s="234"/>
      <c r="O5" s="398"/>
      <c r="P5" s="398"/>
      <c r="Q5" s="401" t="str">
        <f>+tinh2&amp;","</f>
        <v>Hạ Long,</v>
      </c>
      <c r="R5" s="445">
        <f>VLOOKUP(AA3,DanhMuc.BangThongtin,12,0)</f>
        <v>40865.708333333336</v>
      </c>
      <c r="S5" s="445"/>
      <c r="T5" s="445"/>
      <c r="U5" s="445"/>
      <c r="V5" s="445"/>
      <c r="W5" s="445"/>
      <c r="X5" s="445"/>
      <c r="Y5" s="445"/>
      <c r="Z5" s="445"/>
      <c r="AA5" s="399">
        <v>12</v>
      </c>
      <c r="AB5" s="389"/>
      <c r="AC5" s="389"/>
      <c r="AD5" s="404">
        <v>3</v>
      </c>
      <c r="AE5" s="404"/>
      <c r="AF5" s="395"/>
      <c r="AG5" s="169"/>
    </row>
    <row r="6" spans="1:33" ht="18.75">
      <c r="A6" s="236"/>
      <c r="B6" s="236"/>
      <c r="C6" s="236"/>
      <c r="D6" s="236"/>
      <c r="E6" s="236"/>
      <c r="F6" s="236"/>
      <c r="G6" s="236"/>
      <c r="H6" s="236"/>
      <c r="I6" s="236"/>
      <c r="J6" s="236"/>
      <c r="K6" s="236"/>
      <c r="L6" s="236"/>
      <c r="M6" s="236"/>
      <c r="N6" s="236"/>
      <c r="O6" s="236"/>
      <c r="P6" s="236"/>
      <c r="Q6" s="236"/>
      <c r="R6" s="236"/>
      <c r="S6" s="236"/>
      <c r="T6" s="236"/>
      <c r="U6" s="236"/>
      <c r="V6" s="236"/>
      <c r="W6" s="236"/>
      <c r="X6" s="236"/>
      <c r="Y6" s="236"/>
      <c r="Z6" s="236"/>
      <c r="AA6" s="390"/>
      <c r="AB6" s="389"/>
      <c r="AC6" s="389"/>
      <c r="AD6" s="404">
        <v>4</v>
      </c>
      <c r="AE6" s="404"/>
      <c r="AF6" s="395"/>
      <c r="AG6" s="169"/>
    </row>
    <row r="7" spans="1:33" ht="20.25" thickBot="1">
      <c r="A7" s="314" t="str">
        <f>IF(AA3&gt;0,"BIÊN BẢN SỐ: "&amp;VLOOKUP(AA3,DanhMuc.BangThongtin,3,0)&amp;"/A-B","BIÊN BẢN SỐ: ……………......")</f>
        <v>BIÊN BẢN SỐ: 10/VP/XD/A-B</v>
      </c>
      <c r="B7" s="239"/>
      <c r="C7" s="239"/>
      <c r="D7" s="239"/>
      <c r="E7" s="239"/>
      <c r="F7" s="239"/>
      <c r="G7" s="239"/>
      <c r="H7" s="239"/>
      <c r="I7" s="239"/>
      <c r="J7" s="239"/>
      <c r="K7" s="239"/>
      <c r="L7" s="239"/>
      <c r="M7" s="239"/>
      <c r="N7" s="239"/>
      <c r="O7" s="239"/>
      <c r="P7" s="239"/>
      <c r="Q7" s="239"/>
      <c r="R7" s="239"/>
      <c r="S7" s="239"/>
      <c r="T7" s="239"/>
      <c r="U7" s="239"/>
      <c r="V7" s="239"/>
      <c r="W7" s="239"/>
      <c r="X7" s="239"/>
      <c r="Y7" s="239"/>
      <c r="Z7" s="239"/>
      <c r="AA7" s="399">
        <v>3</v>
      </c>
      <c r="AB7" s="389">
        <f>+VLOOKUP(AA3,DanhMuc!A34:A51,1)</f>
        <v>16</v>
      </c>
      <c r="AC7" s="389" t="str">
        <f>+VLOOKUP(AA3,DanhMuc!A34:M51,3)</f>
        <v>10/VP/XD</v>
      </c>
      <c r="AD7" s="404">
        <v>5</v>
      </c>
      <c r="AE7" s="408"/>
      <c r="AF7" s="395"/>
    </row>
    <row r="8" spans="1:33" ht="21" thickBot="1">
      <c r="A8" s="10" t="s">
        <v>1</v>
      </c>
      <c r="B8" s="239"/>
      <c r="C8" s="239"/>
      <c r="D8" s="239"/>
      <c r="E8" s="239"/>
      <c r="F8" s="239"/>
      <c r="G8" s="239"/>
      <c r="H8" s="239"/>
      <c r="I8" s="239"/>
      <c r="J8" s="239"/>
      <c r="K8" s="239"/>
      <c r="L8" s="239"/>
      <c r="M8" s="239"/>
      <c r="N8" s="239"/>
      <c r="O8" s="239"/>
      <c r="P8" s="239"/>
      <c r="Q8" s="239"/>
      <c r="R8" s="239"/>
      <c r="S8" s="239"/>
      <c r="T8" s="239"/>
      <c r="U8" s="239"/>
      <c r="V8" s="239"/>
      <c r="W8" s="239"/>
      <c r="X8" s="239"/>
      <c r="Y8" s="239"/>
      <c r="Z8" s="239"/>
      <c r="AA8" s="400" t="s">
        <v>25</v>
      </c>
      <c r="AB8" s="389"/>
      <c r="AC8" s="389"/>
      <c r="AD8" s="404">
        <v>6</v>
      </c>
      <c r="AE8" s="408"/>
      <c r="AF8" s="395"/>
    </row>
    <row r="9" spans="1:33" ht="16.5">
      <c r="A9" s="236"/>
      <c r="B9" s="236"/>
      <c r="C9" s="236"/>
      <c r="D9" s="236"/>
      <c r="E9" s="236"/>
      <c r="F9" s="236"/>
      <c r="G9" s="236"/>
      <c r="H9" s="236"/>
      <c r="I9" s="236"/>
      <c r="J9" s="236"/>
      <c r="K9" s="236"/>
      <c r="L9" s="236"/>
      <c r="M9" s="236"/>
      <c r="N9" s="236"/>
      <c r="O9" s="236"/>
      <c r="P9" s="236"/>
      <c r="Q9" s="236"/>
      <c r="R9" s="236"/>
      <c r="S9" s="236"/>
      <c r="T9" s="236"/>
      <c r="U9" s="236"/>
      <c r="V9" s="236"/>
      <c r="W9" s="236"/>
      <c r="X9" s="236"/>
      <c r="Y9" s="236"/>
      <c r="Z9" s="236"/>
      <c r="AA9" s="391"/>
      <c r="AB9" s="389"/>
      <c r="AC9" s="389"/>
      <c r="AD9" s="404">
        <v>7</v>
      </c>
      <c r="AE9" s="408"/>
      <c r="AF9" s="395"/>
    </row>
    <row r="10" spans="1:33" ht="19.5">
      <c r="A10" s="7" t="s">
        <v>44</v>
      </c>
      <c r="B10" s="31"/>
      <c r="C10" s="31"/>
      <c r="D10" s="31"/>
      <c r="E10" s="236" t="str">
        <f>ct</f>
        <v>Nhà làm việc kiêm kho, nhà công vụ và phụ trợ</v>
      </c>
      <c r="F10" s="31"/>
      <c r="G10" s="31"/>
      <c r="H10" s="236"/>
      <c r="I10" s="236"/>
      <c r="J10" s="236"/>
      <c r="K10" s="236"/>
      <c r="L10" s="236"/>
      <c r="M10" s="236"/>
      <c r="N10" s="236"/>
      <c r="O10" s="236"/>
      <c r="P10" s="236"/>
      <c r="Q10" s="236"/>
      <c r="R10" s="236"/>
      <c r="S10" s="236"/>
      <c r="T10" s="236"/>
      <c r="U10" s="236"/>
      <c r="V10" s="236"/>
      <c r="W10" s="236"/>
      <c r="X10" s="236"/>
      <c r="Y10" s="236"/>
      <c r="Z10" s="236"/>
      <c r="AA10" s="392"/>
      <c r="AB10" s="389"/>
      <c r="AC10" s="389"/>
      <c r="AD10" s="404">
        <v>8</v>
      </c>
      <c r="AE10" s="409"/>
      <c r="AF10" s="395"/>
    </row>
    <row r="11" spans="1:33" ht="19.5">
      <c r="A11" s="7" t="s">
        <v>74</v>
      </c>
      <c r="B11" s="31"/>
      <c r="C11" s="31"/>
      <c r="D11" s="31"/>
      <c r="E11" s="236" t="str">
        <f>hm</f>
        <v>Nhà làm việc kiêm kho</v>
      </c>
      <c r="F11" s="31"/>
      <c r="G11" s="31"/>
      <c r="H11" s="236"/>
      <c r="I11" s="236"/>
      <c r="J11" s="236"/>
      <c r="K11" s="236"/>
      <c r="L11" s="236"/>
      <c r="M11" s="236"/>
      <c r="N11" s="236"/>
      <c r="O11" s="236"/>
      <c r="P11" s="236"/>
      <c r="Q11" s="236"/>
      <c r="R11" s="236"/>
      <c r="S11" s="236"/>
      <c r="T11" s="236"/>
      <c r="U11" s="236"/>
      <c r="V11" s="236"/>
      <c r="W11" s="236"/>
      <c r="X11" s="236"/>
      <c r="Y11" s="236"/>
      <c r="Z11" s="236"/>
      <c r="AA11" s="392"/>
      <c r="AB11" s="389"/>
      <c r="AC11" s="389"/>
      <c r="AD11" s="404">
        <v>9</v>
      </c>
      <c r="AE11" s="408"/>
      <c r="AF11" s="395"/>
    </row>
    <row r="12" spans="1:33" ht="19.5">
      <c r="A12" s="7" t="s">
        <v>45</v>
      </c>
      <c r="B12" s="31"/>
      <c r="C12" s="31"/>
      <c r="D12" s="31"/>
      <c r="E12" s="236" t="str">
        <f>dd</f>
        <v>Phường HG - TP HL - Tỉnh QN</v>
      </c>
      <c r="F12" s="31"/>
      <c r="G12" s="31"/>
      <c r="H12" s="236"/>
      <c r="I12" s="236"/>
      <c r="J12" s="236"/>
      <c r="K12" s="236"/>
      <c r="L12" s="236"/>
      <c r="M12" s="236"/>
      <c r="N12" s="236"/>
      <c r="O12" s="236"/>
      <c r="P12" s="236"/>
      <c r="Q12" s="236"/>
      <c r="R12" s="236"/>
      <c r="S12" s="236"/>
      <c r="T12" s="236"/>
      <c r="U12" s="236"/>
      <c r="V12" s="236"/>
      <c r="W12" s="236"/>
      <c r="X12" s="236"/>
      <c r="Y12" s="236"/>
      <c r="Z12" s="236"/>
      <c r="AA12" s="392"/>
      <c r="AB12" s="389"/>
      <c r="AC12" s="389"/>
      <c r="AD12" s="404">
        <v>10</v>
      </c>
      <c r="AE12" s="408"/>
      <c r="AF12" s="395"/>
    </row>
    <row r="13" spans="1:33" ht="19.5">
      <c r="A13" s="7" t="s">
        <v>2</v>
      </c>
      <c r="B13" s="236"/>
      <c r="C13" s="236"/>
      <c r="D13" s="236"/>
      <c r="E13" s="236"/>
      <c r="F13" s="236"/>
      <c r="G13" s="236"/>
      <c r="H13" s="236"/>
      <c r="I13" s="236"/>
      <c r="J13" s="236"/>
      <c r="K13" s="236"/>
      <c r="L13" s="236"/>
      <c r="M13" s="236"/>
      <c r="N13" s="236"/>
      <c r="O13" s="236"/>
      <c r="P13" s="236"/>
      <c r="Q13" s="236"/>
      <c r="R13" s="236"/>
      <c r="S13" s="236"/>
      <c r="T13" s="236"/>
      <c r="U13" s="236"/>
      <c r="V13" s="236"/>
      <c r="W13" s="236"/>
      <c r="X13" s="236"/>
      <c r="Y13" s="236"/>
      <c r="Z13" s="236"/>
      <c r="AA13" s="392"/>
      <c r="AB13" s="389"/>
      <c r="AC13" s="389"/>
      <c r="AD13" s="404">
        <v>11</v>
      </c>
      <c r="AE13" s="408"/>
      <c r="AF13" s="395"/>
    </row>
    <row r="14" spans="1:33" ht="16.5" customHeight="1">
      <c r="A14" s="449" t="str">
        <f>+VLOOKUP(AA3,DanhMuc.BangThongtin,4,0)</f>
        <v>Gia công lắp dựng cốt thép giằng GT1 số lượng 4 giằng, GT2 số lượng 5 giằng, DT1 số lượng 2 giằng</v>
      </c>
      <c r="B14" s="449"/>
      <c r="C14" s="449"/>
      <c r="D14" s="449"/>
      <c r="E14" s="449"/>
      <c r="F14" s="449"/>
      <c r="G14" s="449"/>
      <c r="H14" s="449"/>
      <c r="I14" s="449"/>
      <c r="J14" s="449"/>
      <c r="K14" s="449"/>
      <c r="L14" s="449"/>
      <c r="M14" s="449"/>
      <c r="N14" s="449"/>
      <c r="O14" s="449"/>
      <c r="P14" s="449"/>
      <c r="Q14" s="449"/>
      <c r="R14" s="449"/>
      <c r="S14" s="449"/>
      <c r="T14" s="449"/>
      <c r="U14" s="449"/>
      <c r="V14" s="449"/>
      <c r="W14" s="449"/>
      <c r="X14" s="449"/>
      <c r="Y14" s="449"/>
      <c r="Z14" s="449"/>
      <c r="AA14" s="399">
        <v>4</v>
      </c>
      <c r="AB14" s="389"/>
      <c r="AC14" s="389"/>
      <c r="AD14" s="389"/>
      <c r="AE14" s="389"/>
    </row>
    <row r="15" spans="1:33" ht="19.5">
      <c r="A15" s="449"/>
      <c r="B15" s="449"/>
      <c r="C15" s="449"/>
      <c r="D15" s="449"/>
      <c r="E15" s="449"/>
      <c r="F15" s="449"/>
      <c r="G15" s="449"/>
      <c r="H15" s="449"/>
      <c r="I15" s="449"/>
      <c r="J15" s="449"/>
      <c r="K15" s="449"/>
      <c r="L15" s="449"/>
      <c r="M15" s="449"/>
      <c r="N15" s="449"/>
      <c r="O15" s="449"/>
      <c r="P15" s="449"/>
      <c r="Q15" s="449"/>
      <c r="R15" s="449"/>
      <c r="S15" s="449"/>
      <c r="T15" s="449"/>
      <c r="U15" s="449"/>
      <c r="V15" s="449"/>
      <c r="W15" s="449"/>
      <c r="X15" s="449"/>
      <c r="Y15" s="449"/>
      <c r="Z15" s="449"/>
      <c r="AA15" s="393"/>
      <c r="AB15" s="389"/>
      <c r="AC15" s="389"/>
      <c r="AD15" s="389"/>
      <c r="AE15" s="389"/>
    </row>
    <row r="16" spans="1:33" ht="19.5">
      <c r="A16" s="449"/>
      <c r="B16" s="449"/>
      <c r="C16" s="449"/>
      <c r="D16" s="449"/>
      <c r="E16" s="449"/>
      <c r="F16" s="449"/>
      <c r="G16" s="449"/>
      <c r="H16" s="449"/>
      <c r="I16" s="449"/>
      <c r="J16" s="449"/>
      <c r="K16" s="449"/>
      <c r="L16" s="449"/>
      <c r="M16" s="449"/>
      <c r="N16" s="449"/>
      <c r="O16" s="449"/>
      <c r="P16" s="449"/>
      <c r="Q16" s="449"/>
      <c r="R16" s="449"/>
      <c r="S16" s="449"/>
      <c r="T16" s="449"/>
      <c r="U16" s="449"/>
      <c r="V16" s="449"/>
      <c r="W16" s="449"/>
      <c r="X16" s="449"/>
      <c r="Y16" s="449"/>
      <c r="Z16" s="449"/>
      <c r="AA16" s="392"/>
      <c r="AB16" s="389"/>
      <c r="AC16" s="389"/>
      <c r="AD16" s="389"/>
      <c r="AE16" s="389"/>
    </row>
    <row r="17" spans="1:46" ht="18.75" customHeight="1">
      <c r="A17" s="7" t="s">
        <v>3</v>
      </c>
      <c r="B17" s="236"/>
      <c r="C17" s="236"/>
      <c r="D17" s="236"/>
      <c r="E17" s="236"/>
      <c r="F17" s="236"/>
      <c r="G17" s="236"/>
      <c r="H17" s="236"/>
      <c r="I17" s="236"/>
      <c r="J17" s="236"/>
      <c r="K17" s="236"/>
      <c r="L17" s="236"/>
      <c r="M17" s="236"/>
      <c r="N17" s="236"/>
      <c r="O17" s="236"/>
      <c r="P17" s="236"/>
      <c r="Q17" s="236"/>
      <c r="R17" s="236"/>
      <c r="S17" s="236"/>
      <c r="T17" s="236"/>
      <c r="U17" s="236"/>
      <c r="V17" s="236"/>
      <c r="W17" s="236"/>
      <c r="X17" s="236"/>
      <c r="Y17" s="236"/>
      <c r="Z17" s="236"/>
      <c r="AA17" s="392"/>
      <c r="AB17" s="389"/>
      <c r="AC17" s="389"/>
      <c r="AD17" s="389"/>
      <c r="AE17" s="389"/>
    </row>
    <row r="18" spans="1:46" ht="19.5">
      <c r="A18" s="450" t="str">
        <f>ntab1</f>
        <v xml:space="preserve">  2.1) Nhà thầu Tư vấn giám sát: Công ty Cổ phần Tư vấn…</v>
      </c>
      <c r="B18" s="450"/>
      <c r="C18" s="450"/>
      <c r="D18" s="450"/>
      <c r="E18" s="450"/>
      <c r="F18" s="450"/>
      <c r="G18" s="450"/>
      <c r="H18" s="450"/>
      <c r="I18" s="450"/>
      <c r="J18" s="450"/>
      <c r="K18" s="450"/>
      <c r="L18" s="450"/>
      <c r="M18" s="450"/>
      <c r="N18" s="450"/>
      <c r="O18" s="450"/>
      <c r="P18" s="450"/>
      <c r="Q18" s="450"/>
      <c r="R18" s="450"/>
      <c r="S18" s="450"/>
      <c r="T18" s="450"/>
      <c r="U18" s="450"/>
      <c r="V18" s="450"/>
      <c r="W18" s="450"/>
      <c r="X18" s="450"/>
      <c r="Y18" s="450"/>
      <c r="Z18" s="450"/>
      <c r="AA18" s="392"/>
      <c r="AB18" s="389"/>
      <c r="AC18" s="389"/>
      <c r="AD18" s="389"/>
      <c r="AE18" s="389"/>
    </row>
    <row r="19" spans="1:46" ht="19.5">
      <c r="A19" s="236"/>
      <c r="B19" s="236" t="str">
        <f>tvgs1</f>
        <v>Ông: Trần Bá Đức</v>
      </c>
      <c r="C19" s="236"/>
      <c r="D19" s="236"/>
      <c r="E19" s="236"/>
      <c r="F19" s="236"/>
      <c r="G19" s="236"/>
      <c r="H19" s="236"/>
      <c r="I19" s="236"/>
      <c r="J19" s="236"/>
      <c r="K19" s="236"/>
      <c r="L19" s="236"/>
      <c r="M19" s="236"/>
      <c r="N19" s="236" t="str">
        <f>tvgs11</f>
        <v>Chức vụ: Tổ trưởng tổ giám sát</v>
      </c>
      <c r="O19" s="236"/>
      <c r="P19" s="236"/>
      <c r="Q19" s="236"/>
      <c r="R19" s="236"/>
      <c r="S19" s="236"/>
      <c r="T19" s="236"/>
      <c r="U19" s="236"/>
      <c r="V19" s="236"/>
      <c r="W19" s="236"/>
      <c r="X19" s="236"/>
      <c r="Y19" s="236"/>
      <c r="Z19" s="236"/>
      <c r="AA19" s="392"/>
      <c r="AB19" s="389"/>
      <c r="AC19" s="389"/>
      <c r="AD19" s="389"/>
      <c r="AE19" s="389"/>
    </row>
    <row r="20" spans="1:46" ht="19.5">
      <c r="A20" s="236"/>
      <c r="B20" s="236" t="str">
        <f>tvgs2</f>
        <v>Ông: ………………………..</v>
      </c>
      <c r="C20" s="236"/>
      <c r="D20" s="236"/>
      <c r="E20" s="236"/>
      <c r="F20" s="236"/>
      <c r="G20" s="236"/>
      <c r="H20" s="236"/>
      <c r="I20" s="236"/>
      <c r="J20" s="236"/>
      <c r="K20" s="236"/>
      <c r="L20" s="236"/>
      <c r="M20" s="236"/>
      <c r="N20" s="236" t="str">
        <f>tvgs22</f>
        <v>Chức vụ: …………………</v>
      </c>
      <c r="O20" s="236"/>
      <c r="P20" s="236"/>
      <c r="Q20" s="236"/>
      <c r="R20" s="236"/>
      <c r="S20" s="236"/>
      <c r="T20" s="236"/>
      <c r="U20" s="236"/>
      <c r="V20" s="236"/>
      <c r="W20" s="236"/>
      <c r="X20" s="236"/>
      <c r="Y20" s="236"/>
      <c r="Z20" s="236"/>
      <c r="AA20" s="267"/>
      <c r="AB20" s="236"/>
      <c r="AC20" s="236"/>
      <c r="AD20" s="236"/>
      <c r="AE20" s="236"/>
    </row>
    <row r="21" spans="1:46" ht="19.5">
      <c r="A21" s="7" t="str">
        <f>ntab2</f>
        <v xml:space="preserve">  2.2) Nhà thầu thi công xây dựng: Công ty Cổ phần Xây dựng…</v>
      </c>
      <c r="B21" s="236"/>
      <c r="C21" s="236"/>
      <c r="D21" s="236"/>
      <c r="E21" s="236"/>
      <c r="F21" s="236"/>
      <c r="G21" s="236"/>
      <c r="H21" s="236"/>
      <c r="I21" s="236"/>
      <c r="J21" s="236"/>
      <c r="K21" s="236"/>
      <c r="L21" s="236"/>
      <c r="M21" s="236"/>
      <c r="N21" s="236"/>
      <c r="O21" s="236"/>
      <c r="P21" s="236"/>
      <c r="Q21" s="236"/>
      <c r="R21" s="236"/>
      <c r="S21" s="236"/>
      <c r="T21" s="236"/>
      <c r="U21" s="236"/>
      <c r="V21" s="236"/>
      <c r="W21" s="236"/>
      <c r="X21" s="236"/>
      <c r="Y21" s="236"/>
      <c r="Z21" s="236"/>
      <c r="AA21" s="267"/>
      <c r="AB21" s="236"/>
      <c r="AC21" s="236"/>
      <c r="AD21" s="236"/>
      <c r="AE21" s="236"/>
    </row>
    <row r="22" spans="1:46" ht="19.5">
      <c r="A22" s="236"/>
      <c r="B22" s="236" t="str">
        <f>dvtc1</f>
        <v>Ông: Nguyễn Anh Trung</v>
      </c>
      <c r="C22" s="236"/>
      <c r="D22" s="236"/>
      <c r="E22" s="236"/>
      <c r="F22" s="236"/>
      <c r="G22" s="236"/>
      <c r="H22" s="236"/>
      <c r="I22" s="236"/>
      <c r="J22" s="236"/>
      <c r="K22" s="236"/>
      <c r="L22" s="236"/>
      <c r="M22" s="236"/>
      <c r="N22" s="236" t="str">
        <f>dvtc11</f>
        <v>Chức vụ: Chỉ huy trưởng công trường</v>
      </c>
      <c r="O22" s="236"/>
      <c r="P22" s="236"/>
      <c r="Q22" s="236"/>
      <c r="R22" s="236"/>
      <c r="S22" s="236"/>
      <c r="T22" s="236"/>
      <c r="U22" s="236"/>
      <c r="V22" s="236"/>
      <c r="W22" s="236"/>
      <c r="X22" s="236"/>
      <c r="Y22" s="236"/>
      <c r="Z22" s="236"/>
      <c r="AA22" s="267"/>
      <c r="AB22" s="236"/>
      <c r="AC22" s="236"/>
      <c r="AD22" s="236"/>
      <c r="AE22" s="236"/>
    </row>
    <row r="23" spans="1:46" ht="19.5">
      <c r="A23" s="236"/>
      <c r="B23" s="236" t="str">
        <f>dvtc2</f>
        <v>Ông: Nguyễn Đức Lam</v>
      </c>
      <c r="C23" s="236"/>
      <c r="D23" s="236"/>
      <c r="E23" s="236"/>
      <c r="F23" s="236"/>
      <c r="G23" s="236"/>
      <c r="H23" s="236"/>
      <c r="I23" s="236"/>
      <c r="J23" s="236"/>
      <c r="K23" s="236"/>
      <c r="L23" s="236"/>
      <c r="M23" s="236"/>
      <c r="N23" s="236" t="str">
        <f>dvtc22</f>
        <v>Chức vụ: CBKT</v>
      </c>
      <c r="O23" s="236"/>
      <c r="P23" s="236"/>
      <c r="Q23" s="236"/>
      <c r="R23" s="236"/>
      <c r="S23" s="236"/>
      <c r="T23" s="236"/>
      <c r="U23" s="236"/>
      <c r="V23" s="236"/>
      <c r="W23" s="236"/>
      <c r="X23" s="236"/>
      <c r="Y23" s="236"/>
      <c r="Z23" s="236"/>
      <c r="AA23" s="267"/>
      <c r="AB23" s="236"/>
      <c r="AC23" s="236"/>
      <c r="AD23" s="236"/>
      <c r="AE23" s="236"/>
    </row>
    <row r="24" spans="1:46" ht="19.5">
      <c r="A24" s="7" t="s">
        <v>262</v>
      </c>
      <c r="B24" s="236"/>
      <c r="C24" s="236"/>
      <c r="D24" s="236"/>
      <c r="E24" s="236"/>
      <c r="F24" s="236"/>
      <c r="G24" s="236"/>
      <c r="H24" s="236"/>
      <c r="I24" s="236"/>
      <c r="J24" s="236"/>
      <c r="K24" s="236"/>
      <c r="L24" s="236"/>
      <c r="M24" s="236"/>
      <c r="N24" s="236"/>
      <c r="O24" s="236"/>
      <c r="P24" s="236"/>
      <c r="Q24" s="236"/>
      <c r="R24" s="236"/>
      <c r="S24" s="236"/>
      <c r="T24" s="236"/>
      <c r="U24" s="236"/>
      <c r="V24" s="236"/>
      <c r="W24" s="236"/>
      <c r="X24" s="236"/>
      <c r="Y24" s="236"/>
      <c r="Z24" s="236"/>
      <c r="AA24" s="392"/>
      <c r="AB24" s="389"/>
      <c r="AC24" s="389"/>
      <c r="AD24" s="389"/>
      <c r="AE24" s="389"/>
      <c r="AF24" s="389"/>
      <c r="AG24" s="389"/>
      <c r="AH24" s="389"/>
      <c r="AI24" s="389"/>
      <c r="AJ24" s="389"/>
      <c r="AK24" s="389"/>
      <c r="AL24" s="389"/>
      <c r="AM24" s="389"/>
      <c r="AN24" s="389"/>
      <c r="AO24" s="389"/>
      <c r="AP24" s="389"/>
      <c r="AQ24" s="389"/>
      <c r="AR24" s="389"/>
      <c r="AS24" s="389"/>
      <c r="AT24" s="389"/>
    </row>
    <row r="25" spans="1:46" ht="19.5">
      <c r="A25" s="236"/>
      <c r="B25" s="236" t="s">
        <v>464</v>
      </c>
      <c r="C25" s="236"/>
      <c r="D25" s="236"/>
      <c r="E25" s="446">
        <f>+VLOOKUP(AA3,DanhMuc.BangThongtin,10,0)</f>
        <v>1530</v>
      </c>
      <c r="F25" s="446"/>
      <c r="G25" s="446"/>
      <c r="H25" s="234"/>
      <c r="I25" s="445">
        <f>+VLOOKUP(AA3,DanhMuc.BangThongtin,12,0)</f>
        <v>40865.708333333336</v>
      </c>
      <c r="J25" s="445"/>
      <c r="K25" s="445"/>
      <c r="L25" s="445"/>
      <c r="M25" s="445"/>
      <c r="N25" s="445"/>
      <c r="O25" s="445"/>
      <c r="P25" s="445"/>
      <c r="Q25" s="445"/>
      <c r="R25" s="236"/>
      <c r="S25" s="236"/>
      <c r="T25" s="236"/>
      <c r="U25" s="236"/>
      <c r="V25" s="236"/>
      <c r="W25" s="236"/>
      <c r="X25" s="236"/>
      <c r="Y25" s="236"/>
      <c r="Z25" s="236"/>
      <c r="AA25" s="399">
        <v>10</v>
      </c>
      <c r="AB25" s="399"/>
      <c r="AC25" s="389">
        <v>12</v>
      </c>
      <c r="AD25" s="389" t="str">
        <f>IF(AB25&gt;0,RIGHT(AB25,2),"……")</f>
        <v>……</v>
      </c>
      <c r="AE25" s="389"/>
      <c r="AF25" s="389"/>
      <c r="AG25" s="389"/>
      <c r="AH25" s="389"/>
      <c r="AI25" s="389"/>
      <c r="AJ25" s="389"/>
      <c r="AK25" s="389"/>
      <c r="AL25" s="389"/>
      <c r="AM25" s="389"/>
      <c r="AN25" s="389"/>
      <c r="AO25" s="389"/>
      <c r="AP25" s="389"/>
      <c r="AQ25" s="389"/>
      <c r="AR25" s="389"/>
      <c r="AS25" s="389"/>
      <c r="AT25" s="389"/>
    </row>
    <row r="26" spans="1:46" ht="19.5">
      <c r="A26" s="236"/>
      <c r="B26" s="236" t="s">
        <v>465</v>
      </c>
      <c r="C26" s="236"/>
      <c r="D26" s="236"/>
      <c r="E26" s="446">
        <f>+VLOOKUP(AA3,DanhMuc.BangThongtin,11,0)</f>
        <v>1630</v>
      </c>
      <c r="F26" s="446"/>
      <c r="G26" s="446"/>
      <c r="H26" s="234"/>
      <c r="I26" s="445">
        <f>+VLOOKUP(AA3,DanhMuc.BangThongtin,12,0)</f>
        <v>40865.708333333336</v>
      </c>
      <c r="J26" s="445"/>
      <c r="K26" s="445"/>
      <c r="L26" s="445"/>
      <c r="M26" s="445"/>
      <c r="N26" s="445"/>
      <c r="O26" s="445"/>
      <c r="P26" s="445"/>
      <c r="Q26" s="445"/>
      <c r="R26" s="236"/>
      <c r="S26" s="236"/>
      <c r="T26" s="236"/>
      <c r="U26" s="236"/>
      <c r="V26" s="236"/>
      <c r="W26" s="236"/>
      <c r="X26" s="236"/>
      <c r="Y26" s="236"/>
      <c r="Z26" s="236"/>
      <c r="AA26" s="399">
        <v>11</v>
      </c>
      <c r="AB26" s="389" t="str">
        <f>INDEX(DanhMuc,$AA$1,AA26)</f>
        <v>Ghi chú</v>
      </c>
      <c r="AC26" s="389" t="str">
        <f>IF(AB26&gt;0,LEFT(AB26,LEN(AB26)-2),"…..")</f>
        <v>Ghi c</v>
      </c>
      <c r="AD26" s="389" t="str">
        <f>IF(AB26&gt;0,RIGHT(AB26,2),"..…")</f>
        <v>hú</v>
      </c>
      <c r="AE26" s="389"/>
      <c r="AF26" s="389"/>
      <c r="AG26" s="389"/>
      <c r="AH26" s="389"/>
      <c r="AI26" s="389"/>
      <c r="AJ26" s="389"/>
      <c r="AK26" s="389"/>
      <c r="AL26" s="389"/>
      <c r="AM26" s="389"/>
      <c r="AN26" s="389"/>
      <c r="AO26" s="389"/>
      <c r="AP26" s="389"/>
      <c r="AQ26" s="389"/>
      <c r="AR26" s="389"/>
      <c r="AS26" s="389"/>
      <c r="AT26" s="389"/>
    </row>
    <row r="27" spans="1:46" ht="16.5" customHeight="1">
      <c r="A27" s="447" t="str">
        <f>"     Tại công trường xây dựng "&amp;ct&amp;"."</f>
        <v xml:space="preserve">     Tại công trường xây dựng Nhà làm việc kiêm kho, nhà công vụ và phụ trợ.</v>
      </c>
      <c r="B27" s="448"/>
      <c r="C27" s="448"/>
      <c r="D27" s="448"/>
      <c r="E27" s="448"/>
      <c r="F27" s="448"/>
      <c r="G27" s="448"/>
      <c r="H27" s="448"/>
      <c r="I27" s="448"/>
      <c r="J27" s="448"/>
      <c r="K27" s="448"/>
      <c r="L27" s="448"/>
      <c r="M27" s="448"/>
      <c r="N27" s="448"/>
      <c r="O27" s="448"/>
      <c r="P27" s="448"/>
      <c r="Q27" s="448"/>
      <c r="R27" s="448"/>
      <c r="S27" s="448"/>
      <c r="T27" s="448"/>
      <c r="U27" s="448"/>
      <c r="V27" s="448"/>
      <c r="W27" s="448"/>
      <c r="X27" s="448"/>
      <c r="Y27" s="448"/>
      <c r="Z27" s="448"/>
      <c r="AA27" s="392"/>
      <c r="AB27" s="389"/>
      <c r="AC27" s="389"/>
      <c r="AD27" s="389"/>
      <c r="AE27" s="389"/>
      <c r="AF27" s="389"/>
      <c r="AG27" s="389"/>
      <c r="AH27" s="389"/>
      <c r="AI27" s="389"/>
      <c r="AJ27" s="389"/>
      <c r="AK27" s="389"/>
      <c r="AL27" s="389"/>
      <c r="AM27" s="389"/>
      <c r="AN27" s="389"/>
      <c r="AO27" s="389"/>
      <c r="AP27" s="389"/>
      <c r="AQ27" s="389"/>
      <c r="AR27" s="389"/>
      <c r="AS27" s="389"/>
      <c r="AT27" s="389"/>
    </row>
    <row r="28" spans="1:46" ht="19.5">
      <c r="A28" s="7" t="s">
        <v>5</v>
      </c>
      <c r="B28" s="236"/>
      <c r="C28" s="236"/>
      <c r="D28" s="236"/>
      <c r="E28" s="236"/>
      <c r="F28" s="236"/>
      <c r="G28" s="236"/>
      <c r="H28" s="236"/>
      <c r="I28" s="236"/>
      <c r="J28" s="236"/>
      <c r="K28" s="236"/>
      <c r="L28" s="236"/>
      <c r="M28" s="236"/>
      <c r="N28" s="236"/>
      <c r="O28" s="236"/>
      <c r="P28" s="236"/>
      <c r="Q28" s="236"/>
      <c r="R28" s="236"/>
      <c r="S28" s="236"/>
      <c r="T28" s="236"/>
      <c r="U28" s="236"/>
      <c r="V28" s="236"/>
      <c r="W28" s="236"/>
      <c r="X28" s="236"/>
      <c r="Y28" s="236"/>
      <c r="Z28" s="236"/>
      <c r="AA28" s="392"/>
      <c r="AB28" s="389"/>
      <c r="AC28" s="389"/>
      <c r="AD28" s="389"/>
      <c r="AE28" s="389"/>
      <c r="AF28" s="389"/>
      <c r="AG28" s="389"/>
      <c r="AH28" s="389"/>
      <c r="AI28" s="389"/>
      <c r="AJ28" s="389"/>
      <c r="AK28" s="389"/>
      <c r="AL28" s="389"/>
      <c r="AM28" s="389"/>
      <c r="AN28" s="389"/>
      <c r="AO28" s="389"/>
      <c r="AP28" s="389"/>
      <c r="AQ28" s="389"/>
      <c r="AR28" s="389"/>
      <c r="AS28" s="389"/>
      <c r="AT28" s="389"/>
    </row>
    <row r="29" spans="1:46" ht="19.5">
      <c r="A29" s="8" t="s">
        <v>6</v>
      </c>
      <c r="B29" s="236"/>
      <c r="C29" s="236"/>
      <c r="D29" s="236"/>
      <c r="E29" s="236"/>
      <c r="F29" s="236"/>
      <c r="G29" s="236"/>
      <c r="H29" s="236"/>
      <c r="I29" s="236"/>
      <c r="J29" s="236"/>
      <c r="K29" s="236"/>
      <c r="L29" s="236"/>
      <c r="M29" s="236"/>
      <c r="N29" s="236"/>
      <c r="O29" s="236"/>
      <c r="P29" s="236"/>
      <c r="Q29" s="236"/>
      <c r="R29" s="236"/>
      <c r="S29" s="236"/>
      <c r="T29" s="236"/>
      <c r="U29" s="236"/>
      <c r="V29" s="236"/>
      <c r="W29" s="236"/>
      <c r="X29" s="236"/>
      <c r="Y29" s="236"/>
      <c r="Z29" s="236"/>
      <c r="AA29" s="392"/>
      <c r="AB29" s="389"/>
      <c r="AC29" s="389"/>
      <c r="AD29" s="389"/>
      <c r="AE29" s="389"/>
      <c r="AF29" s="389"/>
      <c r="AG29" s="389"/>
      <c r="AH29" s="389"/>
      <c r="AI29" s="389"/>
      <c r="AJ29" s="389"/>
      <c r="AK29" s="389"/>
      <c r="AL29" s="389"/>
      <c r="AM29" s="389"/>
      <c r="AN29" s="389"/>
      <c r="AO29" s="389"/>
      <c r="AP29" s="389"/>
      <c r="AQ29" s="389"/>
      <c r="AR29" s="389"/>
      <c r="AS29" s="389"/>
      <c r="AT29" s="389"/>
    </row>
    <row r="30" spans="1:46" ht="19.5">
      <c r="A30" s="451" t="str">
        <f>"    - Phiếu yêu cầu nghiệm thu của nhà thầu thi công xây dựng số: "&amp;IF(AB7&gt;0,AC7&amp;"/PĐN","………………")&amp;", ngày "&amp;AB31&amp;" tháng "&amp;AC31&amp;" năm "&amp;AD31&amp;";"</f>
        <v xml:space="preserve">    - Phiếu yêu cầu nghiệm thu của nhà thầu thi công xây dựng số: 10/VP/XD/PĐN, ngày …... tháng …... năm ……...;</v>
      </c>
      <c r="B30" s="451"/>
      <c r="C30" s="451"/>
      <c r="D30" s="451"/>
      <c r="E30" s="451"/>
      <c r="F30" s="451"/>
      <c r="G30" s="451"/>
      <c r="H30" s="451"/>
      <c r="I30" s="451"/>
      <c r="J30" s="451"/>
      <c r="K30" s="451"/>
      <c r="L30" s="451"/>
      <c r="M30" s="451"/>
      <c r="N30" s="451"/>
      <c r="O30" s="451"/>
      <c r="P30" s="451"/>
      <c r="Q30" s="451"/>
      <c r="R30" s="451"/>
      <c r="S30" s="451"/>
      <c r="T30" s="451"/>
      <c r="U30" s="451"/>
      <c r="V30" s="451"/>
      <c r="W30" s="451"/>
      <c r="X30" s="451"/>
      <c r="Y30" s="451"/>
      <c r="Z30" s="451"/>
      <c r="AA30" s="393">
        <v>1</v>
      </c>
      <c r="AB30" s="389">
        <f>LEN(INDEX(DanhMuc,$AA$1,AA30))</f>
        <v>1</v>
      </c>
      <c r="AC30" s="389">
        <f>INDEX(DanhMuc,$AA$1,AA30)</f>
        <v>1</v>
      </c>
      <c r="AD30" s="389"/>
      <c r="AE30" s="389"/>
      <c r="AF30" s="389"/>
      <c r="AG30" s="389"/>
      <c r="AH30" s="389"/>
      <c r="AI30" s="389"/>
      <c r="AJ30" s="389"/>
      <c r="AK30" s="389"/>
      <c r="AL30" s="389"/>
      <c r="AM30" s="389"/>
      <c r="AN30" s="389"/>
      <c r="AO30" s="389"/>
      <c r="AP30" s="389"/>
      <c r="AQ30" s="389"/>
      <c r="AR30" s="389"/>
      <c r="AS30" s="389"/>
      <c r="AT30" s="389"/>
    </row>
    <row r="31" spans="1:46" ht="19.5">
      <c r="A31" s="451"/>
      <c r="B31" s="451"/>
      <c r="C31" s="451"/>
      <c r="D31" s="451"/>
      <c r="E31" s="451"/>
      <c r="F31" s="451"/>
      <c r="G31" s="451"/>
      <c r="H31" s="451"/>
      <c r="I31" s="451"/>
      <c r="J31" s="451"/>
      <c r="K31" s="451"/>
      <c r="L31" s="451"/>
      <c r="M31" s="451"/>
      <c r="N31" s="451"/>
      <c r="O31" s="451"/>
      <c r="P31" s="451"/>
      <c r="Q31" s="451"/>
      <c r="R31" s="451"/>
      <c r="S31" s="451"/>
      <c r="T31" s="451"/>
      <c r="U31" s="451"/>
      <c r="V31" s="451"/>
      <c r="W31" s="451"/>
      <c r="X31" s="451"/>
      <c r="Y31" s="451"/>
      <c r="Z31" s="451"/>
      <c r="AA31" s="393">
        <v>7</v>
      </c>
      <c r="AB31" s="389" t="str">
        <f>IF(INDEX(DanhMuc,$AA$1,AA31)&gt;0,TEXT(DAY(INDEX(DanhMuc,$AA$1,AA31)),"00"),"…...")</f>
        <v>…...</v>
      </c>
      <c r="AC31" s="389" t="str">
        <f>IF(INDEX(DanhMuc,$AA$1,AA31)&gt;0,TEXT(MONTH(INDEX(DanhMuc,$AA$1,AA31)),"00"),"…...")</f>
        <v>…...</v>
      </c>
      <c r="AD31" s="389" t="str">
        <f>IF(INDEX(DanhMuc,$AA$1,AA31)&gt;0,TEXT(YEAR(INDEX(DanhMuc,$AA$1,AA31)),"00"),"……...")</f>
        <v>……...</v>
      </c>
      <c r="AE31" s="389"/>
      <c r="AF31" s="389"/>
      <c r="AG31" s="389"/>
      <c r="AH31" s="389"/>
      <c r="AI31" s="389"/>
      <c r="AJ31" s="389"/>
      <c r="AK31" s="389"/>
      <c r="AL31" s="389"/>
      <c r="AM31" s="389"/>
      <c r="AN31" s="389"/>
      <c r="AO31" s="389"/>
      <c r="AP31" s="389"/>
      <c r="AQ31" s="389"/>
      <c r="AR31" s="389"/>
      <c r="AS31" s="389"/>
      <c r="AT31" s="389"/>
    </row>
    <row r="32" spans="1:46" ht="18.75" customHeight="1">
      <c r="A32" s="447" t="s">
        <v>274</v>
      </c>
      <c r="B32" s="448"/>
      <c r="C32" s="448"/>
      <c r="D32" s="448"/>
      <c r="E32" s="448"/>
      <c r="F32" s="448"/>
      <c r="G32" s="448"/>
      <c r="H32" s="448"/>
      <c r="I32" s="448"/>
      <c r="J32" s="448"/>
      <c r="K32" s="448"/>
      <c r="L32" s="448"/>
      <c r="M32" s="448"/>
      <c r="N32" s="448"/>
      <c r="O32" s="448"/>
      <c r="P32" s="448"/>
      <c r="Q32" s="448"/>
      <c r="R32" s="448"/>
      <c r="S32" s="448"/>
      <c r="T32" s="448"/>
      <c r="U32" s="448"/>
      <c r="V32" s="448"/>
      <c r="W32" s="448"/>
      <c r="X32" s="448"/>
      <c r="Y32" s="448"/>
      <c r="Z32" s="448"/>
      <c r="AA32" s="392"/>
      <c r="AB32" s="389"/>
      <c r="AC32" s="389"/>
      <c r="AD32" s="389"/>
      <c r="AE32" s="389"/>
      <c r="AF32" s="389"/>
      <c r="AG32" s="389"/>
      <c r="AH32" s="389"/>
      <c r="AI32" s="389"/>
      <c r="AJ32" s="389"/>
      <c r="AK32" s="389"/>
      <c r="AL32" s="389"/>
      <c r="AM32" s="389"/>
      <c r="AN32" s="389"/>
      <c r="AO32" s="389"/>
      <c r="AP32" s="389"/>
      <c r="AQ32" s="389"/>
      <c r="AR32" s="389"/>
      <c r="AS32" s="389"/>
      <c r="AT32" s="389"/>
    </row>
    <row r="33" spans="1:46" ht="19.5">
      <c r="A33" s="448"/>
      <c r="B33" s="448"/>
      <c r="C33" s="448"/>
      <c r="D33" s="448"/>
      <c r="E33" s="448"/>
      <c r="F33" s="448"/>
      <c r="G33" s="448"/>
      <c r="H33" s="448"/>
      <c r="I33" s="448"/>
      <c r="J33" s="448"/>
      <c r="K33" s="448"/>
      <c r="L33" s="448"/>
      <c r="M33" s="448"/>
      <c r="N33" s="448"/>
      <c r="O33" s="448"/>
      <c r="P33" s="448"/>
      <c r="Q33" s="448"/>
      <c r="R33" s="448"/>
      <c r="S33" s="448"/>
      <c r="T33" s="448"/>
      <c r="U33" s="448"/>
      <c r="V33" s="448"/>
      <c r="W33" s="448"/>
      <c r="X33" s="448"/>
      <c r="Y33" s="448"/>
      <c r="Z33" s="448"/>
      <c r="AA33" s="392"/>
      <c r="AB33" s="389"/>
      <c r="AC33" s="389"/>
      <c r="AD33" s="389"/>
      <c r="AE33" s="389"/>
      <c r="AF33" s="389"/>
      <c r="AG33" s="389"/>
      <c r="AH33" s="389"/>
      <c r="AI33" s="389"/>
      <c r="AJ33" s="389"/>
      <c r="AK33" s="389"/>
      <c r="AL33" s="389"/>
      <c r="AM33" s="389"/>
      <c r="AN33" s="389"/>
      <c r="AO33" s="389"/>
      <c r="AP33" s="389"/>
      <c r="AQ33" s="389"/>
      <c r="AR33" s="389"/>
      <c r="AS33" s="389"/>
      <c r="AT33" s="389"/>
    </row>
    <row r="34" spans="1:46" ht="19.5">
      <c r="A34" s="240" t="s">
        <v>259</v>
      </c>
      <c r="B34" s="236"/>
      <c r="C34" s="236"/>
      <c r="D34" s="236"/>
      <c r="E34" s="236"/>
      <c r="F34" s="236"/>
      <c r="G34" s="236"/>
      <c r="H34" s="236"/>
      <c r="I34" s="236"/>
      <c r="J34" s="236"/>
      <c r="K34" s="236"/>
      <c r="L34" s="236"/>
      <c r="M34" s="236"/>
      <c r="N34" s="236"/>
      <c r="O34" s="236"/>
      <c r="P34" s="236"/>
      <c r="Q34" s="236"/>
      <c r="R34" s="236"/>
      <c r="S34" s="236"/>
      <c r="T34" s="236"/>
      <c r="U34" s="236"/>
      <c r="V34" s="236"/>
      <c r="W34" s="236"/>
      <c r="X34" s="236"/>
      <c r="Y34" s="236"/>
      <c r="Z34" s="236"/>
      <c r="AA34" s="267"/>
      <c r="AB34" s="236"/>
      <c r="AC34" s="236"/>
      <c r="AD34" s="236"/>
      <c r="AE34" s="236"/>
    </row>
    <row r="35" spans="1:46" ht="19.5">
      <c r="A35" s="240"/>
      <c r="B35" s="265" t="s">
        <v>466</v>
      </c>
      <c r="C35" s="236"/>
      <c r="D35" s="236"/>
      <c r="E35" s="236"/>
      <c r="F35" s="236"/>
      <c r="G35" s="236"/>
      <c r="H35" s="236"/>
      <c r="I35" s="236"/>
      <c r="J35" s="236"/>
      <c r="K35" s="236"/>
      <c r="L35" s="236"/>
      <c r="M35" s="236"/>
      <c r="N35" s="236"/>
      <c r="O35" s="236"/>
      <c r="P35" s="236"/>
      <c r="Q35" s="236"/>
      <c r="R35" s="236"/>
      <c r="S35" s="236"/>
      <c r="T35" s="236"/>
      <c r="U35" s="236"/>
      <c r="V35" s="236"/>
      <c r="W35" s="236"/>
      <c r="X35" s="236"/>
      <c r="Y35" s="236"/>
      <c r="Z35" s="236"/>
      <c r="AA35" s="267"/>
      <c r="AB35" s="236"/>
      <c r="AC35" s="236"/>
      <c r="AD35" s="236"/>
      <c r="AE35" s="236"/>
    </row>
    <row r="36" spans="1:46" ht="18.75" customHeight="1">
      <c r="A36" s="236"/>
      <c r="B36" s="240" t="s">
        <v>467</v>
      </c>
      <c r="C36" s="241"/>
      <c r="D36" s="241"/>
      <c r="E36" s="241"/>
      <c r="F36" s="241"/>
      <c r="G36" s="241"/>
      <c r="H36" s="241"/>
      <c r="I36" s="241"/>
      <c r="J36" s="241"/>
      <c r="K36" s="241"/>
      <c r="L36" s="241"/>
      <c r="M36" s="241"/>
      <c r="N36" s="241"/>
      <c r="O36" s="241"/>
      <c r="P36" s="241"/>
      <c r="Q36" s="241"/>
      <c r="R36" s="241"/>
      <c r="S36" s="241"/>
      <c r="T36" s="241"/>
      <c r="U36" s="241"/>
      <c r="V36" s="241"/>
      <c r="W36" s="241"/>
      <c r="X36" s="241"/>
      <c r="Y36" s="241"/>
      <c r="Z36" s="241"/>
      <c r="AA36" s="267"/>
      <c r="AB36" s="236"/>
      <c r="AC36" s="236"/>
      <c r="AD36" s="236"/>
      <c r="AE36" s="236"/>
    </row>
    <row r="37" spans="1:46" ht="19.5">
      <c r="A37" s="447" t="str">
        <f>"   - "&amp;hdxd&amp;";"</f>
        <v xml:space="preserve">   - Hợp đồng Xây lắp số: 02/2010/HĐXD ký ngày 01 tháng 3 năm 2010 về việc thi công xây dựng “Nhà làm việc kiêm kho, Nhà công vụ và phụ trợ” thuộc Dự án Đầu tư Xây dựng Công trình “Nhà làm việc kiêm kho” giữa Tỉnh QN và Công ty CP xây dựng…;</v>
      </c>
      <c r="B37" s="448"/>
      <c r="C37" s="448"/>
      <c r="D37" s="448"/>
      <c r="E37" s="448"/>
      <c r="F37" s="448"/>
      <c r="G37" s="448"/>
      <c r="H37" s="448"/>
      <c r="I37" s="448"/>
      <c r="J37" s="448"/>
      <c r="K37" s="448"/>
      <c r="L37" s="448"/>
      <c r="M37" s="448"/>
      <c r="N37" s="448"/>
      <c r="O37" s="448"/>
      <c r="P37" s="448"/>
      <c r="Q37" s="448"/>
      <c r="R37" s="448"/>
      <c r="S37" s="448"/>
      <c r="T37" s="448"/>
      <c r="U37" s="448"/>
      <c r="V37" s="448"/>
      <c r="W37" s="448"/>
      <c r="X37" s="448"/>
      <c r="Y37" s="448"/>
      <c r="Z37" s="448"/>
      <c r="AA37" s="267"/>
      <c r="AB37" s="236"/>
      <c r="AC37" s="236"/>
      <c r="AD37" s="236"/>
      <c r="AE37" s="236"/>
    </row>
    <row r="38" spans="1:46" ht="19.5">
      <c r="A38" s="447"/>
      <c r="B38" s="448"/>
      <c r="C38" s="448"/>
      <c r="D38" s="448"/>
      <c r="E38" s="448"/>
      <c r="F38" s="448"/>
      <c r="G38" s="448"/>
      <c r="H38" s="448"/>
      <c r="I38" s="448"/>
      <c r="J38" s="448"/>
      <c r="K38" s="448"/>
      <c r="L38" s="448"/>
      <c r="M38" s="448"/>
      <c r="N38" s="448"/>
      <c r="O38" s="448"/>
      <c r="P38" s="448"/>
      <c r="Q38" s="448"/>
      <c r="R38" s="448"/>
      <c r="S38" s="448"/>
      <c r="T38" s="448"/>
      <c r="U38" s="448"/>
      <c r="V38" s="448"/>
      <c r="W38" s="448"/>
      <c r="X38" s="448"/>
      <c r="Y38" s="448"/>
      <c r="Z38" s="448"/>
      <c r="AA38" s="267"/>
      <c r="AB38" s="236"/>
      <c r="AC38" s="236"/>
      <c r="AD38" s="236"/>
      <c r="AE38" s="236"/>
    </row>
    <row r="39" spans="1:46" ht="19.5">
      <c r="A39" s="447"/>
      <c r="B39" s="448"/>
      <c r="C39" s="448"/>
      <c r="D39" s="448"/>
      <c r="E39" s="448"/>
      <c r="F39" s="448"/>
      <c r="G39" s="448"/>
      <c r="H39" s="448"/>
      <c r="I39" s="448"/>
      <c r="J39" s="448"/>
      <c r="K39" s="448"/>
      <c r="L39" s="448"/>
      <c r="M39" s="448"/>
      <c r="N39" s="448"/>
      <c r="O39" s="448"/>
      <c r="P39" s="448"/>
      <c r="Q39" s="448"/>
      <c r="R39" s="448"/>
      <c r="S39" s="448"/>
      <c r="T39" s="448"/>
      <c r="U39" s="448"/>
      <c r="V39" s="448"/>
      <c r="W39" s="448"/>
      <c r="X39" s="448"/>
      <c r="Y39" s="448"/>
      <c r="Z39" s="448"/>
      <c r="AA39" s="267"/>
      <c r="AB39" s="236"/>
      <c r="AC39" s="236"/>
      <c r="AD39" s="236"/>
      <c r="AE39" s="236"/>
    </row>
    <row r="40" spans="1:46" ht="18.75" customHeight="1">
      <c r="A40" s="448"/>
      <c r="B40" s="448"/>
      <c r="C40" s="448"/>
      <c r="D40" s="448"/>
      <c r="E40" s="448"/>
      <c r="F40" s="448"/>
      <c r="G40" s="448"/>
      <c r="H40" s="448"/>
      <c r="I40" s="448"/>
      <c r="J40" s="448"/>
      <c r="K40" s="448"/>
      <c r="L40" s="448"/>
      <c r="M40" s="448"/>
      <c r="N40" s="448"/>
      <c r="O40" s="448"/>
      <c r="P40" s="448"/>
      <c r="Q40" s="448"/>
      <c r="R40" s="448"/>
      <c r="S40" s="448"/>
      <c r="T40" s="448"/>
      <c r="U40" s="448"/>
      <c r="V40" s="448"/>
      <c r="W40" s="448"/>
      <c r="X40" s="448"/>
      <c r="Y40" s="448"/>
      <c r="Z40" s="448"/>
      <c r="AA40" s="267"/>
      <c r="AB40" s="236"/>
      <c r="AC40" s="236"/>
      <c r="AD40" s="236"/>
      <c r="AE40" s="236"/>
    </row>
    <row r="41" spans="1:46" ht="19.5">
      <c r="A41" s="240" t="s">
        <v>94</v>
      </c>
      <c r="B41" s="241"/>
      <c r="C41" s="241"/>
      <c r="D41" s="241"/>
      <c r="E41" s="241"/>
      <c r="F41" s="241"/>
      <c r="G41" s="241"/>
      <c r="H41" s="241"/>
      <c r="I41" s="241"/>
      <c r="J41" s="241"/>
      <c r="K41" s="241"/>
      <c r="L41" s="241"/>
      <c r="M41" s="241"/>
      <c r="N41" s="241"/>
      <c r="O41" s="241"/>
      <c r="P41" s="241"/>
      <c r="Q41" s="241"/>
      <c r="R41" s="241"/>
      <c r="S41" s="241"/>
      <c r="T41" s="241"/>
      <c r="U41" s="241"/>
      <c r="V41" s="241"/>
      <c r="W41" s="241"/>
      <c r="X41" s="241"/>
      <c r="Y41" s="241"/>
      <c r="Z41" s="241"/>
      <c r="AA41" s="392"/>
      <c r="AB41" s="389"/>
      <c r="AC41" s="389"/>
      <c r="AD41" s="389"/>
      <c r="AE41" s="389"/>
      <c r="AF41" s="389"/>
      <c r="AG41" s="389"/>
      <c r="AH41" s="389"/>
      <c r="AI41" s="389"/>
      <c r="AJ41" s="389"/>
      <c r="AK41" s="389"/>
      <c r="AL41" s="389"/>
    </row>
    <row r="42" spans="1:46" ht="19.5">
      <c r="A42" s="447" t="str">
        <f>"    - Biên bản nghiệm thu nội bộ đối tượng nghiệm thu số: "&amp;IF(AB42&gt;0,AC42&amp;"/NB","……………......")&amp;", ngày "&amp;AB43&amp;" tháng "&amp;AC43&amp;" năm "&amp;AD43&amp;";"</f>
        <v xml:space="preserve">    - Biên bản nghiệm thu nội bộ đối tượng nghiệm thu số: 08/VP/KQTN/NB, ngày 13 tháng 12 năm 2011;</v>
      </c>
      <c r="B42" s="448"/>
      <c r="C42" s="448"/>
      <c r="D42" s="448"/>
      <c r="E42" s="448"/>
      <c r="F42" s="448"/>
      <c r="G42" s="448"/>
      <c r="H42" s="448"/>
      <c r="I42" s="448"/>
      <c r="J42" s="448"/>
      <c r="K42" s="448"/>
      <c r="L42" s="448"/>
      <c r="M42" s="448"/>
      <c r="N42" s="448"/>
      <c r="O42" s="448"/>
      <c r="P42" s="448"/>
      <c r="Q42" s="448"/>
      <c r="R42" s="448"/>
      <c r="S42" s="448"/>
      <c r="T42" s="448"/>
      <c r="U42" s="448"/>
      <c r="V42" s="448"/>
      <c r="W42" s="448"/>
      <c r="X42" s="448"/>
      <c r="Y42" s="448"/>
      <c r="Z42" s="448"/>
      <c r="AA42" s="393">
        <v>1</v>
      </c>
      <c r="AB42" s="389">
        <f>LEN(INDEX(DanhMuc,$AA$1,AA42))</f>
        <v>10</v>
      </c>
      <c r="AC42" s="389" t="str">
        <f>INDEX(DanhMuc,$AA$1,AA42)</f>
        <v>08/VP/KQTN</v>
      </c>
      <c r="AD42" s="389"/>
      <c r="AE42" s="389"/>
      <c r="AF42" s="389"/>
      <c r="AG42" s="389"/>
      <c r="AH42" s="389"/>
      <c r="AI42" s="389"/>
      <c r="AJ42" s="389"/>
      <c r="AK42" s="389"/>
      <c r="AL42" s="389"/>
    </row>
    <row r="43" spans="1:46" ht="19.5">
      <c r="A43" s="448"/>
      <c r="B43" s="448"/>
      <c r="C43" s="448"/>
      <c r="D43" s="448"/>
      <c r="E43" s="448"/>
      <c r="F43" s="448"/>
      <c r="G43" s="448"/>
      <c r="H43" s="448"/>
      <c r="I43" s="448"/>
      <c r="J43" s="448"/>
      <c r="K43" s="448"/>
      <c r="L43" s="448"/>
      <c r="M43" s="448"/>
      <c r="N43" s="448"/>
      <c r="O43" s="448"/>
      <c r="P43" s="448"/>
      <c r="Q43" s="448"/>
      <c r="R43" s="448"/>
      <c r="S43" s="448"/>
      <c r="T43" s="448"/>
      <c r="U43" s="448"/>
      <c r="V43" s="448"/>
      <c r="W43" s="448"/>
      <c r="X43" s="448"/>
      <c r="Y43" s="448"/>
      <c r="Z43" s="448"/>
      <c r="AA43" s="393">
        <v>5</v>
      </c>
      <c r="AB43" s="389" t="str">
        <f>IF(INDEX(DanhMuc,$AA$1,AA43)&gt;0,TEXT(DAY(INDEX(DanhMuc,$AA$1,AA43)),"00"),"…...")</f>
        <v>13</v>
      </c>
      <c r="AC43" s="389" t="str">
        <f>IF(INDEX(DanhMuc,$AA$1,AA43)&gt;0,TEXT(MONTH(INDEX(DanhMuc,$AA$1,AA43)),"00"),"…...")</f>
        <v>12</v>
      </c>
      <c r="AD43" s="389" t="str">
        <f>IF(INDEX(DanhMuc,$AA$1,AA43)&gt;0,TEXT(YEAR(INDEX(DanhMuc,$AA$1,AA43)),"00"),"……...")</f>
        <v>2011</v>
      </c>
      <c r="AE43" s="389"/>
      <c r="AF43" s="389"/>
      <c r="AG43" s="389"/>
      <c r="AH43" s="389"/>
      <c r="AI43" s="389"/>
      <c r="AJ43" s="389"/>
      <c r="AK43" s="389"/>
      <c r="AL43" s="389"/>
    </row>
    <row r="44" spans="1:46" ht="15.75" customHeight="1">
      <c r="A44" s="447" t="s">
        <v>11</v>
      </c>
      <c r="B44" s="448"/>
      <c r="C44" s="448"/>
      <c r="D44" s="448"/>
      <c r="E44" s="448"/>
      <c r="F44" s="448"/>
      <c r="G44" s="448"/>
      <c r="H44" s="448"/>
      <c r="I44" s="448"/>
      <c r="J44" s="448"/>
      <c r="K44" s="448"/>
      <c r="L44" s="448"/>
      <c r="M44" s="448"/>
      <c r="N44" s="448"/>
      <c r="O44" s="448"/>
      <c r="P44" s="448"/>
      <c r="Q44" s="448"/>
      <c r="R44" s="448"/>
      <c r="S44" s="448"/>
      <c r="T44" s="448"/>
      <c r="U44" s="448"/>
      <c r="V44" s="448"/>
      <c r="W44" s="448"/>
      <c r="X44" s="448"/>
      <c r="Y44" s="448"/>
      <c r="Z44" s="448"/>
      <c r="AA44" s="392"/>
      <c r="AB44" s="389"/>
      <c r="AC44" s="389"/>
      <c r="AD44" s="389"/>
      <c r="AE44" s="389"/>
      <c r="AF44" s="389"/>
      <c r="AG44" s="389"/>
      <c r="AH44" s="389"/>
      <c r="AI44" s="389"/>
      <c r="AJ44" s="389"/>
      <c r="AK44" s="389"/>
      <c r="AL44" s="389"/>
    </row>
    <row r="45" spans="1:46" ht="15.75" customHeight="1">
      <c r="A45" s="448"/>
      <c r="B45" s="448"/>
      <c r="C45" s="448"/>
      <c r="D45" s="448"/>
      <c r="E45" s="448"/>
      <c r="F45" s="448"/>
      <c r="G45" s="448"/>
      <c r="H45" s="448"/>
      <c r="I45" s="448"/>
      <c r="J45" s="448"/>
      <c r="K45" s="448"/>
      <c r="L45" s="448"/>
      <c r="M45" s="448"/>
      <c r="N45" s="448"/>
      <c r="O45" s="448"/>
      <c r="P45" s="448"/>
      <c r="Q45" s="448"/>
      <c r="R45" s="448"/>
      <c r="S45" s="448"/>
      <c r="T45" s="448"/>
      <c r="U45" s="448"/>
      <c r="V45" s="448"/>
      <c r="W45" s="448"/>
      <c r="X45" s="448"/>
      <c r="Y45" s="448"/>
      <c r="Z45" s="448"/>
      <c r="AA45" s="267"/>
      <c r="AB45" s="236"/>
      <c r="AC45" s="236"/>
      <c r="AD45" s="236"/>
      <c r="AE45" s="236"/>
    </row>
    <row r="46" spans="1:46" ht="15.75" customHeight="1">
      <c r="A46" s="8" t="s">
        <v>7</v>
      </c>
      <c r="B46" s="236"/>
      <c r="C46" s="236"/>
      <c r="D46" s="236"/>
      <c r="E46" s="236"/>
      <c r="F46" s="236"/>
      <c r="G46" s="236"/>
      <c r="H46" s="236"/>
      <c r="I46" s="236"/>
      <c r="J46" s="236"/>
      <c r="K46" s="236"/>
      <c r="L46" s="236"/>
      <c r="M46" s="236"/>
      <c r="N46" s="236"/>
      <c r="O46" s="236"/>
      <c r="P46" s="236"/>
      <c r="Q46" s="236"/>
      <c r="R46" s="236"/>
      <c r="S46" s="236"/>
      <c r="T46" s="236"/>
      <c r="U46" s="236"/>
      <c r="V46" s="236"/>
      <c r="W46" s="236"/>
      <c r="X46" s="236"/>
      <c r="Y46" s="236"/>
      <c r="Z46" s="236"/>
      <c r="AA46" s="267"/>
      <c r="AB46" s="236"/>
      <c r="AC46" s="236"/>
      <c r="AD46" s="236"/>
      <c r="AE46" s="236"/>
    </row>
    <row r="47" spans="1:46" ht="19.5">
      <c r="A47" s="240" t="s">
        <v>310</v>
      </c>
      <c r="B47" s="236"/>
      <c r="C47" s="236"/>
      <c r="D47" s="236"/>
      <c r="E47" s="236"/>
      <c r="F47" s="236"/>
      <c r="G47" s="236"/>
      <c r="H47" s="236"/>
      <c r="I47" s="236"/>
      <c r="J47" s="236"/>
      <c r="K47" s="236"/>
      <c r="L47" s="236"/>
      <c r="M47" s="236"/>
      <c r="N47" s="236"/>
      <c r="O47" s="236"/>
      <c r="P47" s="236"/>
      <c r="Q47" s="236"/>
      <c r="R47" s="236"/>
      <c r="S47" s="236"/>
      <c r="T47" s="236"/>
      <c r="U47" s="236"/>
      <c r="V47" s="236"/>
      <c r="W47" s="236"/>
      <c r="X47" s="236"/>
      <c r="Y47" s="236"/>
      <c r="Z47" s="236"/>
      <c r="AA47" s="267"/>
      <c r="AB47" s="233"/>
      <c r="AC47" s="233"/>
      <c r="AD47" s="233"/>
      <c r="AE47" s="233"/>
    </row>
    <row r="48" spans="1:46" ht="19.5">
      <c r="A48" s="236"/>
      <c r="B48" s="256" t="s">
        <v>133</v>
      </c>
      <c r="C48" s="246"/>
      <c r="D48" s="246" t="s">
        <v>277</v>
      </c>
      <c r="E48" s="246"/>
      <c r="F48" s="246"/>
      <c r="G48" s="246"/>
      <c r="H48" s="246"/>
      <c r="I48" s="246"/>
      <c r="J48" s="246"/>
      <c r="K48" s="246"/>
      <c r="L48" s="246"/>
      <c r="M48" s="246" t="s">
        <v>278</v>
      </c>
      <c r="N48" s="246"/>
      <c r="O48" s="246"/>
      <c r="P48" s="246"/>
      <c r="Q48" s="246"/>
      <c r="R48" s="246"/>
      <c r="S48" s="246"/>
      <c r="T48" s="246"/>
      <c r="U48" s="246" t="s">
        <v>279</v>
      </c>
      <c r="V48" s="246"/>
      <c r="W48" s="246"/>
      <c r="X48" s="246"/>
      <c r="Y48" s="246"/>
      <c r="Z48" s="246"/>
      <c r="AA48" s="267"/>
      <c r="AB48" s="233"/>
      <c r="AC48" s="233"/>
      <c r="AD48" s="233"/>
      <c r="AE48" s="233"/>
    </row>
    <row r="49" spans="1:31" ht="19.5">
      <c r="A49" s="236"/>
      <c r="B49" s="247">
        <v>1</v>
      </c>
      <c r="C49" s="257"/>
      <c r="D49" s="248" t="s">
        <v>295</v>
      </c>
      <c r="E49" s="249"/>
      <c r="F49" s="249"/>
      <c r="G49" s="249"/>
      <c r="H49" s="249"/>
      <c r="I49" s="249"/>
      <c r="J49" s="249"/>
      <c r="K49" s="249"/>
      <c r="L49" s="250"/>
      <c r="M49" s="248" t="s">
        <v>301</v>
      </c>
      <c r="N49" s="249"/>
      <c r="O49" s="249"/>
      <c r="P49" s="249"/>
      <c r="Q49" s="249"/>
      <c r="R49" s="249"/>
      <c r="S49" s="249"/>
      <c r="T49" s="250"/>
      <c r="U49" s="251" t="s">
        <v>108</v>
      </c>
      <c r="V49" s="249"/>
      <c r="W49" s="249"/>
      <c r="X49" s="249"/>
      <c r="Y49" s="249"/>
      <c r="Z49" s="250"/>
      <c r="AA49" s="267"/>
      <c r="AB49" s="233"/>
      <c r="AC49" s="233"/>
      <c r="AD49" s="233"/>
      <c r="AE49" s="233"/>
    </row>
    <row r="50" spans="1:31" ht="19.5">
      <c r="A50" s="236"/>
      <c r="B50" s="247">
        <v>2</v>
      </c>
      <c r="C50" s="257"/>
      <c r="D50" s="251" t="s">
        <v>296</v>
      </c>
      <c r="E50" s="249"/>
      <c r="F50" s="249"/>
      <c r="G50" s="249"/>
      <c r="H50" s="249"/>
      <c r="I50" s="249"/>
      <c r="J50" s="249"/>
      <c r="K50" s="249"/>
      <c r="L50" s="250"/>
      <c r="M50" s="251" t="s">
        <v>288</v>
      </c>
      <c r="N50" s="249"/>
      <c r="O50" s="249"/>
      <c r="P50" s="249"/>
      <c r="Q50" s="249"/>
      <c r="R50" s="249"/>
      <c r="S50" s="249"/>
      <c r="T50" s="250"/>
      <c r="U50" s="251" t="s">
        <v>108</v>
      </c>
      <c r="V50" s="249"/>
      <c r="W50" s="249"/>
      <c r="X50" s="249"/>
      <c r="Y50" s="249"/>
      <c r="Z50" s="250"/>
      <c r="AA50" s="267"/>
      <c r="AB50" s="233"/>
      <c r="AC50" s="233"/>
      <c r="AD50" s="233"/>
      <c r="AE50" s="233"/>
    </row>
    <row r="51" spans="1:31" ht="19.5">
      <c r="A51" s="236"/>
      <c r="B51" s="247">
        <v>3</v>
      </c>
      <c r="C51" s="257"/>
      <c r="D51" s="251" t="s">
        <v>297</v>
      </c>
      <c r="E51" s="249"/>
      <c r="F51" s="249"/>
      <c r="G51" s="249"/>
      <c r="H51" s="249"/>
      <c r="I51" s="249"/>
      <c r="J51" s="249"/>
      <c r="K51" s="249"/>
      <c r="L51" s="250"/>
      <c r="M51" s="251" t="s">
        <v>302</v>
      </c>
      <c r="N51" s="249"/>
      <c r="O51" s="249"/>
      <c r="P51" s="249"/>
      <c r="Q51" s="249"/>
      <c r="R51" s="249"/>
      <c r="S51" s="249"/>
      <c r="T51" s="250"/>
      <c r="U51" s="251" t="s">
        <v>108</v>
      </c>
      <c r="V51" s="249"/>
      <c r="W51" s="249"/>
      <c r="X51" s="249"/>
      <c r="Y51" s="249"/>
      <c r="Z51" s="250"/>
      <c r="AA51" s="267"/>
      <c r="AB51" s="233"/>
      <c r="AC51" s="233"/>
      <c r="AD51" s="233"/>
      <c r="AE51" s="233"/>
    </row>
    <row r="52" spans="1:31" ht="19.5">
      <c r="A52" s="240"/>
      <c r="B52" s="252">
        <v>5</v>
      </c>
      <c r="C52" s="257"/>
      <c r="D52" s="251" t="s">
        <v>298</v>
      </c>
      <c r="E52" s="249"/>
      <c r="F52" s="249"/>
      <c r="G52" s="249"/>
      <c r="H52" s="249"/>
      <c r="I52" s="249"/>
      <c r="J52" s="249"/>
      <c r="K52" s="249"/>
      <c r="L52" s="250"/>
      <c r="M52" s="251" t="s">
        <v>288</v>
      </c>
      <c r="N52" s="249"/>
      <c r="O52" s="249"/>
      <c r="P52" s="249"/>
      <c r="Q52" s="249"/>
      <c r="R52" s="249"/>
      <c r="S52" s="249"/>
      <c r="T52" s="250"/>
      <c r="U52" s="251" t="s">
        <v>108</v>
      </c>
      <c r="V52" s="249"/>
      <c r="W52" s="249"/>
      <c r="X52" s="249"/>
      <c r="Y52" s="249"/>
      <c r="Z52" s="250"/>
      <c r="AA52" s="267"/>
      <c r="AB52" s="233"/>
      <c r="AC52" s="233"/>
      <c r="AD52" s="233"/>
      <c r="AE52" s="233"/>
    </row>
    <row r="53" spans="1:31" ht="19.5">
      <c r="A53" s="240"/>
      <c r="B53" s="252">
        <v>6</v>
      </c>
      <c r="C53" s="257"/>
      <c r="D53" s="251" t="s">
        <v>299</v>
      </c>
      <c r="E53" s="249"/>
      <c r="F53" s="249"/>
      <c r="G53" s="249"/>
      <c r="H53" s="249"/>
      <c r="I53" s="249"/>
      <c r="J53" s="249"/>
      <c r="K53" s="249"/>
      <c r="L53" s="250"/>
      <c r="M53" s="251" t="s">
        <v>288</v>
      </c>
      <c r="N53" s="249"/>
      <c r="O53" s="249"/>
      <c r="P53" s="249"/>
      <c r="Q53" s="249"/>
      <c r="R53" s="249"/>
      <c r="S53" s="249"/>
      <c r="T53" s="250"/>
      <c r="U53" s="251" t="s">
        <v>108</v>
      </c>
      <c r="V53" s="249"/>
      <c r="W53" s="249"/>
      <c r="X53" s="249"/>
      <c r="Y53" s="249"/>
      <c r="Z53" s="250"/>
      <c r="AA53" s="267"/>
      <c r="AB53" s="233"/>
      <c r="AC53" s="233"/>
      <c r="AD53" s="233"/>
      <c r="AE53" s="233"/>
    </row>
    <row r="54" spans="1:31" ht="19.5">
      <c r="A54" s="240"/>
      <c r="B54" s="252">
        <v>7</v>
      </c>
      <c r="C54" s="257"/>
      <c r="D54" s="251" t="s">
        <v>300</v>
      </c>
      <c r="E54" s="249"/>
      <c r="F54" s="249"/>
      <c r="G54" s="249"/>
      <c r="H54" s="249"/>
      <c r="I54" s="249"/>
      <c r="J54" s="249"/>
      <c r="K54" s="249"/>
      <c r="L54" s="250"/>
      <c r="M54" s="251" t="s">
        <v>288</v>
      </c>
      <c r="N54" s="249"/>
      <c r="O54" s="249"/>
      <c r="P54" s="249"/>
      <c r="Q54" s="249"/>
      <c r="R54" s="249"/>
      <c r="S54" s="249"/>
      <c r="T54" s="250"/>
      <c r="U54" s="251" t="s">
        <v>108</v>
      </c>
      <c r="V54" s="249"/>
      <c r="W54" s="249"/>
      <c r="X54" s="249"/>
      <c r="Y54" s="249"/>
      <c r="Z54" s="250"/>
      <c r="AA54" s="267"/>
      <c r="AB54" s="233"/>
      <c r="AC54" s="233"/>
      <c r="AD54" s="233"/>
      <c r="AE54" s="233"/>
    </row>
    <row r="55" spans="1:31" ht="19.5">
      <c r="A55" s="240"/>
      <c r="B55" s="259">
        <v>8</v>
      </c>
      <c r="C55" s="258"/>
      <c r="D55" s="253" t="s">
        <v>287</v>
      </c>
      <c r="E55" s="254"/>
      <c r="F55" s="254"/>
      <c r="G55" s="254"/>
      <c r="H55" s="254"/>
      <c r="I55" s="254"/>
      <c r="J55" s="254"/>
      <c r="K55" s="254"/>
      <c r="L55" s="255"/>
      <c r="M55" s="253" t="s">
        <v>280</v>
      </c>
      <c r="N55" s="254"/>
      <c r="O55" s="254"/>
      <c r="P55" s="254"/>
      <c r="Q55" s="254"/>
      <c r="R55" s="254"/>
      <c r="S55" s="254"/>
      <c r="T55" s="255"/>
      <c r="U55" s="253" t="s">
        <v>108</v>
      </c>
      <c r="V55" s="254"/>
      <c r="W55" s="254"/>
      <c r="X55" s="254"/>
      <c r="Y55" s="254"/>
      <c r="Z55" s="255"/>
      <c r="AA55" s="267"/>
      <c r="AB55" s="233"/>
      <c r="AC55" s="233"/>
      <c r="AD55" s="233"/>
      <c r="AE55" s="233"/>
    </row>
    <row r="56" spans="1:31" ht="19.5">
      <c r="A56" s="8" t="s">
        <v>96</v>
      </c>
      <c r="B56" s="236"/>
      <c r="C56" s="236"/>
      <c r="D56" s="236"/>
      <c r="E56" s="236"/>
      <c r="F56" s="236"/>
      <c r="G56" s="236"/>
      <c r="H56" s="236"/>
      <c r="I56" s="236"/>
      <c r="J56" s="236"/>
      <c r="K56" s="236"/>
      <c r="L56" s="236"/>
      <c r="M56" s="236"/>
      <c r="N56" s="236"/>
      <c r="O56" s="236"/>
      <c r="P56" s="236"/>
      <c r="Q56" s="236"/>
      <c r="R56" s="236"/>
      <c r="S56" s="236"/>
      <c r="T56" s="236"/>
      <c r="U56" s="236"/>
      <c r="V56" s="236"/>
      <c r="W56" s="236"/>
      <c r="X56" s="236"/>
      <c r="Y56" s="236"/>
      <c r="Z56" s="236"/>
      <c r="AA56" s="267"/>
      <c r="AB56" s="236"/>
      <c r="AC56" s="236"/>
      <c r="AD56" s="236"/>
      <c r="AE56" s="236"/>
    </row>
    <row r="57" spans="1:31" ht="20.25" thickBot="1">
      <c r="A57" s="243"/>
      <c r="B57" s="244"/>
      <c r="C57" s="244"/>
      <c r="D57" s="244"/>
      <c r="E57" s="244"/>
      <c r="F57" s="244"/>
      <c r="G57" s="244"/>
      <c r="H57" s="244"/>
      <c r="I57" s="244"/>
      <c r="J57" s="244"/>
      <c r="K57" s="244"/>
      <c r="L57" s="244"/>
      <c r="M57" s="244"/>
      <c r="N57" s="244"/>
      <c r="O57" s="244"/>
      <c r="P57" s="244"/>
      <c r="Q57" s="244"/>
      <c r="R57" s="244"/>
      <c r="S57" s="244"/>
      <c r="T57" s="244"/>
      <c r="U57" s="244"/>
      <c r="V57" s="244"/>
      <c r="W57" s="244"/>
      <c r="X57" s="244"/>
      <c r="Y57" s="244"/>
      <c r="Z57" s="244"/>
      <c r="AA57" s="267"/>
      <c r="AB57" s="236"/>
      <c r="AC57" s="236"/>
      <c r="AD57" s="236"/>
      <c r="AE57" s="236"/>
    </row>
    <row r="58" spans="1:31" ht="20.25" thickBot="1">
      <c r="A58" s="7" t="s">
        <v>8</v>
      </c>
      <c r="B58" s="236"/>
      <c r="C58" s="236"/>
      <c r="D58" s="236"/>
      <c r="E58" s="236"/>
      <c r="F58" s="236"/>
      <c r="G58" s="236"/>
      <c r="H58" s="236"/>
      <c r="I58" s="236"/>
      <c r="J58" s="236"/>
      <c r="K58" s="236"/>
      <c r="L58" s="236"/>
      <c r="M58" s="236"/>
      <c r="N58" s="236"/>
      <c r="O58" s="236"/>
      <c r="P58" s="236"/>
      <c r="Q58" s="236"/>
      <c r="R58" s="236"/>
      <c r="S58" s="236"/>
      <c r="T58" s="236"/>
      <c r="U58" s="236"/>
      <c r="V58" s="236"/>
      <c r="W58" s="236"/>
      <c r="X58" s="236"/>
      <c r="Y58" s="236"/>
      <c r="Z58" s="236"/>
      <c r="AA58" s="402" t="s">
        <v>25</v>
      </c>
      <c r="AB58" s="236"/>
      <c r="AC58" s="236"/>
      <c r="AD58" s="236"/>
      <c r="AE58" s="236"/>
    </row>
    <row r="59" spans="1:31" ht="19.5">
      <c r="A59" s="245"/>
      <c r="B59" s="249" t="s">
        <v>276</v>
      </c>
      <c r="C59" s="249"/>
      <c r="D59" s="249"/>
      <c r="E59" s="249"/>
      <c r="F59" s="249"/>
      <c r="G59" s="249"/>
      <c r="H59" s="249"/>
      <c r="I59" s="249"/>
      <c r="J59" s="249"/>
      <c r="K59" s="249"/>
      <c r="L59" s="249"/>
      <c r="M59" s="249"/>
      <c r="N59" s="249"/>
      <c r="O59" s="249"/>
      <c r="P59" s="249"/>
      <c r="Q59" s="245"/>
      <c r="R59" s="245"/>
      <c r="S59" s="245"/>
      <c r="T59" s="245"/>
      <c r="U59" s="245"/>
      <c r="V59" s="245"/>
      <c r="W59" s="245"/>
      <c r="X59" s="245"/>
      <c r="Y59" s="245"/>
      <c r="Z59" s="245"/>
      <c r="AA59" s="267"/>
      <c r="AB59" s="236"/>
      <c r="AC59" s="236"/>
      <c r="AD59" s="236"/>
      <c r="AE59" s="236"/>
    </row>
    <row r="60" spans="1:31" ht="19.5">
      <c r="A60" s="7" t="s">
        <v>95</v>
      </c>
      <c r="B60" s="236"/>
      <c r="C60" s="236"/>
      <c r="D60" s="236"/>
      <c r="E60" s="236"/>
      <c r="F60" s="236"/>
      <c r="G60" s="236"/>
      <c r="H60" s="236"/>
      <c r="I60" s="236"/>
      <c r="J60" s="236"/>
      <c r="K60" s="236"/>
      <c r="L60" s="236"/>
      <c r="M60" s="236"/>
      <c r="N60" s="236"/>
      <c r="O60" s="236"/>
      <c r="P60" s="236"/>
      <c r="Q60" s="236"/>
      <c r="R60" s="236"/>
      <c r="S60" s="236"/>
      <c r="T60" s="236"/>
      <c r="U60" s="236"/>
      <c r="V60" s="236"/>
      <c r="W60" s="236"/>
      <c r="X60" s="236"/>
      <c r="Y60" s="236"/>
      <c r="Z60" s="236"/>
      <c r="AA60" s="268"/>
      <c r="AB60" s="236"/>
      <c r="AC60" s="236"/>
      <c r="AD60" s="236"/>
      <c r="AE60" s="236"/>
    </row>
    <row r="61" spans="1:31" ht="19.5">
      <c r="A61" s="236"/>
      <c r="B61" s="236"/>
      <c r="C61" s="236"/>
      <c r="D61" s="236"/>
      <c r="E61" s="236"/>
      <c r="F61" s="236"/>
      <c r="G61" s="236"/>
      <c r="H61" s="236"/>
      <c r="I61" s="236"/>
      <c r="J61" s="236"/>
      <c r="K61" s="236"/>
      <c r="L61" s="236"/>
      <c r="M61" s="236"/>
      <c r="N61" s="236"/>
      <c r="O61" s="236"/>
      <c r="P61" s="236"/>
      <c r="Q61" s="236"/>
      <c r="R61" s="236"/>
      <c r="S61" s="236"/>
      <c r="T61" s="236"/>
      <c r="U61" s="236"/>
      <c r="V61" s="236"/>
      <c r="W61" s="236"/>
      <c r="X61" s="236"/>
      <c r="Y61" s="236"/>
      <c r="Z61" s="236"/>
      <c r="AA61" s="268"/>
      <c r="AB61" s="236"/>
      <c r="AC61" s="236"/>
      <c r="AD61" s="236"/>
      <c r="AE61" s="236"/>
    </row>
    <row r="62" spans="1:31" ht="19.5">
      <c r="A62" s="239" t="s">
        <v>291</v>
      </c>
      <c r="B62" s="239"/>
      <c r="C62" s="239"/>
      <c r="D62" s="239"/>
      <c r="E62" s="239"/>
      <c r="F62" s="239"/>
      <c r="G62" s="239"/>
      <c r="H62" s="239"/>
      <c r="I62" s="239"/>
      <c r="J62" s="239"/>
      <c r="K62" s="239"/>
      <c r="L62" s="239"/>
      <c r="M62" s="239"/>
      <c r="N62" s="239" t="s">
        <v>9</v>
      </c>
      <c r="O62" s="239"/>
      <c r="P62" s="239"/>
      <c r="Q62" s="239"/>
      <c r="R62" s="239"/>
      <c r="S62" s="239"/>
      <c r="T62" s="239"/>
      <c r="U62" s="239"/>
      <c r="V62" s="239"/>
      <c r="W62" s="239"/>
      <c r="X62" s="239"/>
      <c r="Y62" s="239"/>
      <c r="Z62" s="239"/>
      <c r="AA62" s="268"/>
      <c r="AB62" s="236"/>
      <c r="AC62" s="236"/>
      <c r="AD62" s="236"/>
      <c r="AE62" s="236"/>
    </row>
    <row r="63" spans="1:31" ht="18.75">
      <c r="A63" s="236"/>
      <c r="B63" s="236"/>
      <c r="C63" s="236"/>
      <c r="D63" s="236"/>
      <c r="E63" s="236"/>
      <c r="F63" s="236"/>
      <c r="G63" s="236"/>
      <c r="H63" s="236"/>
      <c r="I63" s="236"/>
      <c r="J63" s="236"/>
      <c r="K63" s="236"/>
      <c r="L63" s="236"/>
      <c r="M63" s="236"/>
      <c r="N63" s="236"/>
      <c r="O63" s="236"/>
      <c r="P63" s="236"/>
      <c r="Q63" s="236"/>
      <c r="R63" s="236"/>
      <c r="S63" s="236"/>
      <c r="T63" s="236"/>
      <c r="U63" s="236"/>
      <c r="V63" s="236"/>
      <c r="W63" s="236"/>
      <c r="X63" s="236"/>
      <c r="Y63" s="236"/>
      <c r="Z63" s="236"/>
      <c r="AA63" s="235"/>
      <c r="AB63" s="236"/>
      <c r="AC63" s="236"/>
      <c r="AD63" s="236"/>
      <c r="AE63" s="236"/>
    </row>
    <row r="64" spans="1:31" ht="18.75">
      <c r="A64" s="236"/>
      <c r="B64" s="236"/>
      <c r="C64" s="236"/>
      <c r="D64" s="236"/>
      <c r="E64" s="236"/>
      <c r="F64" s="236"/>
      <c r="G64" s="236"/>
      <c r="H64" s="236"/>
      <c r="I64" s="236"/>
      <c r="J64" s="236"/>
      <c r="K64" s="236"/>
      <c r="L64" s="236"/>
      <c r="M64" s="236"/>
      <c r="N64" s="236"/>
      <c r="O64" s="236"/>
      <c r="P64" s="236"/>
      <c r="Q64" s="236"/>
      <c r="R64" s="236"/>
      <c r="S64" s="236"/>
      <c r="T64" s="236"/>
      <c r="U64" s="236"/>
      <c r="V64" s="236"/>
      <c r="W64" s="236"/>
      <c r="X64" s="236"/>
      <c r="Y64" s="236"/>
      <c r="Z64" s="236"/>
      <c r="AA64" s="235"/>
      <c r="AB64" s="236"/>
      <c r="AC64" s="236"/>
      <c r="AD64" s="236"/>
      <c r="AE64" s="236"/>
    </row>
    <row r="65" spans="1:31" ht="18.75">
      <c r="A65" s="236"/>
      <c r="B65" s="236"/>
      <c r="C65" s="236"/>
      <c r="D65" s="236"/>
      <c r="E65" s="236"/>
      <c r="F65" s="236"/>
      <c r="G65" s="236"/>
      <c r="H65" s="236"/>
      <c r="I65" s="236"/>
      <c r="J65" s="236"/>
      <c r="K65" s="236"/>
      <c r="L65" s="236"/>
      <c r="M65" s="236"/>
      <c r="N65" s="236"/>
      <c r="O65" s="236"/>
      <c r="P65" s="236"/>
      <c r="Q65" s="236"/>
      <c r="R65" s="236"/>
      <c r="S65" s="236"/>
      <c r="T65" s="236"/>
      <c r="U65" s="236"/>
      <c r="V65" s="236"/>
      <c r="W65" s="236"/>
      <c r="X65" s="236"/>
      <c r="Y65" s="236"/>
      <c r="Z65" s="236"/>
      <c r="AA65" s="235"/>
      <c r="AB65" s="236"/>
      <c r="AC65" s="236"/>
      <c r="AD65" s="236"/>
      <c r="AE65" s="236"/>
    </row>
    <row r="66" spans="1:31" ht="18.75">
      <c r="A66" s="236"/>
      <c r="B66" s="236"/>
      <c r="C66" s="236"/>
      <c r="D66" s="236"/>
      <c r="E66" s="236"/>
      <c r="F66" s="236"/>
      <c r="G66" s="236"/>
      <c r="H66" s="236"/>
      <c r="I66" s="236"/>
      <c r="J66" s="236"/>
      <c r="K66" s="236"/>
      <c r="L66" s="236"/>
      <c r="M66" s="236"/>
      <c r="N66" s="236"/>
      <c r="O66" s="236"/>
      <c r="P66" s="236"/>
      <c r="Q66" s="236"/>
      <c r="R66" s="236"/>
      <c r="S66" s="236"/>
      <c r="T66" s="236"/>
      <c r="U66" s="236"/>
      <c r="V66" s="236"/>
      <c r="W66" s="236"/>
      <c r="X66" s="236"/>
      <c r="Y66" s="236"/>
      <c r="Z66" s="236"/>
      <c r="AA66" s="235"/>
      <c r="AB66" s="236"/>
      <c r="AC66" s="236"/>
      <c r="AD66" s="236"/>
      <c r="AE66" s="236"/>
    </row>
    <row r="67" spans="1:31" ht="18.75">
      <c r="A67" s="15" t="str">
        <f>MID(tvgs1,FIND(":",tvgs1,1)+1,LEN(tvgs1))</f>
        <v xml:space="preserve"> Trần Bá Đức</v>
      </c>
      <c r="B67" s="239"/>
      <c r="C67" s="239"/>
      <c r="D67" s="239"/>
      <c r="E67" s="239"/>
      <c r="F67" s="239"/>
      <c r="G67" s="239"/>
      <c r="H67" s="239"/>
      <c r="I67" s="239"/>
      <c r="J67" s="239"/>
      <c r="K67" s="239"/>
      <c r="L67" s="239"/>
      <c r="M67" s="239"/>
      <c r="N67" s="15" t="str">
        <f>MID(dvtc1,FIND(":",dvtc1,1)+1,LEN(dvtc1))</f>
        <v xml:space="preserve"> Nguyễn Anh Trung</v>
      </c>
      <c r="O67" s="239"/>
      <c r="P67" s="239"/>
      <c r="Q67" s="239"/>
      <c r="R67" s="239"/>
      <c r="S67" s="239"/>
      <c r="T67" s="239"/>
      <c r="U67" s="239"/>
      <c r="V67" s="239"/>
      <c r="W67" s="239"/>
      <c r="X67" s="239"/>
      <c r="Y67" s="239"/>
      <c r="Z67" s="239"/>
      <c r="AA67" s="235"/>
      <c r="AB67" s="236"/>
      <c r="AC67" s="236"/>
      <c r="AD67" s="236"/>
      <c r="AE67" s="236"/>
    </row>
  </sheetData>
  <dataConsolidate/>
  <mergeCells count="13">
    <mergeCell ref="A44:Z45"/>
    <mergeCell ref="R5:Z5"/>
    <mergeCell ref="A14:Z16"/>
    <mergeCell ref="A18:Z18"/>
    <mergeCell ref="E25:G25"/>
    <mergeCell ref="I25:Q25"/>
    <mergeCell ref="E26:G26"/>
    <mergeCell ref="I26:Q26"/>
    <mergeCell ref="A27:Z27"/>
    <mergeCell ref="A30:Z31"/>
    <mergeCell ref="A32:Z33"/>
    <mergeCell ref="A37:Z40"/>
    <mergeCell ref="A42:Z43"/>
  </mergeCells>
  <conditionalFormatting sqref="A14:Z16">
    <cfRule type="expression" dxfId="27" priority="1" stopIfTrue="1">
      <formula>AB$14&gt;0</formula>
    </cfRule>
  </conditionalFormatting>
  <dataValidations count="4">
    <dataValidation allowBlank="1" showInputMessage="1" showErrorMessage="1" promptTitle="Nhập số in" prompt="Số này nhập từ cột STT ở bảng bên cạnh" sqref="AC1:AC2"/>
    <dataValidation allowBlank="1" showInputMessage="1" showErrorMessage="1" promptTitle="Số hiệu BB" prompt="Số hiệu của biên bản ở Sheet này, được lấy từ cột 3 Sheet DanhMuc" sqref="AF2"/>
    <dataValidation allowBlank="1" showInputMessage="1" showErrorMessage="1" promptTitle="STT để in" prompt="STT ở cột này dùng để in hàng loạt các biên bản trong Sheet này" sqref="AD2"/>
    <dataValidation allowBlank="1" showInputMessage="1" showErrorMessage="1" promptTitle="STT của biên bản ở Sheet DanhMuc" prompt="Lấy từ kết quả lọc ở cột 2 sheet DanhMuc, tương ứng với mỗi loại biên bản." sqref="AE2"/>
  </dataValidations>
  <hyperlinks>
    <hyperlink ref="AA58" location="DanhMuc!A1" display="Quay về DanhMuc"/>
    <hyperlink ref="AA8" location="DanhMuc!A1" display="Quay về DanhMuc"/>
  </hyperlinks>
  <printOptions horizontalCentered="1"/>
  <pageMargins left="0.9055118110236221" right="0.78740157480314965" top="0.59055118110236227" bottom="0.59055118110236227" header="0" footer="0"/>
  <pageSetup paperSize="9" orientation="portrait" r:id="rId1"/>
  <headerFooter alignWithMargins="0"/>
  <legacyDrawing r:id="rId2"/>
</worksheet>
</file>

<file path=xl/worksheets/sheet27.xml><?xml version="1.0" encoding="utf-8"?>
<worksheet xmlns="http://schemas.openxmlformats.org/spreadsheetml/2006/main" xmlns:r="http://schemas.openxmlformats.org/officeDocument/2006/relationships">
  <sheetPr codeName="Sheet25" enableFormatConditionsCalculation="0">
    <tabColor indexed="16"/>
  </sheetPr>
  <dimension ref="A1:AE67"/>
  <sheetViews>
    <sheetView view="pageBreakPreview" workbookViewId="0">
      <pane ySplit="1" topLeftCell="A26" activePane="bottomLeft" state="frozen"/>
      <selection activeCell="Q11" sqref="Q11"/>
      <selection pane="bottomLeft" activeCell="B35" sqref="B35"/>
    </sheetView>
  </sheetViews>
  <sheetFormatPr defaultRowHeight="15.75"/>
  <cols>
    <col min="1" max="25" width="3" customWidth="1"/>
    <col min="26" max="26" width="3.125" customWidth="1"/>
    <col min="27" max="27" width="23.75" bestFit="1" customWidth="1"/>
    <col min="28" max="28" width="4.875" hidden="1" customWidth="1"/>
    <col min="29" max="29" width="6.125" hidden="1" customWidth="1"/>
    <col min="30" max="30" width="4.875" hidden="1" customWidth="1"/>
  </cols>
  <sheetData>
    <row r="1" spans="1:31" s="3" customFormat="1" ht="17.25"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0">
        <f>DanhMuc!S13</f>
        <v>52</v>
      </c>
    </row>
    <row r="2" spans="1:31" ht="19.5" thickTop="1">
      <c r="A2" s="6" t="s">
        <v>10</v>
      </c>
      <c r="B2" s="6"/>
      <c r="C2" s="6"/>
      <c r="D2" s="6"/>
      <c r="E2" s="6"/>
      <c r="F2" s="6"/>
      <c r="G2" s="6"/>
      <c r="H2" s="6"/>
      <c r="I2" s="6"/>
      <c r="J2" s="6"/>
      <c r="K2" s="6"/>
      <c r="L2" s="234"/>
      <c r="M2" s="234"/>
      <c r="N2" s="234"/>
      <c r="O2" s="234"/>
      <c r="P2" s="234"/>
      <c r="Q2" s="234"/>
      <c r="R2" s="234"/>
      <c r="S2" s="234"/>
      <c r="T2" s="234"/>
      <c r="U2" s="234"/>
      <c r="V2" s="234"/>
      <c r="W2" s="234"/>
      <c r="X2" s="234"/>
      <c r="Y2" s="234"/>
      <c r="Z2" s="234"/>
      <c r="AA2" s="260"/>
      <c r="AB2" s="236"/>
      <c r="AC2" s="236"/>
      <c r="AD2" s="236"/>
      <c r="AE2" s="236"/>
    </row>
    <row r="3" spans="1:31" ht="18.75">
      <c r="A3" s="19" t="s">
        <v>0</v>
      </c>
      <c r="B3" s="19"/>
      <c r="C3" s="19"/>
      <c r="D3" s="19"/>
      <c r="E3" s="19"/>
      <c r="F3" s="19"/>
      <c r="G3" s="19"/>
      <c r="H3" s="19"/>
      <c r="I3" s="19"/>
      <c r="J3" s="19"/>
      <c r="K3" s="237"/>
      <c r="L3" s="237"/>
      <c r="M3" s="237"/>
      <c r="N3" s="237"/>
      <c r="O3" s="237"/>
      <c r="P3" s="237"/>
      <c r="Q3" s="238"/>
      <c r="R3" s="238"/>
      <c r="S3" s="238"/>
      <c r="T3" s="238"/>
      <c r="U3" s="238"/>
      <c r="V3" s="238"/>
      <c r="W3" s="238"/>
      <c r="X3" s="238"/>
      <c r="Y3" s="238"/>
      <c r="Z3" s="238"/>
      <c r="AA3" s="260"/>
      <c r="AB3" s="236"/>
      <c r="AC3" s="236"/>
      <c r="AD3" s="236"/>
      <c r="AE3" s="236"/>
    </row>
    <row r="4" spans="1:31" ht="18.75">
      <c r="A4" s="236"/>
      <c r="B4" s="236"/>
      <c r="C4" s="236"/>
      <c r="D4" s="236"/>
      <c r="E4" s="236"/>
      <c r="F4" s="236"/>
      <c r="G4" s="236"/>
      <c r="H4" s="236"/>
      <c r="I4" s="236"/>
      <c r="J4" s="236"/>
      <c r="K4" s="238"/>
      <c r="L4" s="238"/>
      <c r="M4" s="238"/>
      <c r="N4" s="238"/>
      <c r="O4" s="238"/>
      <c r="P4" s="238"/>
      <c r="Q4" s="238"/>
      <c r="R4" s="238"/>
      <c r="S4" s="238"/>
      <c r="T4" s="238"/>
      <c r="U4" s="238"/>
      <c r="V4" s="238"/>
      <c r="W4" s="238"/>
      <c r="X4" s="238"/>
      <c r="Y4" s="238"/>
      <c r="Z4" s="238"/>
      <c r="AA4" s="260"/>
      <c r="AB4" s="236"/>
      <c r="AC4" s="236"/>
      <c r="AD4" s="236"/>
      <c r="AE4" s="236"/>
    </row>
    <row r="5" spans="1:31" ht="18.75">
      <c r="A5" s="236"/>
      <c r="B5" s="236"/>
      <c r="C5" s="236"/>
      <c r="D5" s="236"/>
      <c r="E5" s="236"/>
      <c r="F5" s="236"/>
      <c r="G5" s="236"/>
      <c r="H5" s="236"/>
      <c r="I5" s="236"/>
      <c r="J5" s="236"/>
      <c r="K5" s="236"/>
      <c r="L5" s="236"/>
      <c r="M5" s="236"/>
      <c r="N5" s="236"/>
      <c r="O5" s="236"/>
      <c r="P5" s="236"/>
      <c r="Q5" s="236"/>
      <c r="R5" s="236"/>
      <c r="S5" s="236"/>
      <c r="T5" s="236"/>
      <c r="U5" s="236"/>
      <c r="V5" s="236"/>
      <c r="W5" s="236"/>
      <c r="X5" s="236"/>
      <c r="Y5" s="236"/>
      <c r="Z5" s="11" t="str">
        <f>tinh2&amp;", ngày "&amp;AB5&amp;" tháng "&amp;AC5&amp;" năm "&amp;AD5</f>
        <v>Hạ Long, ngày …... tháng …... năm ……...</v>
      </c>
      <c r="AA5" s="261">
        <v>10</v>
      </c>
      <c r="AB5" s="236" t="str">
        <f>IF(INDEX(DanhMuc,$AA$1,AA5)&gt;0,TEXT(DAY(INDEX(DanhMuc,$AA$1,AA5)),"00"),"…...")</f>
        <v>…...</v>
      </c>
      <c r="AC5" s="236" t="str">
        <f>IF(INDEX(DanhMuc,$AA$1,AA5)&gt;0,TEXT(MONTH(INDEX(DanhMuc,$AA$1,AA5)),"00"),"…...")</f>
        <v>…...</v>
      </c>
      <c r="AD5" s="236" t="str">
        <f>IF(INDEX(DanhMuc,$AA$1,AA5)&gt;0,TEXT(YEAR(INDEX(DanhMuc,$AA$1,AA5)),"00"),"……...")</f>
        <v>……...</v>
      </c>
      <c r="AE5" s="236"/>
    </row>
    <row r="6" spans="1:31" ht="18.75">
      <c r="A6" s="236"/>
      <c r="B6" s="236"/>
      <c r="C6" s="236"/>
      <c r="D6" s="236"/>
      <c r="E6" s="236"/>
      <c r="F6" s="236"/>
      <c r="G6" s="236"/>
      <c r="H6" s="236"/>
      <c r="I6" s="236"/>
      <c r="J6" s="236"/>
      <c r="K6" s="236"/>
      <c r="L6" s="236"/>
      <c r="M6" s="236"/>
      <c r="N6" s="236"/>
      <c r="O6" s="236"/>
      <c r="P6" s="236"/>
      <c r="Q6" s="236"/>
      <c r="R6" s="236"/>
      <c r="S6" s="236"/>
      <c r="T6" s="236"/>
      <c r="U6" s="236"/>
      <c r="V6" s="236"/>
      <c r="W6" s="236"/>
      <c r="X6" s="236"/>
      <c r="Y6" s="236"/>
      <c r="Z6" s="236"/>
      <c r="AA6" s="260"/>
      <c r="AB6" s="236"/>
      <c r="AC6" s="236"/>
      <c r="AD6" s="236"/>
      <c r="AE6" s="236"/>
    </row>
    <row r="7" spans="1:31" ht="19.5" thickBot="1">
      <c r="A7" s="239" t="str">
        <f>IF(AB7&gt;0,"BIÊN BẢN SỐ: "&amp;AC7&amp;"/A-B","BIÊN BẢN SỐ: ……………......")</f>
        <v>BIÊN BẢN SỐ: ……………......</v>
      </c>
      <c r="B7" s="239"/>
      <c r="C7" s="239"/>
      <c r="D7" s="239"/>
      <c r="E7" s="239"/>
      <c r="F7" s="239"/>
      <c r="G7" s="239"/>
      <c r="H7" s="239"/>
      <c r="I7" s="239"/>
      <c r="J7" s="239"/>
      <c r="K7" s="239"/>
      <c r="L7" s="239"/>
      <c r="M7" s="239"/>
      <c r="N7" s="239"/>
      <c r="O7" s="239"/>
      <c r="P7" s="239"/>
      <c r="Q7" s="239"/>
      <c r="R7" s="239"/>
      <c r="S7" s="239"/>
      <c r="T7" s="239"/>
      <c r="U7" s="239"/>
      <c r="V7" s="239"/>
      <c r="W7" s="239"/>
      <c r="X7" s="239"/>
      <c r="Y7" s="239"/>
      <c r="Z7" s="239"/>
      <c r="AA7" s="261">
        <v>1</v>
      </c>
      <c r="AB7" s="236">
        <f>LEN(INDEX(DanhMuc,$AA$1,AA7))</f>
        <v>0</v>
      </c>
      <c r="AC7" s="236">
        <f>INDEX(DanhMuc,$AA$1,AA7)</f>
        <v>0</v>
      </c>
      <c r="AD7" s="236"/>
      <c r="AE7" s="236"/>
    </row>
    <row r="8" spans="1:31" ht="21" thickBot="1">
      <c r="A8" s="10" t="s">
        <v>1</v>
      </c>
      <c r="B8" s="239"/>
      <c r="C8" s="239"/>
      <c r="D8" s="239"/>
      <c r="E8" s="239"/>
      <c r="F8" s="239"/>
      <c r="G8" s="239"/>
      <c r="H8" s="239"/>
      <c r="I8" s="239"/>
      <c r="J8" s="239"/>
      <c r="K8" s="239"/>
      <c r="L8" s="239"/>
      <c r="M8" s="239"/>
      <c r="N8" s="239"/>
      <c r="O8" s="239"/>
      <c r="P8" s="239"/>
      <c r="Q8" s="239"/>
      <c r="R8" s="239"/>
      <c r="S8" s="239"/>
      <c r="T8" s="239"/>
      <c r="U8" s="239"/>
      <c r="V8" s="239"/>
      <c r="W8" s="239"/>
      <c r="X8" s="239"/>
      <c r="Y8" s="239"/>
      <c r="Z8" s="239"/>
      <c r="AA8" s="262" t="s">
        <v>25</v>
      </c>
      <c r="AB8" s="236"/>
      <c r="AC8" s="236"/>
      <c r="AD8" s="236"/>
      <c r="AE8" s="236"/>
    </row>
    <row r="9" spans="1:31" ht="16.5">
      <c r="A9" s="236"/>
      <c r="B9" s="236"/>
      <c r="C9" s="236"/>
      <c r="D9" s="236"/>
      <c r="E9" s="236"/>
      <c r="F9" s="236"/>
      <c r="G9" s="236"/>
      <c r="H9" s="236"/>
      <c r="I9" s="236"/>
      <c r="J9" s="236"/>
      <c r="K9" s="236"/>
      <c r="L9" s="236"/>
      <c r="M9" s="236"/>
      <c r="N9" s="236"/>
      <c r="O9" s="236"/>
      <c r="P9" s="236"/>
      <c r="Q9" s="236"/>
      <c r="R9" s="236"/>
      <c r="S9" s="236"/>
      <c r="T9" s="236"/>
      <c r="U9" s="236"/>
      <c r="V9" s="236"/>
      <c r="W9" s="236"/>
      <c r="X9" s="236"/>
      <c r="Y9" s="236"/>
      <c r="Z9" s="236"/>
      <c r="AA9" s="224"/>
      <c r="AB9" s="236"/>
      <c r="AC9" s="236"/>
      <c r="AD9" s="236"/>
      <c r="AE9" s="236"/>
    </row>
    <row r="10" spans="1:31" ht="16.5">
      <c r="A10" s="7" t="s">
        <v>44</v>
      </c>
      <c r="B10" s="31"/>
      <c r="C10" s="31"/>
      <c r="D10" s="31"/>
      <c r="E10" s="236" t="str">
        <f>ct</f>
        <v>Nhà làm việc kiêm kho, nhà công vụ và phụ trợ</v>
      </c>
      <c r="F10" s="31"/>
      <c r="G10" s="31"/>
      <c r="H10" s="236"/>
      <c r="I10" s="236"/>
      <c r="J10" s="236"/>
      <c r="K10" s="236"/>
      <c r="L10" s="236"/>
      <c r="M10" s="236"/>
      <c r="N10" s="236"/>
      <c r="O10" s="236"/>
      <c r="P10" s="236"/>
      <c r="Q10" s="236"/>
      <c r="R10" s="236"/>
      <c r="S10" s="236"/>
      <c r="T10" s="236"/>
      <c r="U10" s="236"/>
      <c r="V10" s="236"/>
      <c r="W10" s="236"/>
      <c r="X10" s="236"/>
      <c r="Y10" s="236"/>
      <c r="Z10" s="236"/>
      <c r="AA10" s="224"/>
      <c r="AB10" s="236"/>
      <c r="AC10" s="236"/>
      <c r="AD10" s="236"/>
      <c r="AE10" s="236"/>
    </row>
    <row r="11" spans="1:31" ht="16.5">
      <c r="A11" s="7" t="s">
        <v>74</v>
      </c>
      <c r="B11" s="31"/>
      <c r="C11" s="31"/>
      <c r="D11" s="31"/>
      <c r="E11" s="236" t="str">
        <f>hm</f>
        <v>Nhà làm việc kiêm kho</v>
      </c>
      <c r="F11" s="31"/>
      <c r="G11" s="31"/>
      <c r="H11" s="236"/>
      <c r="I11" s="236"/>
      <c r="J11" s="236"/>
      <c r="K11" s="236"/>
      <c r="L11" s="236"/>
      <c r="M11" s="236"/>
      <c r="N11" s="236"/>
      <c r="O11" s="236"/>
      <c r="P11" s="236"/>
      <c r="Q11" s="236"/>
      <c r="R11" s="236"/>
      <c r="S11" s="236"/>
      <c r="T11" s="236"/>
      <c r="U11" s="236"/>
      <c r="V11" s="236"/>
      <c r="W11" s="236"/>
      <c r="X11" s="236"/>
      <c r="Y11" s="236"/>
      <c r="Z11" s="236"/>
      <c r="AA11" s="224"/>
      <c r="AB11" s="236"/>
      <c r="AC11" s="236"/>
      <c r="AD11" s="236"/>
      <c r="AE11" s="236"/>
    </row>
    <row r="12" spans="1:31" ht="16.5">
      <c r="A12" s="7" t="s">
        <v>45</v>
      </c>
      <c r="B12" s="31"/>
      <c r="C12" s="31"/>
      <c r="D12" s="31"/>
      <c r="E12" s="236" t="str">
        <f>dd</f>
        <v>Phường HG - TP HL - Tỉnh QN</v>
      </c>
      <c r="F12" s="31"/>
      <c r="G12" s="31"/>
      <c r="H12" s="236"/>
      <c r="I12" s="236"/>
      <c r="J12" s="236"/>
      <c r="K12" s="236"/>
      <c r="L12" s="236"/>
      <c r="M12" s="236"/>
      <c r="N12" s="236"/>
      <c r="O12" s="236"/>
      <c r="P12" s="236"/>
      <c r="Q12" s="236"/>
      <c r="R12" s="236"/>
      <c r="S12" s="236"/>
      <c r="T12" s="236"/>
      <c r="U12" s="236"/>
      <c r="V12" s="236"/>
      <c r="W12" s="236"/>
      <c r="X12" s="236"/>
      <c r="Y12" s="236"/>
      <c r="Z12" s="236"/>
      <c r="AA12" s="224"/>
      <c r="AB12" s="236"/>
      <c r="AC12" s="236"/>
      <c r="AD12" s="236"/>
      <c r="AE12" s="236"/>
    </row>
    <row r="13" spans="1:31" ht="16.5">
      <c r="A13" s="7" t="s">
        <v>2</v>
      </c>
      <c r="B13" s="236"/>
      <c r="C13" s="236"/>
      <c r="D13" s="236"/>
      <c r="E13" s="236"/>
      <c r="F13" s="236"/>
      <c r="G13" s="236"/>
      <c r="H13" s="236"/>
      <c r="I13" s="236"/>
      <c r="J13" s="236"/>
      <c r="K13" s="236"/>
      <c r="L13" s="236"/>
      <c r="M13" s="236"/>
      <c r="N13" s="236"/>
      <c r="O13" s="236"/>
      <c r="P13" s="236"/>
      <c r="Q13" s="236"/>
      <c r="R13" s="236"/>
      <c r="S13" s="236"/>
      <c r="T13" s="236"/>
      <c r="U13" s="236"/>
      <c r="V13" s="236"/>
      <c r="W13" s="236"/>
      <c r="X13" s="236"/>
      <c r="Y13" s="236"/>
      <c r="Z13" s="236"/>
      <c r="AA13" s="224"/>
      <c r="AB13" s="236"/>
      <c r="AC13" s="236"/>
      <c r="AD13" s="236"/>
      <c r="AE13" s="236"/>
    </row>
    <row r="14" spans="1:31" ht="16.5" customHeight="1">
      <c r="A14" s="454" t="str">
        <f>IF(AB14&gt;0,INDEX(DanhMuc,$AA$1,AA14),REPT(".",285))</f>
        <v>.............................................................................................................................................................................................................................................................................................</v>
      </c>
      <c r="B14" s="454"/>
      <c r="C14" s="454"/>
      <c r="D14" s="454"/>
      <c r="E14" s="454"/>
      <c r="F14" s="454"/>
      <c r="G14" s="454"/>
      <c r="H14" s="454"/>
      <c r="I14" s="454"/>
      <c r="J14" s="454"/>
      <c r="K14" s="454"/>
      <c r="L14" s="454"/>
      <c r="M14" s="454"/>
      <c r="N14" s="454"/>
      <c r="O14" s="454"/>
      <c r="P14" s="454"/>
      <c r="Q14" s="454"/>
      <c r="R14" s="454"/>
      <c r="S14" s="454"/>
      <c r="T14" s="454"/>
      <c r="U14" s="454"/>
      <c r="V14" s="454"/>
      <c r="W14" s="454"/>
      <c r="X14" s="454"/>
      <c r="Y14" s="454"/>
      <c r="Z14" s="454"/>
      <c r="AA14" s="225">
        <v>2</v>
      </c>
      <c r="AB14" s="236">
        <f>LEN(INDEX(DanhMuc,$AA$1,AA14))</f>
        <v>0</v>
      </c>
      <c r="AC14" s="236"/>
      <c r="AD14" s="236"/>
      <c r="AE14" s="236"/>
    </row>
    <row r="15" spans="1:31" ht="16.5">
      <c r="A15" s="454"/>
      <c r="B15" s="454"/>
      <c r="C15" s="454"/>
      <c r="D15" s="454"/>
      <c r="E15" s="454"/>
      <c r="F15" s="454"/>
      <c r="G15" s="454"/>
      <c r="H15" s="454"/>
      <c r="I15" s="454"/>
      <c r="J15" s="454"/>
      <c r="K15" s="454"/>
      <c r="L15" s="454"/>
      <c r="M15" s="454"/>
      <c r="N15" s="454"/>
      <c r="O15" s="454"/>
      <c r="P15" s="454"/>
      <c r="Q15" s="454"/>
      <c r="R15" s="454"/>
      <c r="S15" s="454"/>
      <c r="T15" s="454"/>
      <c r="U15" s="454"/>
      <c r="V15" s="454"/>
      <c r="W15" s="454"/>
      <c r="X15" s="454"/>
      <c r="Y15" s="454"/>
      <c r="Z15" s="454"/>
      <c r="AA15" s="225"/>
      <c r="AB15" s="236"/>
      <c r="AC15" s="236"/>
      <c r="AD15" s="236"/>
      <c r="AE15" s="236"/>
    </row>
    <row r="16" spans="1:31" ht="16.5">
      <c r="A16" s="454"/>
      <c r="B16" s="454"/>
      <c r="C16" s="454"/>
      <c r="D16" s="454"/>
      <c r="E16" s="454"/>
      <c r="F16" s="454"/>
      <c r="G16" s="454"/>
      <c r="H16" s="454"/>
      <c r="I16" s="454"/>
      <c r="J16" s="454"/>
      <c r="K16" s="454"/>
      <c r="L16" s="454"/>
      <c r="M16" s="454"/>
      <c r="N16" s="454"/>
      <c r="O16" s="454"/>
      <c r="P16" s="454"/>
      <c r="Q16" s="454"/>
      <c r="R16" s="454"/>
      <c r="S16" s="454"/>
      <c r="T16" s="454"/>
      <c r="U16" s="454"/>
      <c r="V16" s="454"/>
      <c r="W16" s="454"/>
      <c r="X16" s="454"/>
      <c r="Y16" s="454"/>
      <c r="Z16" s="454"/>
      <c r="AA16" s="224"/>
      <c r="AB16" s="236"/>
      <c r="AC16" s="236"/>
      <c r="AD16" s="236"/>
      <c r="AE16" s="236"/>
    </row>
    <row r="17" spans="1:31" ht="18.75" customHeight="1">
      <c r="A17" s="7" t="s">
        <v>3</v>
      </c>
      <c r="B17" s="236"/>
      <c r="C17" s="236"/>
      <c r="D17" s="236"/>
      <c r="E17" s="236"/>
      <c r="F17" s="236"/>
      <c r="G17" s="236"/>
      <c r="H17" s="236"/>
      <c r="I17" s="236"/>
      <c r="J17" s="236"/>
      <c r="K17" s="236"/>
      <c r="L17" s="236"/>
      <c r="M17" s="236"/>
      <c r="N17" s="236"/>
      <c r="O17" s="236"/>
      <c r="P17" s="236"/>
      <c r="Q17" s="236"/>
      <c r="R17" s="236"/>
      <c r="S17" s="236"/>
      <c r="T17" s="236"/>
      <c r="U17" s="236"/>
      <c r="V17" s="236"/>
      <c r="W17" s="236"/>
      <c r="X17" s="236"/>
      <c r="Y17" s="236"/>
      <c r="Z17" s="236"/>
      <c r="AA17" s="224"/>
      <c r="AB17" s="236"/>
      <c r="AC17" s="236"/>
      <c r="AD17" s="236"/>
      <c r="AE17" s="236"/>
    </row>
    <row r="18" spans="1:31" ht="18.75">
      <c r="A18" s="450" t="str">
        <f>ntab1</f>
        <v xml:space="preserve">  2.1) Nhà thầu Tư vấn giám sát: Công ty Cổ phần Tư vấn…</v>
      </c>
      <c r="B18" s="450"/>
      <c r="C18" s="450"/>
      <c r="D18" s="450"/>
      <c r="E18" s="450"/>
      <c r="F18" s="450"/>
      <c r="G18" s="450"/>
      <c r="H18" s="450"/>
      <c r="I18" s="450"/>
      <c r="J18" s="450"/>
      <c r="K18" s="450"/>
      <c r="L18" s="450"/>
      <c r="M18" s="450"/>
      <c r="N18" s="450"/>
      <c r="O18" s="450"/>
      <c r="P18" s="450"/>
      <c r="Q18" s="450"/>
      <c r="R18" s="450"/>
      <c r="S18" s="450"/>
      <c r="T18" s="450"/>
      <c r="U18" s="450"/>
      <c r="V18" s="450"/>
      <c r="W18" s="450"/>
      <c r="X18" s="450"/>
      <c r="Y18" s="450"/>
      <c r="Z18" s="450"/>
      <c r="AA18" s="260"/>
      <c r="AB18" s="236"/>
      <c r="AC18" s="236"/>
      <c r="AD18" s="236"/>
      <c r="AE18" s="236"/>
    </row>
    <row r="19" spans="1:31" ht="18.75">
      <c r="A19" s="236"/>
      <c r="B19" s="236" t="str">
        <f>tvgs1</f>
        <v>Ông: Trần Bá Đức</v>
      </c>
      <c r="C19" s="236"/>
      <c r="D19" s="236"/>
      <c r="E19" s="236"/>
      <c r="F19" s="236"/>
      <c r="G19" s="236"/>
      <c r="H19" s="236"/>
      <c r="I19" s="236"/>
      <c r="J19" s="236"/>
      <c r="K19" s="236"/>
      <c r="L19" s="236"/>
      <c r="M19" s="236"/>
      <c r="N19" s="236" t="str">
        <f>tvgs11</f>
        <v>Chức vụ: Tổ trưởng tổ giám sát</v>
      </c>
      <c r="O19" s="236"/>
      <c r="P19" s="236"/>
      <c r="Q19" s="236"/>
      <c r="R19" s="236"/>
      <c r="S19" s="236"/>
      <c r="T19" s="236"/>
      <c r="U19" s="236"/>
      <c r="V19" s="236"/>
      <c r="W19" s="236"/>
      <c r="X19" s="236"/>
      <c r="Y19" s="236"/>
      <c r="Z19" s="236"/>
      <c r="AA19" s="260"/>
      <c r="AB19" s="236"/>
      <c r="AC19" s="236"/>
      <c r="AD19" s="236"/>
      <c r="AE19" s="236"/>
    </row>
    <row r="20" spans="1:31" ht="18.75">
      <c r="A20" s="236"/>
      <c r="B20" s="236" t="str">
        <f>tvgs2</f>
        <v>Ông: ………………………..</v>
      </c>
      <c r="C20" s="236"/>
      <c r="D20" s="236"/>
      <c r="E20" s="236"/>
      <c r="F20" s="236"/>
      <c r="G20" s="236"/>
      <c r="H20" s="236"/>
      <c r="I20" s="236"/>
      <c r="J20" s="236"/>
      <c r="K20" s="236"/>
      <c r="L20" s="236"/>
      <c r="M20" s="236"/>
      <c r="N20" s="236" t="str">
        <f>tvgs22</f>
        <v>Chức vụ: …………………</v>
      </c>
      <c r="O20" s="236"/>
      <c r="P20" s="236"/>
      <c r="Q20" s="236"/>
      <c r="R20" s="236"/>
      <c r="S20" s="236"/>
      <c r="T20" s="236"/>
      <c r="U20" s="236"/>
      <c r="V20" s="236"/>
      <c r="W20" s="236"/>
      <c r="X20" s="236"/>
      <c r="Y20" s="236"/>
      <c r="Z20" s="236"/>
      <c r="AA20" s="260"/>
      <c r="AB20" s="236"/>
      <c r="AC20" s="236"/>
      <c r="AD20" s="236"/>
      <c r="AE20" s="236"/>
    </row>
    <row r="21" spans="1:31" ht="18.75">
      <c r="A21" s="7" t="str">
        <f>ntab2</f>
        <v xml:space="preserve">  2.2) Nhà thầu thi công xây dựng: Công ty Cổ phần Xây dựng…</v>
      </c>
      <c r="B21" s="236"/>
      <c r="C21" s="236"/>
      <c r="D21" s="236"/>
      <c r="E21" s="236"/>
      <c r="F21" s="236"/>
      <c r="G21" s="236"/>
      <c r="H21" s="236"/>
      <c r="I21" s="236"/>
      <c r="J21" s="236"/>
      <c r="K21" s="236"/>
      <c r="L21" s="236"/>
      <c r="M21" s="236"/>
      <c r="N21" s="236"/>
      <c r="O21" s="236"/>
      <c r="P21" s="236"/>
      <c r="Q21" s="236"/>
      <c r="R21" s="236"/>
      <c r="S21" s="236"/>
      <c r="T21" s="236"/>
      <c r="U21" s="236"/>
      <c r="V21" s="236"/>
      <c r="W21" s="236"/>
      <c r="X21" s="236"/>
      <c r="Y21" s="236"/>
      <c r="Z21" s="236"/>
      <c r="AA21" s="260"/>
      <c r="AB21" s="236"/>
      <c r="AC21" s="236"/>
      <c r="AD21" s="236"/>
      <c r="AE21" s="236"/>
    </row>
    <row r="22" spans="1:31" ht="18.75">
      <c r="A22" s="236"/>
      <c r="B22" s="236" t="str">
        <f>dvtc1</f>
        <v>Ông: Nguyễn Anh Trung</v>
      </c>
      <c r="C22" s="236"/>
      <c r="D22" s="236"/>
      <c r="E22" s="236"/>
      <c r="F22" s="236"/>
      <c r="G22" s="236"/>
      <c r="H22" s="236"/>
      <c r="I22" s="236"/>
      <c r="J22" s="236"/>
      <c r="K22" s="236"/>
      <c r="L22" s="236"/>
      <c r="M22" s="236"/>
      <c r="N22" s="236" t="str">
        <f>dvtc11</f>
        <v>Chức vụ: Chỉ huy trưởng công trường</v>
      </c>
      <c r="O22" s="236"/>
      <c r="P22" s="236"/>
      <c r="Q22" s="236"/>
      <c r="R22" s="236"/>
      <c r="S22" s="236"/>
      <c r="T22" s="236"/>
      <c r="U22" s="236"/>
      <c r="V22" s="236"/>
      <c r="W22" s="236"/>
      <c r="X22" s="236"/>
      <c r="Y22" s="236"/>
      <c r="Z22" s="236"/>
      <c r="AA22" s="260"/>
      <c r="AB22" s="236"/>
      <c r="AC22" s="236"/>
      <c r="AD22" s="236"/>
      <c r="AE22" s="236"/>
    </row>
    <row r="23" spans="1:31" ht="18.75">
      <c r="A23" s="236"/>
      <c r="B23" s="236" t="str">
        <f>dvtc2</f>
        <v>Ông: Nguyễn Đức Lam</v>
      </c>
      <c r="C23" s="236"/>
      <c r="D23" s="236"/>
      <c r="E23" s="236"/>
      <c r="F23" s="236"/>
      <c r="G23" s="236"/>
      <c r="H23" s="236"/>
      <c r="I23" s="236"/>
      <c r="J23" s="236"/>
      <c r="K23" s="236"/>
      <c r="L23" s="236"/>
      <c r="M23" s="236"/>
      <c r="N23" s="236" t="str">
        <f>dvtc22</f>
        <v>Chức vụ: CBKT</v>
      </c>
      <c r="O23" s="236"/>
      <c r="P23" s="236"/>
      <c r="Q23" s="236"/>
      <c r="R23" s="236"/>
      <c r="S23" s="236"/>
      <c r="T23" s="236"/>
      <c r="U23" s="236"/>
      <c r="V23" s="236"/>
      <c r="W23" s="236"/>
      <c r="X23" s="236"/>
      <c r="Y23" s="236"/>
      <c r="Z23" s="236"/>
      <c r="AA23" s="260"/>
      <c r="AB23" s="236"/>
      <c r="AC23" s="236"/>
      <c r="AD23" s="236"/>
      <c r="AE23" s="236"/>
    </row>
    <row r="24" spans="1:31" ht="16.5">
      <c r="A24" s="7" t="s">
        <v>262</v>
      </c>
      <c r="B24" s="236"/>
      <c r="C24" s="236"/>
      <c r="D24" s="236"/>
      <c r="E24" s="236"/>
      <c r="F24" s="236"/>
      <c r="G24" s="236"/>
      <c r="H24" s="236"/>
      <c r="I24" s="236"/>
      <c r="J24" s="236"/>
      <c r="K24" s="236"/>
      <c r="L24" s="236"/>
      <c r="M24" s="236"/>
      <c r="N24" s="236"/>
      <c r="O24" s="236"/>
      <c r="P24" s="236"/>
      <c r="Q24" s="236"/>
      <c r="R24" s="236"/>
      <c r="S24" s="236"/>
      <c r="T24" s="236"/>
      <c r="U24" s="236"/>
      <c r="V24" s="236"/>
      <c r="W24" s="236"/>
      <c r="X24" s="236"/>
      <c r="Y24" s="236"/>
      <c r="Z24" s="236"/>
      <c r="AA24" s="224"/>
      <c r="AB24" s="236"/>
      <c r="AC24" s="236"/>
      <c r="AD24" s="236"/>
      <c r="AE24" s="236"/>
    </row>
    <row r="25" spans="1:31" ht="16.5">
      <c r="A25" s="236"/>
      <c r="B25" s="236" t="str">
        <f>"Bắt đầu: "&amp;AC25&amp;" giờ "&amp;AD25&amp;" phút"&amp;MID(Z$5,FIND(",",Z$5,1),LEN(Z$5))</f>
        <v>Bắt đầu: …… giờ …… phút, ngày …... tháng …... năm ……...</v>
      </c>
      <c r="C25" s="236"/>
      <c r="D25" s="236"/>
      <c r="E25" s="236"/>
      <c r="F25" s="236"/>
      <c r="G25" s="236"/>
      <c r="H25" s="236"/>
      <c r="I25" s="236"/>
      <c r="J25" s="236"/>
      <c r="K25" s="236"/>
      <c r="L25" s="236"/>
      <c r="M25" s="236"/>
      <c r="N25" s="236"/>
      <c r="O25" s="236"/>
      <c r="P25" s="236"/>
      <c r="Q25" s="236"/>
      <c r="R25" s="236"/>
      <c r="S25" s="236"/>
      <c r="T25" s="236"/>
      <c r="U25" s="236"/>
      <c r="V25" s="236"/>
      <c r="W25" s="236"/>
      <c r="X25" s="236"/>
      <c r="Y25" s="236"/>
      <c r="Z25" s="236"/>
      <c r="AA25" s="225">
        <v>8</v>
      </c>
      <c r="AB25" s="236">
        <f>INDEX(DanhMuc,$AA$1,AA25)</f>
        <v>0</v>
      </c>
      <c r="AC25" s="236" t="str">
        <f>IF(AB25&gt;0,LEFT(AB25,LEN(AB25)-2),"……")</f>
        <v>……</v>
      </c>
      <c r="AD25" s="236" t="str">
        <f>IF(AB25&gt;0,RIGHT(AB25,2),"……")</f>
        <v>……</v>
      </c>
      <c r="AE25" s="236"/>
    </row>
    <row r="26" spans="1:31" ht="16.5">
      <c r="A26" s="236"/>
      <c r="B26" s="236" t="str">
        <f>"Kết thúc: "&amp;AC26&amp;" giờ "&amp;AD26&amp;" phút"&amp;MID(Z$5,FIND(",",Z$5,1),LEN(Z$5))</f>
        <v>Kết thúc: ….. giờ ..… phút, ngày …... tháng …... năm ……...</v>
      </c>
      <c r="C26" s="236"/>
      <c r="D26" s="236"/>
      <c r="E26" s="236"/>
      <c r="F26" s="236"/>
      <c r="G26" s="236"/>
      <c r="H26" s="236"/>
      <c r="I26" s="236"/>
      <c r="J26" s="236"/>
      <c r="K26" s="236"/>
      <c r="L26" s="236"/>
      <c r="M26" s="236"/>
      <c r="N26" s="236"/>
      <c r="O26" s="236"/>
      <c r="P26" s="236"/>
      <c r="Q26" s="236"/>
      <c r="R26" s="236"/>
      <c r="S26" s="236"/>
      <c r="T26" s="236"/>
      <c r="U26" s="236"/>
      <c r="V26" s="236"/>
      <c r="W26" s="236"/>
      <c r="X26" s="236"/>
      <c r="Y26" s="236"/>
      <c r="Z26" s="236"/>
      <c r="AA26" s="225">
        <v>9</v>
      </c>
      <c r="AB26" s="236">
        <f>INDEX(DanhMuc,$AA$1,AA26)</f>
        <v>0</v>
      </c>
      <c r="AC26" s="236" t="str">
        <f>IF(AB26&gt;0,LEFT(AB26,LEN(AB26)-2),"…..")</f>
        <v>…..</v>
      </c>
      <c r="AD26" s="236" t="str">
        <f>IF(AB26&gt;0,RIGHT(AB26,2),"..…")</f>
        <v>..…</v>
      </c>
      <c r="AE26" s="236"/>
    </row>
    <row r="27" spans="1:31" ht="16.5" customHeight="1">
      <c r="A27" s="447" t="str">
        <f>"     Tại công trường xây dựng "&amp;ct&amp;"."</f>
        <v xml:space="preserve">     Tại công trường xây dựng Nhà làm việc kiêm kho, nhà công vụ và phụ trợ.</v>
      </c>
      <c r="B27" s="448"/>
      <c r="C27" s="448"/>
      <c r="D27" s="448"/>
      <c r="E27" s="448"/>
      <c r="F27" s="448"/>
      <c r="G27" s="448"/>
      <c r="H27" s="448"/>
      <c r="I27" s="448"/>
      <c r="J27" s="448"/>
      <c r="K27" s="448"/>
      <c r="L27" s="448"/>
      <c r="M27" s="448"/>
      <c r="N27" s="448"/>
      <c r="O27" s="448"/>
      <c r="P27" s="448"/>
      <c r="Q27" s="448"/>
      <c r="R27" s="448"/>
      <c r="S27" s="448"/>
      <c r="T27" s="448"/>
      <c r="U27" s="448"/>
      <c r="V27" s="448"/>
      <c r="W27" s="448"/>
      <c r="X27" s="448"/>
      <c r="Y27" s="448"/>
      <c r="Z27" s="448"/>
      <c r="AA27" s="224"/>
      <c r="AB27" s="236"/>
      <c r="AC27" s="236"/>
      <c r="AD27" s="236"/>
      <c r="AE27" s="236"/>
    </row>
    <row r="28" spans="1:31" ht="16.5">
      <c r="A28" s="7" t="s">
        <v>5</v>
      </c>
      <c r="B28" s="236"/>
      <c r="C28" s="236"/>
      <c r="D28" s="236"/>
      <c r="E28" s="236"/>
      <c r="F28" s="236"/>
      <c r="G28" s="236"/>
      <c r="H28" s="236"/>
      <c r="I28" s="236"/>
      <c r="J28" s="236"/>
      <c r="K28" s="236"/>
      <c r="L28" s="236"/>
      <c r="M28" s="236"/>
      <c r="N28" s="236"/>
      <c r="O28" s="236"/>
      <c r="P28" s="236"/>
      <c r="Q28" s="236"/>
      <c r="R28" s="236"/>
      <c r="S28" s="236"/>
      <c r="T28" s="236"/>
      <c r="U28" s="236"/>
      <c r="V28" s="236"/>
      <c r="W28" s="236"/>
      <c r="X28" s="236"/>
      <c r="Y28" s="236"/>
      <c r="Z28" s="236"/>
      <c r="AA28" s="224"/>
      <c r="AB28" s="236"/>
      <c r="AC28" s="236"/>
      <c r="AD28" s="236"/>
      <c r="AE28" s="236"/>
    </row>
    <row r="29" spans="1:31" ht="18.75">
      <c r="A29" s="8" t="s">
        <v>6</v>
      </c>
      <c r="B29" s="236"/>
      <c r="C29" s="236"/>
      <c r="D29" s="236"/>
      <c r="E29" s="236"/>
      <c r="F29" s="236"/>
      <c r="G29" s="236"/>
      <c r="H29" s="236"/>
      <c r="I29" s="236"/>
      <c r="J29" s="236"/>
      <c r="K29" s="236"/>
      <c r="L29" s="236"/>
      <c r="M29" s="236"/>
      <c r="N29" s="236"/>
      <c r="O29" s="236"/>
      <c r="P29" s="236"/>
      <c r="Q29" s="236"/>
      <c r="R29" s="236"/>
      <c r="S29" s="236"/>
      <c r="T29" s="236"/>
      <c r="U29" s="236"/>
      <c r="V29" s="236"/>
      <c r="W29" s="236"/>
      <c r="X29" s="236"/>
      <c r="Y29" s="236"/>
      <c r="Z29" s="236"/>
      <c r="AA29" s="260"/>
      <c r="AB29" s="236"/>
      <c r="AC29" s="236"/>
      <c r="AD29" s="236"/>
      <c r="AE29" s="236"/>
    </row>
    <row r="30" spans="1:31" ht="16.5">
      <c r="A30" s="451" t="str">
        <f>"    - Phiếu yêu cầu nghiệm thu của nhà thầu thi công xây dựng số: "&amp;IF(AB7&gt;0,AC7&amp;"/PYC","………………")&amp;", ngày "&amp;AB31&amp;" tháng "&amp;AC31&amp;" năm "&amp;AD31&amp;";"</f>
        <v xml:space="preserve">    - Phiếu yêu cầu nghiệm thu của nhà thầu thi công xây dựng số: ………………, ngày …... tháng …... năm ……...;</v>
      </c>
      <c r="B30" s="451"/>
      <c r="C30" s="451"/>
      <c r="D30" s="451"/>
      <c r="E30" s="451"/>
      <c r="F30" s="451"/>
      <c r="G30" s="451"/>
      <c r="H30" s="451"/>
      <c r="I30" s="451"/>
      <c r="J30" s="451"/>
      <c r="K30" s="451"/>
      <c r="L30" s="451"/>
      <c r="M30" s="451"/>
      <c r="N30" s="451"/>
      <c r="O30" s="451"/>
      <c r="P30" s="451"/>
      <c r="Q30" s="451"/>
      <c r="R30" s="451"/>
      <c r="S30" s="451"/>
      <c r="T30" s="451"/>
      <c r="U30" s="451"/>
      <c r="V30" s="451"/>
      <c r="W30" s="451"/>
      <c r="X30" s="451"/>
      <c r="Y30" s="451"/>
      <c r="Z30" s="451"/>
      <c r="AA30" s="225">
        <v>1</v>
      </c>
      <c r="AB30" s="236">
        <f>LEN(INDEX(DanhMuc,$AA$1,AA30))</f>
        <v>0</v>
      </c>
      <c r="AC30" s="236">
        <f>INDEX(DanhMuc,$AA$1,AA30)</f>
        <v>0</v>
      </c>
      <c r="AD30" s="236"/>
      <c r="AE30" s="236"/>
    </row>
    <row r="31" spans="1:31" ht="16.5">
      <c r="A31" s="451"/>
      <c r="B31" s="451"/>
      <c r="C31" s="451"/>
      <c r="D31" s="451"/>
      <c r="E31" s="451"/>
      <c r="F31" s="451"/>
      <c r="G31" s="451"/>
      <c r="H31" s="451"/>
      <c r="I31" s="451"/>
      <c r="J31" s="451"/>
      <c r="K31" s="451"/>
      <c r="L31" s="451"/>
      <c r="M31" s="451"/>
      <c r="N31" s="451"/>
      <c r="O31" s="451"/>
      <c r="P31" s="451"/>
      <c r="Q31" s="451"/>
      <c r="R31" s="451"/>
      <c r="S31" s="451"/>
      <c r="T31" s="451"/>
      <c r="U31" s="451"/>
      <c r="V31" s="451"/>
      <c r="W31" s="451"/>
      <c r="X31" s="451"/>
      <c r="Y31" s="451"/>
      <c r="Z31" s="451"/>
      <c r="AA31" s="225">
        <v>7</v>
      </c>
      <c r="AB31" s="236" t="str">
        <f>IF(INDEX(DanhMuc,$AA$1,AA31)&gt;0,TEXT(DAY(INDEX(DanhMuc,$AA$1,AA31)),"00"),"…...")</f>
        <v>…...</v>
      </c>
      <c r="AC31" s="236" t="str">
        <f>IF(INDEX(DanhMuc,$AA$1,AA31)&gt;0,TEXT(MONTH(INDEX(DanhMuc,$AA$1,AA31)),"00"),"…...")</f>
        <v>…...</v>
      </c>
      <c r="AD31" s="236" t="str">
        <f>IF(INDEX(DanhMuc,$AA$1,AA31)&gt;0,TEXT(YEAR(INDEX(DanhMuc,$AA$1,AA31)),"00"),"……...")</f>
        <v>……...</v>
      </c>
      <c r="AE31" s="236"/>
    </row>
    <row r="32" spans="1:31" ht="18.75" customHeight="1">
      <c r="A32" s="447" t="s">
        <v>274</v>
      </c>
      <c r="B32" s="448"/>
      <c r="C32" s="448"/>
      <c r="D32" s="448"/>
      <c r="E32" s="448"/>
      <c r="F32" s="448"/>
      <c r="G32" s="448"/>
      <c r="H32" s="448"/>
      <c r="I32" s="448"/>
      <c r="J32" s="448"/>
      <c r="K32" s="448"/>
      <c r="L32" s="448"/>
      <c r="M32" s="448"/>
      <c r="N32" s="448"/>
      <c r="O32" s="448"/>
      <c r="P32" s="448"/>
      <c r="Q32" s="448"/>
      <c r="R32" s="448"/>
      <c r="S32" s="448"/>
      <c r="T32" s="448"/>
      <c r="U32" s="448"/>
      <c r="V32" s="448"/>
      <c r="W32" s="448"/>
      <c r="X32" s="448"/>
      <c r="Y32" s="448"/>
      <c r="Z32" s="448"/>
      <c r="AA32" s="260"/>
      <c r="AB32" s="236"/>
      <c r="AC32" s="236"/>
      <c r="AD32" s="236"/>
      <c r="AE32" s="236"/>
    </row>
    <row r="33" spans="1:31" ht="18.75">
      <c r="A33" s="448"/>
      <c r="B33" s="448"/>
      <c r="C33" s="448"/>
      <c r="D33" s="448"/>
      <c r="E33" s="448"/>
      <c r="F33" s="448"/>
      <c r="G33" s="448"/>
      <c r="H33" s="448"/>
      <c r="I33" s="448"/>
      <c r="J33" s="448"/>
      <c r="K33" s="448"/>
      <c r="L33" s="448"/>
      <c r="M33" s="448"/>
      <c r="N33" s="448"/>
      <c r="O33" s="448"/>
      <c r="P33" s="448"/>
      <c r="Q33" s="448"/>
      <c r="R33" s="448"/>
      <c r="S33" s="448"/>
      <c r="T33" s="448"/>
      <c r="U33" s="448"/>
      <c r="V33" s="448"/>
      <c r="W33" s="448"/>
      <c r="X33" s="448"/>
      <c r="Y33" s="448"/>
      <c r="Z33" s="448"/>
      <c r="AA33" s="260"/>
      <c r="AB33" s="236"/>
      <c r="AC33" s="236"/>
      <c r="AD33" s="236"/>
      <c r="AE33" s="236"/>
    </row>
    <row r="34" spans="1:31" ht="18.75">
      <c r="A34" s="240" t="s">
        <v>259</v>
      </c>
      <c r="B34" s="236"/>
      <c r="C34" s="236"/>
      <c r="D34" s="236"/>
      <c r="E34" s="236"/>
      <c r="F34" s="236"/>
      <c r="G34" s="236"/>
      <c r="H34" s="236"/>
      <c r="I34" s="236"/>
      <c r="J34" s="236"/>
      <c r="K34" s="236"/>
      <c r="L34" s="236"/>
      <c r="M34" s="236"/>
      <c r="N34" s="236"/>
      <c r="O34" s="236"/>
      <c r="P34" s="236"/>
      <c r="Q34" s="236"/>
      <c r="R34" s="236"/>
      <c r="S34" s="236"/>
      <c r="T34" s="236"/>
      <c r="U34" s="236"/>
      <c r="V34" s="236"/>
      <c r="W34" s="236"/>
      <c r="X34" s="236"/>
      <c r="Y34" s="236"/>
      <c r="Z34" s="236"/>
      <c r="AA34" s="260"/>
      <c r="AB34" s="236"/>
      <c r="AC34" s="236"/>
      <c r="AD34" s="236"/>
      <c r="AE34" s="236"/>
    </row>
    <row r="35" spans="1:31" ht="18.75">
      <c r="A35" s="240"/>
      <c r="B35" s="266" t="s">
        <v>294</v>
      </c>
      <c r="C35" s="236"/>
      <c r="D35" s="236"/>
      <c r="E35" s="236"/>
      <c r="F35" s="236"/>
      <c r="G35" s="236"/>
      <c r="H35" s="236"/>
      <c r="I35" s="236"/>
      <c r="J35" s="236"/>
      <c r="K35" s="236"/>
      <c r="L35" s="236"/>
      <c r="M35" s="236"/>
      <c r="N35" s="236"/>
      <c r="O35" s="236"/>
      <c r="P35" s="236"/>
      <c r="Q35" s="236"/>
      <c r="R35" s="236"/>
      <c r="S35" s="236"/>
      <c r="T35" s="236"/>
      <c r="U35" s="236"/>
      <c r="V35" s="236"/>
      <c r="W35" s="236"/>
      <c r="X35" s="236"/>
      <c r="Y35" s="236"/>
      <c r="Z35" s="236"/>
      <c r="AA35" s="260"/>
      <c r="AB35" s="236"/>
      <c r="AC35" s="236"/>
      <c r="AD35" s="236"/>
      <c r="AE35" s="236"/>
    </row>
    <row r="36" spans="1:31" ht="18.75">
      <c r="A36" s="236"/>
      <c r="B36" s="265" t="s">
        <v>349</v>
      </c>
      <c r="C36" s="241"/>
      <c r="D36" s="241"/>
      <c r="E36" s="241"/>
      <c r="F36" s="241"/>
      <c r="G36" s="241"/>
      <c r="H36" s="241"/>
      <c r="I36" s="241"/>
      <c r="J36" s="241"/>
      <c r="K36" s="241"/>
      <c r="L36" s="241"/>
      <c r="M36" s="241"/>
      <c r="N36" s="241"/>
      <c r="O36" s="241"/>
      <c r="P36" s="241"/>
      <c r="Q36" s="241"/>
      <c r="R36" s="241"/>
      <c r="S36" s="241"/>
      <c r="T36" s="241"/>
      <c r="U36" s="241"/>
      <c r="V36" s="241"/>
      <c r="W36" s="241"/>
      <c r="X36" s="241"/>
      <c r="Y36" s="241"/>
      <c r="Z36" s="241"/>
      <c r="AA36" s="260"/>
      <c r="AB36" s="236"/>
      <c r="AC36" s="236"/>
      <c r="AD36" s="236"/>
      <c r="AE36" s="236"/>
    </row>
    <row r="37" spans="1:31" ht="18.75" customHeight="1">
      <c r="A37" s="447" t="str">
        <f>"   - "&amp;hdxd&amp;";"</f>
        <v xml:space="preserve">   - Hợp đồng Xây lắp số: 02/2010/HĐXD ký ngày 01 tháng 3 năm 2010 về việc thi công xây dựng “Nhà làm việc kiêm kho, Nhà công vụ và phụ trợ” thuộc Dự án Đầu tư Xây dựng Công trình “Nhà làm việc kiêm kho” giữa Tỉnh QN và Công ty CP xây dựng…;</v>
      </c>
      <c r="B37" s="448"/>
      <c r="C37" s="448"/>
      <c r="D37" s="448"/>
      <c r="E37" s="448"/>
      <c r="F37" s="448"/>
      <c r="G37" s="448"/>
      <c r="H37" s="448"/>
      <c r="I37" s="448"/>
      <c r="J37" s="448"/>
      <c r="K37" s="448"/>
      <c r="L37" s="448"/>
      <c r="M37" s="448"/>
      <c r="N37" s="448"/>
      <c r="O37" s="448"/>
      <c r="P37" s="448"/>
      <c r="Q37" s="448"/>
      <c r="R37" s="448"/>
      <c r="S37" s="448"/>
      <c r="T37" s="448"/>
      <c r="U37" s="448"/>
      <c r="V37" s="448"/>
      <c r="W37" s="448"/>
      <c r="X37" s="448"/>
      <c r="Y37" s="448"/>
      <c r="Z37" s="448"/>
      <c r="AA37" s="260"/>
      <c r="AB37" s="236"/>
      <c r="AC37" s="236"/>
      <c r="AD37" s="236"/>
      <c r="AE37" s="236"/>
    </row>
    <row r="38" spans="1:31" ht="18.75">
      <c r="A38" s="447"/>
      <c r="B38" s="448"/>
      <c r="C38" s="448"/>
      <c r="D38" s="448"/>
      <c r="E38" s="448"/>
      <c r="F38" s="448"/>
      <c r="G38" s="448"/>
      <c r="H38" s="448"/>
      <c r="I38" s="448"/>
      <c r="J38" s="448"/>
      <c r="K38" s="448"/>
      <c r="L38" s="448"/>
      <c r="M38" s="448"/>
      <c r="N38" s="448"/>
      <c r="O38" s="448"/>
      <c r="P38" s="448"/>
      <c r="Q38" s="448"/>
      <c r="R38" s="448"/>
      <c r="S38" s="448"/>
      <c r="T38" s="448"/>
      <c r="U38" s="448"/>
      <c r="V38" s="448"/>
      <c r="W38" s="448"/>
      <c r="X38" s="448"/>
      <c r="Y38" s="448"/>
      <c r="Z38" s="448"/>
      <c r="AA38" s="260"/>
      <c r="AB38" s="236"/>
      <c r="AC38" s="236"/>
      <c r="AD38" s="236"/>
      <c r="AE38" s="236"/>
    </row>
    <row r="39" spans="1:31" ht="18.75">
      <c r="A39" s="447"/>
      <c r="B39" s="448"/>
      <c r="C39" s="448"/>
      <c r="D39" s="448"/>
      <c r="E39" s="448"/>
      <c r="F39" s="448"/>
      <c r="G39" s="448"/>
      <c r="H39" s="448"/>
      <c r="I39" s="448"/>
      <c r="J39" s="448"/>
      <c r="K39" s="448"/>
      <c r="L39" s="448"/>
      <c r="M39" s="448"/>
      <c r="N39" s="448"/>
      <c r="O39" s="448"/>
      <c r="P39" s="448"/>
      <c r="Q39" s="448"/>
      <c r="R39" s="448"/>
      <c r="S39" s="448"/>
      <c r="T39" s="448"/>
      <c r="U39" s="448"/>
      <c r="V39" s="448"/>
      <c r="W39" s="448"/>
      <c r="X39" s="448"/>
      <c r="Y39" s="448"/>
      <c r="Z39" s="448"/>
      <c r="AA39" s="260"/>
      <c r="AB39" s="236"/>
      <c r="AC39" s="236"/>
      <c r="AD39" s="236"/>
      <c r="AE39" s="236"/>
    </row>
    <row r="40" spans="1:31" ht="18.75">
      <c r="A40" s="448"/>
      <c r="B40" s="448"/>
      <c r="C40" s="448"/>
      <c r="D40" s="448"/>
      <c r="E40" s="448"/>
      <c r="F40" s="448"/>
      <c r="G40" s="448"/>
      <c r="H40" s="448"/>
      <c r="I40" s="448"/>
      <c r="J40" s="448"/>
      <c r="K40" s="448"/>
      <c r="L40" s="448"/>
      <c r="M40" s="448"/>
      <c r="N40" s="448"/>
      <c r="O40" s="448"/>
      <c r="P40" s="448"/>
      <c r="Q40" s="448"/>
      <c r="R40" s="448"/>
      <c r="S40" s="448"/>
      <c r="T40" s="448"/>
      <c r="U40" s="448"/>
      <c r="V40" s="448"/>
      <c r="W40" s="448"/>
      <c r="X40" s="448"/>
      <c r="Y40" s="448"/>
      <c r="Z40" s="448"/>
      <c r="AA40" s="260"/>
      <c r="AB40" s="236"/>
      <c r="AC40" s="236"/>
      <c r="AD40" s="236"/>
      <c r="AE40" s="236"/>
    </row>
    <row r="41" spans="1:31" ht="18.75" customHeight="1">
      <c r="A41" s="240" t="s">
        <v>94</v>
      </c>
      <c r="B41" s="241"/>
      <c r="C41" s="241"/>
      <c r="D41" s="241"/>
      <c r="E41" s="241"/>
      <c r="F41" s="241"/>
      <c r="G41" s="241"/>
      <c r="H41" s="241"/>
      <c r="I41" s="241"/>
      <c r="J41" s="241"/>
      <c r="K41" s="241"/>
      <c r="L41" s="241"/>
      <c r="M41" s="241"/>
      <c r="N41" s="241"/>
      <c r="O41" s="241"/>
      <c r="P41" s="241"/>
      <c r="Q41" s="241"/>
      <c r="R41" s="241"/>
      <c r="S41" s="241"/>
      <c r="T41" s="241"/>
      <c r="U41" s="241"/>
      <c r="V41" s="241"/>
      <c r="W41" s="241"/>
      <c r="X41" s="241"/>
      <c r="Y41" s="241"/>
      <c r="Z41" s="241"/>
      <c r="AA41" s="260"/>
      <c r="AB41" s="236"/>
      <c r="AC41" s="236"/>
      <c r="AD41" s="236"/>
      <c r="AE41" s="236"/>
    </row>
    <row r="42" spans="1:31" ht="16.5">
      <c r="A42" s="447" t="str">
        <f>"    - Biên bản nghiệm thu nội bộ đối tượng nghiệm thu số: "&amp;IF(AB42&gt;0,AC42&amp;"/NB","……………......")&amp;", ngày "&amp;AB43&amp;" tháng "&amp;AC43&amp;" năm "&amp;AD43&amp;";"</f>
        <v xml:space="preserve">    - Biên bản nghiệm thu nội bộ đối tượng nghiệm thu số: ……………......, ngày …... tháng …... năm ……...;</v>
      </c>
      <c r="B42" s="448"/>
      <c r="C42" s="448"/>
      <c r="D42" s="448"/>
      <c r="E42" s="448"/>
      <c r="F42" s="448"/>
      <c r="G42" s="448"/>
      <c r="H42" s="448"/>
      <c r="I42" s="448"/>
      <c r="J42" s="448"/>
      <c r="K42" s="448"/>
      <c r="L42" s="448"/>
      <c r="M42" s="448"/>
      <c r="N42" s="448"/>
      <c r="O42" s="448"/>
      <c r="P42" s="448"/>
      <c r="Q42" s="448"/>
      <c r="R42" s="448"/>
      <c r="S42" s="448"/>
      <c r="T42" s="448"/>
      <c r="U42" s="448"/>
      <c r="V42" s="448"/>
      <c r="W42" s="448"/>
      <c r="X42" s="448"/>
      <c r="Y42" s="448"/>
      <c r="Z42" s="448"/>
      <c r="AA42" s="225">
        <v>1</v>
      </c>
      <c r="AB42" s="236">
        <f>LEN(INDEX(DanhMuc,$AA$1,AA42))</f>
        <v>0</v>
      </c>
      <c r="AC42" s="236">
        <f>INDEX(DanhMuc,$AA$1,AA42)</f>
        <v>0</v>
      </c>
      <c r="AD42" s="236"/>
      <c r="AE42" s="236"/>
    </row>
    <row r="43" spans="1:31" ht="16.5">
      <c r="A43" s="448"/>
      <c r="B43" s="448"/>
      <c r="C43" s="448"/>
      <c r="D43" s="448"/>
      <c r="E43" s="448"/>
      <c r="F43" s="448"/>
      <c r="G43" s="448"/>
      <c r="H43" s="448"/>
      <c r="I43" s="448"/>
      <c r="J43" s="448"/>
      <c r="K43" s="448"/>
      <c r="L43" s="448"/>
      <c r="M43" s="448"/>
      <c r="N43" s="448"/>
      <c r="O43" s="448"/>
      <c r="P43" s="448"/>
      <c r="Q43" s="448"/>
      <c r="R43" s="448"/>
      <c r="S43" s="448"/>
      <c r="T43" s="448"/>
      <c r="U43" s="448"/>
      <c r="V43" s="448"/>
      <c r="W43" s="448"/>
      <c r="X43" s="448"/>
      <c r="Y43" s="448"/>
      <c r="Z43" s="448"/>
      <c r="AA43" s="225">
        <v>5</v>
      </c>
      <c r="AB43" s="236" t="str">
        <f>IF(INDEX(DanhMuc,$AA$1,AA43)&gt;0,TEXT(DAY(INDEX(DanhMuc,$AA$1,AA43)),"00"),"…...")</f>
        <v>…...</v>
      </c>
      <c r="AC43" s="236" t="str">
        <f>IF(INDEX(DanhMuc,$AA$1,AA43)&gt;0,TEXT(MONTH(INDEX(DanhMuc,$AA$1,AA43)),"00"),"…...")</f>
        <v>…...</v>
      </c>
      <c r="AD43" s="236" t="str">
        <f>IF(INDEX(DanhMuc,$AA$1,AA43)&gt;0,TEXT(YEAR(INDEX(DanhMuc,$AA$1,AA43)),"00"),"……...")</f>
        <v>……...</v>
      </c>
      <c r="AE43" s="236"/>
    </row>
    <row r="44" spans="1:31" ht="20.25">
      <c r="A44" s="447" t="s">
        <v>11</v>
      </c>
      <c r="B44" s="448"/>
      <c r="C44" s="448"/>
      <c r="D44" s="448"/>
      <c r="E44" s="448"/>
      <c r="F44" s="448"/>
      <c r="G44" s="448"/>
      <c r="H44" s="448"/>
      <c r="I44" s="448"/>
      <c r="J44" s="448"/>
      <c r="K44" s="448"/>
      <c r="L44" s="448"/>
      <c r="M44" s="448"/>
      <c r="N44" s="448"/>
      <c r="O44" s="448"/>
      <c r="P44" s="448"/>
      <c r="Q44" s="448"/>
      <c r="R44" s="448"/>
      <c r="S44" s="448"/>
      <c r="T44" s="448"/>
      <c r="U44" s="448"/>
      <c r="V44" s="448"/>
      <c r="W44" s="448"/>
      <c r="X44" s="448"/>
      <c r="Y44" s="448"/>
      <c r="Z44" s="448"/>
      <c r="AA44" s="263"/>
      <c r="AB44" s="236"/>
      <c r="AC44" s="236"/>
      <c r="AD44" s="236"/>
      <c r="AE44" s="236"/>
    </row>
    <row r="45" spans="1:31" ht="15.75" customHeight="1">
      <c r="A45" s="448"/>
      <c r="B45" s="448"/>
      <c r="C45" s="448"/>
      <c r="D45" s="448"/>
      <c r="E45" s="448"/>
      <c r="F45" s="448"/>
      <c r="G45" s="448"/>
      <c r="H45" s="448"/>
      <c r="I45" s="448"/>
      <c r="J45" s="448"/>
      <c r="K45" s="448"/>
      <c r="L45" s="448"/>
      <c r="M45" s="448"/>
      <c r="N45" s="448"/>
      <c r="O45" s="448"/>
      <c r="P45" s="448"/>
      <c r="Q45" s="448"/>
      <c r="R45" s="448"/>
      <c r="S45" s="448"/>
      <c r="T45" s="448"/>
      <c r="U45" s="448"/>
      <c r="V45" s="448"/>
      <c r="W45" s="448"/>
      <c r="X45" s="448"/>
      <c r="Y45" s="448"/>
      <c r="Z45" s="448"/>
      <c r="AA45" s="263"/>
      <c r="AB45" s="236"/>
      <c r="AC45" s="236"/>
      <c r="AD45" s="236"/>
      <c r="AE45" s="236"/>
    </row>
    <row r="46" spans="1:31" ht="15.75" customHeight="1">
      <c r="A46" s="8" t="s">
        <v>7</v>
      </c>
      <c r="B46" s="236"/>
      <c r="C46" s="236"/>
      <c r="D46" s="236"/>
      <c r="E46" s="236"/>
      <c r="F46" s="236"/>
      <c r="G46" s="236"/>
      <c r="H46" s="236"/>
      <c r="I46" s="236"/>
      <c r="J46" s="236"/>
      <c r="K46" s="236"/>
      <c r="L46" s="236"/>
      <c r="M46" s="236"/>
      <c r="N46" s="236"/>
      <c r="O46" s="236"/>
      <c r="P46" s="236"/>
      <c r="Q46" s="236"/>
      <c r="R46" s="236"/>
      <c r="S46" s="236"/>
      <c r="T46" s="236"/>
      <c r="U46" s="236"/>
      <c r="V46" s="236"/>
      <c r="W46" s="236"/>
      <c r="X46" s="236"/>
      <c r="Y46" s="236"/>
      <c r="Z46" s="236"/>
      <c r="AA46" s="263"/>
      <c r="AB46" s="236"/>
      <c r="AC46" s="236"/>
      <c r="AD46" s="236"/>
      <c r="AE46" s="236"/>
    </row>
    <row r="47" spans="1:31" ht="15.75" customHeight="1">
      <c r="A47" s="240" t="s">
        <v>310</v>
      </c>
      <c r="B47" s="236"/>
      <c r="C47" s="236"/>
      <c r="D47" s="236"/>
      <c r="E47" s="236"/>
      <c r="F47" s="236"/>
      <c r="G47" s="236"/>
      <c r="H47" s="236"/>
      <c r="I47" s="236"/>
      <c r="J47" s="236"/>
      <c r="K47" s="236"/>
      <c r="L47" s="236"/>
      <c r="M47" s="236"/>
      <c r="N47" s="236"/>
      <c r="O47" s="236"/>
      <c r="P47" s="236"/>
      <c r="Q47" s="236"/>
      <c r="R47" s="236"/>
      <c r="S47" s="236"/>
      <c r="T47" s="236"/>
      <c r="U47" s="236"/>
      <c r="V47" s="236"/>
      <c r="W47" s="236"/>
      <c r="X47" s="236"/>
      <c r="Y47" s="236"/>
      <c r="Z47" s="236"/>
      <c r="AA47" s="7"/>
      <c r="AB47" s="233"/>
      <c r="AC47" s="233"/>
      <c r="AD47" s="233"/>
      <c r="AE47" s="233"/>
    </row>
    <row r="48" spans="1:31">
      <c r="A48" s="236"/>
      <c r="B48" s="256" t="s">
        <v>133</v>
      </c>
      <c r="C48" s="246"/>
      <c r="D48" s="246" t="s">
        <v>277</v>
      </c>
      <c r="E48" s="246"/>
      <c r="F48" s="246"/>
      <c r="G48" s="246"/>
      <c r="H48" s="246"/>
      <c r="I48" s="246"/>
      <c r="J48" s="246"/>
      <c r="K48" s="246"/>
      <c r="L48" s="246"/>
      <c r="M48" s="246" t="s">
        <v>278</v>
      </c>
      <c r="N48" s="246"/>
      <c r="O48" s="246"/>
      <c r="P48" s="246"/>
      <c r="Q48" s="246"/>
      <c r="R48" s="246"/>
      <c r="S48" s="246"/>
      <c r="T48" s="246"/>
      <c r="U48" s="246" t="s">
        <v>279</v>
      </c>
      <c r="V48" s="246"/>
      <c r="W48" s="246"/>
      <c r="X48" s="246"/>
      <c r="Y48" s="246"/>
      <c r="Z48" s="246"/>
      <c r="AA48" s="7"/>
      <c r="AB48" s="233"/>
      <c r="AC48" s="233"/>
      <c r="AD48" s="233"/>
      <c r="AE48" s="233"/>
    </row>
    <row r="49" spans="1:31">
      <c r="A49" s="236"/>
      <c r="B49" s="247">
        <v>1</v>
      </c>
      <c r="C49" s="257"/>
      <c r="D49" s="248" t="s">
        <v>295</v>
      </c>
      <c r="E49" s="249"/>
      <c r="F49" s="249"/>
      <c r="G49" s="249"/>
      <c r="H49" s="249"/>
      <c r="I49" s="249"/>
      <c r="J49" s="249"/>
      <c r="K49" s="249"/>
      <c r="L49" s="250"/>
      <c r="M49" s="248" t="s">
        <v>301</v>
      </c>
      <c r="N49" s="249"/>
      <c r="O49" s="249"/>
      <c r="P49" s="249"/>
      <c r="Q49" s="249"/>
      <c r="R49" s="249"/>
      <c r="S49" s="249"/>
      <c r="T49" s="250"/>
      <c r="U49" s="251" t="s">
        <v>108</v>
      </c>
      <c r="V49" s="249"/>
      <c r="W49" s="249"/>
      <c r="X49" s="249"/>
      <c r="Y49" s="249"/>
      <c r="Z49" s="250"/>
      <c r="AA49" s="7"/>
      <c r="AB49" s="233"/>
      <c r="AC49" s="233"/>
      <c r="AD49" s="233"/>
      <c r="AE49" s="233"/>
    </row>
    <row r="50" spans="1:31">
      <c r="A50" s="236"/>
      <c r="B50" s="247">
        <v>2</v>
      </c>
      <c r="C50" s="257"/>
      <c r="D50" s="251" t="s">
        <v>296</v>
      </c>
      <c r="E50" s="249"/>
      <c r="F50" s="249"/>
      <c r="G50" s="249"/>
      <c r="H50" s="249"/>
      <c r="I50" s="249"/>
      <c r="J50" s="249"/>
      <c r="K50" s="249"/>
      <c r="L50" s="250"/>
      <c r="M50" s="251" t="s">
        <v>288</v>
      </c>
      <c r="N50" s="249"/>
      <c r="O50" s="249"/>
      <c r="P50" s="249"/>
      <c r="Q50" s="249"/>
      <c r="R50" s="249"/>
      <c r="S50" s="249"/>
      <c r="T50" s="250"/>
      <c r="U50" s="251" t="s">
        <v>108</v>
      </c>
      <c r="V50" s="249"/>
      <c r="W50" s="249"/>
      <c r="X50" s="249"/>
      <c r="Y50" s="249"/>
      <c r="Z50" s="250"/>
      <c r="AA50" s="7"/>
      <c r="AB50" s="233"/>
      <c r="AC50" s="233"/>
      <c r="AD50" s="233"/>
      <c r="AE50" s="233"/>
    </row>
    <row r="51" spans="1:31">
      <c r="A51" s="236"/>
      <c r="B51" s="247">
        <v>3</v>
      </c>
      <c r="C51" s="257"/>
      <c r="D51" s="251" t="s">
        <v>297</v>
      </c>
      <c r="E51" s="249"/>
      <c r="F51" s="249"/>
      <c r="G51" s="249"/>
      <c r="H51" s="249"/>
      <c r="I51" s="249"/>
      <c r="J51" s="249"/>
      <c r="K51" s="249"/>
      <c r="L51" s="250"/>
      <c r="M51" s="251" t="s">
        <v>302</v>
      </c>
      <c r="N51" s="249"/>
      <c r="O51" s="249"/>
      <c r="P51" s="249"/>
      <c r="Q51" s="249"/>
      <c r="R51" s="249"/>
      <c r="S51" s="249"/>
      <c r="T51" s="250"/>
      <c r="U51" s="251" t="s">
        <v>108</v>
      </c>
      <c r="V51" s="249"/>
      <c r="W51" s="249"/>
      <c r="X51" s="249"/>
      <c r="Y51" s="249"/>
      <c r="Z51" s="250"/>
      <c r="AA51" s="7"/>
      <c r="AB51" s="233"/>
      <c r="AC51" s="233"/>
      <c r="AD51" s="233"/>
      <c r="AE51" s="233"/>
    </row>
    <row r="52" spans="1:31">
      <c r="A52" s="240"/>
      <c r="B52" s="252">
        <v>5</v>
      </c>
      <c r="C52" s="257"/>
      <c r="D52" s="251" t="s">
        <v>298</v>
      </c>
      <c r="E52" s="249"/>
      <c r="F52" s="249"/>
      <c r="G52" s="249"/>
      <c r="H52" s="249"/>
      <c r="I52" s="249"/>
      <c r="J52" s="249"/>
      <c r="K52" s="249"/>
      <c r="L52" s="250"/>
      <c r="M52" s="251" t="s">
        <v>288</v>
      </c>
      <c r="N52" s="249"/>
      <c r="O52" s="249"/>
      <c r="P52" s="249"/>
      <c r="Q52" s="249"/>
      <c r="R52" s="249"/>
      <c r="S52" s="249"/>
      <c r="T52" s="250"/>
      <c r="U52" s="251" t="s">
        <v>108</v>
      </c>
      <c r="V52" s="249"/>
      <c r="W52" s="249"/>
      <c r="X52" s="249"/>
      <c r="Y52" s="249"/>
      <c r="Z52" s="250"/>
      <c r="AA52" s="7"/>
      <c r="AB52" s="233"/>
      <c r="AC52" s="233"/>
      <c r="AD52" s="233"/>
      <c r="AE52" s="233"/>
    </row>
    <row r="53" spans="1:31">
      <c r="A53" s="240"/>
      <c r="B53" s="252">
        <v>6</v>
      </c>
      <c r="C53" s="257"/>
      <c r="D53" s="251" t="s">
        <v>299</v>
      </c>
      <c r="E53" s="249"/>
      <c r="F53" s="249"/>
      <c r="G53" s="249"/>
      <c r="H53" s="249"/>
      <c r="I53" s="249"/>
      <c r="J53" s="249"/>
      <c r="K53" s="249"/>
      <c r="L53" s="250"/>
      <c r="M53" s="251" t="s">
        <v>288</v>
      </c>
      <c r="N53" s="249"/>
      <c r="O53" s="249"/>
      <c r="P53" s="249"/>
      <c r="Q53" s="249"/>
      <c r="R53" s="249"/>
      <c r="S53" s="249"/>
      <c r="T53" s="250"/>
      <c r="U53" s="251" t="s">
        <v>108</v>
      </c>
      <c r="V53" s="249"/>
      <c r="W53" s="249"/>
      <c r="X53" s="249"/>
      <c r="Y53" s="249"/>
      <c r="Z53" s="250"/>
      <c r="AA53" s="7"/>
      <c r="AB53" s="233"/>
      <c r="AC53" s="233"/>
      <c r="AD53" s="233"/>
      <c r="AE53" s="233"/>
    </row>
    <row r="54" spans="1:31">
      <c r="A54" s="240"/>
      <c r="B54" s="252">
        <v>7</v>
      </c>
      <c r="C54" s="257"/>
      <c r="D54" s="251" t="s">
        <v>300</v>
      </c>
      <c r="E54" s="249"/>
      <c r="F54" s="249"/>
      <c r="G54" s="249"/>
      <c r="H54" s="249"/>
      <c r="I54" s="249"/>
      <c r="J54" s="249"/>
      <c r="K54" s="249"/>
      <c r="L54" s="250"/>
      <c r="M54" s="251" t="s">
        <v>288</v>
      </c>
      <c r="N54" s="249"/>
      <c r="O54" s="249"/>
      <c r="P54" s="249"/>
      <c r="Q54" s="249"/>
      <c r="R54" s="249"/>
      <c r="S54" s="249"/>
      <c r="T54" s="250"/>
      <c r="U54" s="251" t="s">
        <v>108</v>
      </c>
      <c r="V54" s="249"/>
      <c r="W54" s="249"/>
      <c r="X54" s="249"/>
      <c r="Y54" s="249"/>
      <c r="Z54" s="250"/>
      <c r="AA54" s="7"/>
      <c r="AB54" s="233"/>
      <c r="AC54" s="233"/>
      <c r="AD54" s="233"/>
      <c r="AE54" s="233"/>
    </row>
    <row r="55" spans="1:31">
      <c r="A55" s="240"/>
      <c r="B55" s="259">
        <v>8</v>
      </c>
      <c r="C55" s="258"/>
      <c r="D55" s="253" t="s">
        <v>287</v>
      </c>
      <c r="E55" s="254"/>
      <c r="F55" s="254"/>
      <c r="G55" s="254"/>
      <c r="H55" s="254"/>
      <c r="I55" s="254"/>
      <c r="J55" s="254"/>
      <c r="K55" s="254"/>
      <c r="L55" s="255"/>
      <c r="M55" s="253" t="s">
        <v>280</v>
      </c>
      <c r="N55" s="254"/>
      <c r="O55" s="254"/>
      <c r="P55" s="254"/>
      <c r="Q55" s="254"/>
      <c r="R55" s="254"/>
      <c r="S55" s="254"/>
      <c r="T55" s="255"/>
      <c r="U55" s="253" t="s">
        <v>108</v>
      </c>
      <c r="V55" s="254"/>
      <c r="W55" s="254"/>
      <c r="X55" s="254"/>
      <c r="Y55" s="254"/>
      <c r="Z55" s="255"/>
      <c r="AA55" s="7"/>
      <c r="AB55" s="233"/>
      <c r="AC55" s="233"/>
      <c r="AD55" s="233"/>
      <c r="AE55" s="233"/>
    </row>
    <row r="56" spans="1:31" ht="20.25">
      <c r="A56" s="8" t="s">
        <v>96</v>
      </c>
      <c r="B56" s="236"/>
      <c r="C56" s="236"/>
      <c r="D56" s="236"/>
      <c r="E56" s="236"/>
      <c r="F56" s="236"/>
      <c r="G56" s="236"/>
      <c r="H56" s="236"/>
      <c r="I56" s="236"/>
      <c r="J56" s="236"/>
      <c r="K56" s="236"/>
      <c r="L56" s="236"/>
      <c r="M56" s="236"/>
      <c r="N56" s="236"/>
      <c r="O56" s="236"/>
      <c r="P56" s="236"/>
      <c r="Q56" s="236"/>
      <c r="R56" s="236"/>
      <c r="S56" s="236"/>
      <c r="T56" s="236"/>
      <c r="U56" s="236"/>
      <c r="V56" s="236"/>
      <c r="W56" s="236"/>
      <c r="X56" s="236"/>
      <c r="Y56" s="236"/>
      <c r="Z56" s="236"/>
      <c r="AA56" s="263"/>
      <c r="AB56" s="236"/>
      <c r="AC56" s="236"/>
      <c r="AD56" s="236"/>
      <c r="AE56" s="236"/>
    </row>
    <row r="57" spans="1:31" ht="21" thickBot="1">
      <c r="A57" s="243"/>
      <c r="B57" s="244"/>
      <c r="C57" s="244"/>
      <c r="D57" s="244"/>
      <c r="E57" s="244"/>
      <c r="F57" s="244"/>
      <c r="G57" s="244"/>
      <c r="H57" s="244"/>
      <c r="I57" s="244"/>
      <c r="J57" s="244"/>
      <c r="K57" s="244"/>
      <c r="L57" s="244"/>
      <c r="M57" s="244"/>
      <c r="N57" s="244"/>
      <c r="O57" s="244"/>
      <c r="P57" s="244"/>
      <c r="Q57" s="244"/>
      <c r="R57" s="244"/>
      <c r="S57" s="244"/>
      <c r="T57" s="244"/>
      <c r="U57" s="244"/>
      <c r="V57" s="244"/>
      <c r="W57" s="244"/>
      <c r="X57" s="244"/>
      <c r="Y57" s="244"/>
      <c r="Z57" s="244"/>
      <c r="AA57" s="263"/>
      <c r="AB57" s="236"/>
      <c r="AC57" s="236"/>
      <c r="AD57" s="236"/>
      <c r="AE57" s="236"/>
    </row>
    <row r="58" spans="1:31" ht="21" thickBot="1">
      <c r="A58" s="7" t="s">
        <v>8</v>
      </c>
      <c r="B58" s="236"/>
      <c r="C58" s="236"/>
      <c r="D58" s="236"/>
      <c r="E58" s="236"/>
      <c r="F58" s="236"/>
      <c r="G58" s="236"/>
      <c r="H58" s="236"/>
      <c r="I58" s="236"/>
      <c r="J58" s="236"/>
      <c r="K58" s="236"/>
      <c r="L58" s="236"/>
      <c r="M58" s="236"/>
      <c r="N58" s="236"/>
      <c r="O58" s="236"/>
      <c r="P58" s="236"/>
      <c r="Q58" s="236"/>
      <c r="R58" s="236"/>
      <c r="S58" s="236"/>
      <c r="T58" s="236"/>
      <c r="U58" s="236"/>
      <c r="V58" s="236"/>
      <c r="W58" s="236"/>
      <c r="X58" s="236"/>
      <c r="Y58" s="236"/>
      <c r="Z58" s="236"/>
      <c r="AA58" s="264" t="s">
        <v>25</v>
      </c>
      <c r="AB58" s="236"/>
      <c r="AC58" s="236"/>
      <c r="AD58" s="236"/>
      <c r="AE58" s="236"/>
    </row>
    <row r="59" spans="1:31" ht="20.25">
      <c r="A59" s="245"/>
      <c r="B59" s="249" t="s">
        <v>276</v>
      </c>
      <c r="C59" s="249"/>
      <c r="D59" s="249"/>
      <c r="E59" s="249"/>
      <c r="F59" s="249"/>
      <c r="G59" s="249"/>
      <c r="H59" s="249"/>
      <c r="I59" s="249"/>
      <c r="J59" s="249"/>
      <c r="K59" s="249"/>
      <c r="L59" s="249"/>
      <c r="M59" s="249"/>
      <c r="N59" s="249"/>
      <c r="O59" s="249"/>
      <c r="P59" s="249"/>
      <c r="Q59" s="245"/>
      <c r="R59" s="245"/>
      <c r="S59" s="245"/>
      <c r="T59" s="245"/>
      <c r="U59" s="245"/>
      <c r="V59" s="245"/>
      <c r="W59" s="245"/>
      <c r="X59" s="245"/>
      <c r="Y59" s="245"/>
      <c r="Z59" s="245"/>
      <c r="AA59" s="263"/>
      <c r="AB59" s="236"/>
      <c r="AC59" s="236"/>
      <c r="AD59" s="236"/>
      <c r="AE59" s="236"/>
    </row>
    <row r="60" spans="1:31" ht="20.25">
      <c r="A60" s="7" t="s">
        <v>95</v>
      </c>
      <c r="B60" s="236"/>
      <c r="C60" s="236"/>
      <c r="D60" s="236"/>
      <c r="E60" s="236"/>
      <c r="F60" s="236"/>
      <c r="G60" s="236"/>
      <c r="H60" s="236"/>
      <c r="I60" s="236"/>
      <c r="J60" s="236"/>
      <c r="K60" s="236"/>
      <c r="L60" s="236"/>
      <c r="M60" s="236"/>
      <c r="N60" s="236"/>
      <c r="O60" s="236"/>
      <c r="P60" s="236"/>
      <c r="Q60" s="236"/>
      <c r="R60" s="236"/>
      <c r="S60" s="236"/>
      <c r="T60" s="236"/>
      <c r="U60" s="236"/>
      <c r="V60" s="236"/>
      <c r="W60" s="236"/>
      <c r="X60" s="236"/>
      <c r="Y60" s="236"/>
      <c r="Z60" s="236"/>
      <c r="AA60" s="242"/>
      <c r="AB60" s="236"/>
      <c r="AC60" s="236"/>
      <c r="AD60" s="236"/>
      <c r="AE60" s="236"/>
    </row>
    <row r="61" spans="1:31" ht="18.75">
      <c r="A61" s="236"/>
      <c r="B61" s="236"/>
      <c r="C61" s="236"/>
      <c r="D61" s="236"/>
      <c r="E61" s="236"/>
      <c r="F61" s="236"/>
      <c r="G61" s="236"/>
      <c r="H61" s="236"/>
      <c r="I61" s="236"/>
      <c r="J61" s="236"/>
      <c r="K61" s="236"/>
      <c r="L61" s="236"/>
      <c r="M61" s="236"/>
      <c r="N61" s="236"/>
      <c r="O61" s="236"/>
      <c r="P61" s="236"/>
      <c r="Q61" s="236"/>
      <c r="R61" s="236"/>
      <c r="S61" s="236"/>
      <c r="T61" s="236"/>
      <c r="U61" s="236"/>
      <c r="V61" s="236"/>
      <c r="W61" s="236"/>
      <c r="X61" s="236"/>
      <c r="Y61" s="236"/>
      <c r="Z61" s="236"/>
      <c r="AA61" s="235"/>
      <c r="AB61" s="236"/>
      <c r="AC61" s="236"/>
      <c r="AD61" s="236"/>
      <c r="AE61" s="236"/>
    </row>
    <row r="62" spans="1:31" ht="18.75">
      <c r="A62" s="239" t="s">
        <v>291</v>
      </c>
      <c r="B62" s="239"/>
      <c r="C62" s="239"/>
      <c r="D62" s="239"/>
      <c r="E62" s="239"/>
      <c r="F62" s="239"/>
      <c r="G62" s="239"/>
      <c r="H62" s="239"/>
      <c r="I62" s="239"/>
      <c r="J62" s="239"/>
      <c r="K62" s="239"/>
      <c r="L62" s="239"/>
      <c r="M62" s="239"/>
      <c r="N62" s="239" t="s">
        <v>9</v>
      </c>
      <c r="O62" s="239"/>
      <c r="P62" s="239"/>
      <c r="Q62" s="239"/>
      <c r="R62" s="239"/>
      <c r="S62" s="239"/>
      <c r="T62" s="239"/>
      <c r="U62" s="239"/>
      <c r="V62" s="239"/>
      <c r="W62" s="239"/>
      <c r="X62" s="239"/>
      <c r="Y62" s="239"/>
      <c r="Z62" s="239"/>
      <c r="AA62" s="235"/>
      <c r="AB62" s="236"/>
      <c r="AC62" s="236"/>
      <c r="AD62" s="236"/>
      <c r="AE62" s="236"/>
    </row>
    <row r="63" spans="1:31" ht="18.75">
      <c r="A63" s="236"/>
      <c r="B63" s="236"/>
      <c r="C63" s="236"/>
      <c r="D63" s="236"/>
      <c r="E63" s="236"/>
      <c r="F63" s="236"/>
      <c r="G63" s="236"/>
      <c r="H63" s="236"/>
      <c r="I63" s="236"/>
      <c r="J63" s="236"/>
      <c r="K63" s="236"/>
      <c r="L63" s="236"/>
      <c r="M63" s="236"/>
      <c r="N63" s="236"/>
      <c r="O63" s="236"/>
      <c r="P63" s="236"/>
      <c r="Q63" s="236"/>
      <c r="R63" s="236"/>
      <c r="S63" s="236"/>
      <c r="T63" s="236"/>
      <c r="U63" s="236"/>
      <c r="V63" s="236"/>
      <c r="W63" s="236"/>
      <c r="X63" s="236"/>
      <c r="Y63" s="236"/>
      <c r="Z63" s="236"/>
      <c r="AA63" s="235"/>
      <c r="AB63" s="236"/>
      <c r="AC63" s="236"/>
      <c r="AD63" s="236"/>
      <c r="AE63" s="236"/>
    </row>
    <row r="64" spans="1:31" ht="18.75">
      <c r="A64" s="236"/>
      <c r="B64" s="236"/>
      <c r="C64" s="236"/>
      <c r="D64" s="236"/>
      <c r="E64" s="236"/>
      <c r="F64" s="236"/>
      <c r="G64" s="236"/>
      <c r="H64" s="236"/>
      <c r="I64" s="236"/>
      <c r="J64" s="236"/>
      <c r="K64" s="236"/>
      <c r="L64" s="236"/>
      <c r="M64" s="236"/>
      <c r="N64" s="236"/>
      <c r="O64" s="236"/>
      <c r="P64" s="236"/>
      <c r="Q64" s="236"/>
      <c r="R64" s="236"/>
      <c r="S64" s="236"/>
      <c r="T64" s="236"/>
      <c r="U64" s="236"/>
      <c r="V64" s="236"/>
      <c r="W64" s="236"/>
      <c r="X64" s="236"/>
      <c r="Y64" s="236"/>
      <c r="Z64" s="236"/>
      <c r="AA64" s="235"/>
      <c r="AB64" s="236"/>
      <c r="AC64" s="236"/>
      <c r="AD64" s="236"/>
      <c r="AE64" s="236"/>
    </row>
    <row r="65" spans="1:31" ht="18.75">
      <c r="A65" s="236"/>
      <c r="B65" s="236"/>
      <c r="C65" s="236"/>
      <c r="D65" s="236"/>
      <c r="E65" s="236"/>
      <c r="F65" s="236"/>
      <c r="G65" s="236"/>
      <c r="H65" s="236"/>
      <c r="I65" s="236"/>
      <c r="J65" s="236"/>
      <c r="K65" s="236"/>
      <c r="L65" s="236"/>
      <c r="M65" s="236"/>
      <c r="N65" s="236"/>
      <c r="O65" s="236"/>
      <c r="P65" s="236"/>
      <c r="Q65" s="236"/>
      <c r="R65" s="236"/>
      <c r="S65" s="236"/>
      <c r="T65" s="236"/>
      <c r="U65" s="236"/>
      <c r="V65" s="236"/>
      <c r="W65" s="236"/>
      <c r="X65" s="236"/>
      <c r="Y65" s="236"/>
      <c r="Z65" s="236"/>
      <c r="AA65" s="235"/>
      <c r="AB65" s="236"/>
      <c r="AC65" s="236"/>
      <c r="AD65" s="236"/>
      <c r="AE65" s="236"/>
    </row>
    <row r="66" spans="1:31" ht="18.75">
      <c r="A66" s="236"/>
      <c r="B66" s="236"/>
      <c r="C66" s="236"/>
      <c r="D66" s="236"/>
      <c r="E66" s="236"/>
      <c r="F66" s="236"/>
      <c r="G66" s="236"/>
      <c r="H66" s="236"/>
      <c r="I66" s="236"/>
      <c r="J66" s="236"/>
      <c r="K66" s="236"/>
      <c r="L66" s="236"/>
      <c r="M66" s="236"/>
      <c r="N66" s="236"/>
      <c r="O66" s="236"/>
      <c r="P66" s="236"/>
      <c r="Q66" s="236"/>
      <c r="R66" s="236"/>
      <c r="S66" s="236"/>
      <c r="T66" s="236"/>
      <c r="U66" s="236"/>
      <c r="V66" s="236"/>
      <c r="W66" s="236"/>
      <c r="X66" s="236"/>
      <c r="Y66" s="236"/>
      <c r="Z66" s="236"/>
      <c r="AA66" s="235"/>
      <c r="AB66" s="236"/>
      <c r="AC66" s="236"/>
      <c r="AD66" s="236"/>
      <c r="AE66" s="236"/>
    </row>
    <row r="67" spans="1:31" ht="18.75">
      <c r="A67" s="15" t="str">
        <f>MID(tvgs1,FIND(":",tvgs1,1)+1,LEN(tvgs1))</f>
        <v xml:space="preserve"> Trần Bá Đức</v>
      </c>
      <c r="B67" s="239"/>
      <c r="C67" s="239"/>
      <c r="D67" s="239"/>
      <c r="E67" s="239"/>
      <c r="F67" s="239"/>
      <c r="G67" s="239"/>
      <c r="H67" s="239"/>
      <c r="I67" s="239"/>
      <c r="J67" s="239"/>
      <c r="K67" s="239"/>
      <c r="L67" s="239"/>
      <c r="M67" s="239"/>
      <c r="N67" s="15" t="str">
        <f>MID(dvtc1,FIND(":",dvtc1,1)+1,LEN(dvtc1))</f>
        <v xml:space="preserve"> Nguyễn Anh Trung</v>
      </c>
      <c r="O67" s="239"/>
      <c r="P67" s="239"/>
      <c r="Q67" s="239"/>
      <c r="R67" s="239"/>
      <c r="S67" s="239"/>
      <c r="T67" s="239"/>
      <c r="U67" s="239"/>
      <c r="V67" s="239"/>
      <c r="W67" s="239"/>
      <c r="X67" s="239"/>
      <c r="Y67" s="239"/>
      <c r="Z67" s="239"/>
      <c r="AA67" s="235"/>
      <c r="AB67" s="236"/>
      <c r="AC67" s="236"/>
      <c r="AD67" s="236"/>
      <c r="AE67" s="236"/>
    </row>
  </sheetData>
  <mergeCells count="8">
    <mergeCell ref="A14:Z16"/>
    <mergeCell ref="A18:Z18"/>
    <mergeCell ref="A44:Z45"/>
    <mergeCell ref="A27:Z27"/>
    <mergeCell ref="A30:Z31"/>
    <mergeCell ref="A37:Z40"/>
    <mergeCell ref="A42:Z43"/>
    <mergeCell ref="A32:Z33"/>
  </mergeCells>
  <phoneticPr fontId="7" type="noConversion"/>
  <conditionalFormatting sqref="A14:Z16">
    <cfRule type="expression" dxfId="26" priority="1" stopIfTrue="1">
      <formula>AB$14&gt;0</formula>
    </cfRule>
  </conditionalFormatting>
  <hyperlinks>
    <hyperlink ref="AA8" location="DanhMuc!A1" display="Quay về DanhMuc"/>
    <hyperlink ref="AA58" location="DanhMuc!A1" display="Quay về DanhMuc"/>
  </hyperlinks>
  <printOptions horizontalCentered="1"/>
  <pageMargins left="0.9055118110236221" right="0.78740157480314965" top="0.59055118110236227" bottom="0.59055118110236227" header="0" footer="0"/>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sheetPr codeName="Sheet26" enableFormatConditionsCalculation="0">
    <tabColor indexed="51"/>
  </sheetPr>
  <dimension ref="A1:AD49"/>
  <sheetViews>
    <sheetView view="pageBreakPreview" workbookViewId="0">
      <pane ySplit="1" topLeftCell="A23" activePane="bottomLeft" state="frozen"/>
      <selection activeCell="Q11" sqref="Q11"/>
      <selection pane="bottomLeft" activeCell="Q11" sqref="Q11"/>
    </sheetView>
  </sheetViews>
  <sheetFormatPr defaultRowHeight="15.75"/>
  <cols>
    <col min="1" max="25" width="3" customWidth="1"/>
    <col min="26" max="26" width="3.25" customWidth="1"/>
    <col min="27" max="27" width="25.625" bestFit="1" customWidth="1"/>
    <col min="28" max="28" width="4.875" hidden="1" customWidth="1"/>
    <col min="29" max="29" width="6.125" hidden="1" customWidth="1"/>
    <col min="30" max="30" width="4.875" hidden="1" customWidth="1"/>
  </cols>
  <sheetData>
    <row r="1" spans="1:30" s="3" customFormat="1" ht="17.25"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1">
        <f>DanhMuc!S12</f>
        <v>52</v>
      </c>
    </row>
    <row r="2" spans="1:30" ht="17.25" thickTop="1">
      <c r="A2" s="105" t="s">
        <v>268</v>
      </c>
      <c r="B2" s="5"/>
      <c r="C2" s="5"/>
      <c r="D2" s="5"/>
      <c r="E2" s="5"/>
      <c r="F2" s="5"/>
      <c r="G2" s="5"/>
      <c r="H2" s="5"/>
      <c r="I2" s="5"/>
      <c r="J2" s="5"/>
      <c r="K2" s="6" t="s">
        <v>10</v>
      </c>
      <c r="L2" s="5"/>
      <c r="M2" s="5"/>
      <c r="N2" s="5"/>
      <c r="O2" s="5"/>
      <c r="P2" s="5"/>
      <c r="Q2" s="5"/>
      <c r="R2" s="5"/>
      <c r="S2" s="5"/>
      <c r="T2" s="5"/>
      <c r="U2" s="5"/>
      <c r="V2" s="5"/>
      <c r="W2" s="5"/>
      <c r="X2" s="5"/>
      <c r="Y2" s="5"/>
      <c r="Z2" s="5"/>
      <c r="AA2" s="224"/>
    </row>
    <row r="3" spans="1:30" ht="16.5">
      <c r="A3" s="106" t="s">
        <v>269</v>
      </c>
      <c r="B3" s="18"/>
      <c r="C3" s="18"/>
      <c r="D3" s="9"/>
      <c r="E3" s="9"/>
      <c r="F3" s="9"/>
      <c r="G3" s="9"/>
      <c r="H3" s="18"/>
      <c r="I3" s="18"/>
      <c r="J3" s="18"/>
      <c r="K3" s="19" t="s">
        <v>0</v>
      </c>
      <c r="L3" s="18"/>
      <c r="M3" s="18"/>
      <c r="N3" s="18"/>
      <c r="O3" s="18"/>
      <c r="P3" s="9"/>
      <c r="Q3" s="9"/>
      <c r="R3" s="9"/>
      <c r="S3" s="9"/>
      <c r="T3" s="9"/>
      <c r="U3" s="9"/>
      <c r="V3" s="18"/>
      <c r="W3" s="18"/>
      <c r="X3" s="18"/>
      <c r="Y3" s="18"/>
      <c r="Z3" s="18"/>
      <c r="AA3" s="224"/>
    </row>
    <row r="4" spans="1:30" ht="9" customHeight="1">
      <c r="A4" s="106"/>
      <c r="B4" s="18"/>
      <c r="C4" s="18"/>
      <c r="D4" s="18"/>
      <c r="E4" s="18"/>
      <c r="F4" s="18"/>
      <c r="G4" s="18"/>
      <c r="H4" s="18"/>
      <c r="I4" s="18"/>
      <c r="J4" s="18"/>
      <c r="K4" s="19"/>
      <c r="L4" s="18"/>
      <c r="M4" s="18"/>
      <c r="N4" s="18"/>
      <c r="O4" s="18"/>
      <c r="P4" s="18"/>
      <c r="Q4" s="18"/>
      <c r="R4" s="18"/>
      <c r="S4" s="18"/>
      <c r="T4" s="18"/>
      <c r="U4" s="18"/>
      <c r="V4" s="18"/>
      <c r="W4" s="18"/>
      <c r="X4" s="18"/>
      <c r="Y4" s="18"/>
      <c r="Z4" s="18"/>
      <c r="AA4" s="224"/>
    </row>
    <row r="5" spans="1:30" ht="16.5">
      <c r="Z5" s="11" t="str">
        <f>tinh2&amp;", ngày "&amp;AB5&amp;" tháng "&amp;AC5&amp;" năm "&amp;AD5</f>
        <v>Hạ Long, ngày …... tháng …... năm ……...</v>
      </c>
      <c r="AA5" s="225">
        <v>5</v>
      </c>
      <c r="AB5" t="str">
        <f>IF(INDEX(DanhMuc,$AA$1,AA5)&gt;0,TEXT(DAY(INDEX(DanhMuc,$AA$1,AA5)),"00"),"…...")</f>
        <v>…...</v>
      </c>
      <c r="AC5" t="str">
        <f>IF(INDEX(DanhMuc,$AA$1,AA5)&gt;0,TEXT(MONTH(INDEX(DanhMuc,$AA$1,AA5)),"00"),"…...")</f>
        <v>…...</v>
      </c>
      <c r="AD5" t="str">
        <f>IF(INDEX(DanhMuc,$AA$1,AA5)&gt;0,TEXT(YEAR(INDEX(DanhMuc,$AA$1,AA5)),"00"),"……...")</f>
        <v>……...</v>
      </c>
    </row>
    <row r="6" spans="1:30" ht="9.75" customHeight="1">
      <c r="AA6" s="224"/>
    </row>
    <row r="7" spans="1:30" ht="17.25" thickBot="1">
      <c r="A7" s="4" t="str">
        <f>IF(AB7&gt;0,"BIÊN BẢN SỐ: "&amp;AC7&amp;"/NB","BIÊN BẢN SỐ: ……………......")</f>
        <v>BIÊN BẢN SỐ: ……………......</v>
      </c>
      <c r="B7" s="4"/>
      <c r="C7" s="4"/>
      <c r="D7" s="4"/>
      <c r="E7" s="4"/>
      <c r="F7" s="4"/>
      <c r="G7" s="4"/>
      <c r="H7" s="4"/>
      <c r="I7" s="4"/>
      <c r="J7" s="4"/>
      <c r="K7" s="4"/>
      <c r="L7" s="4"/>
      <c r="M7" s="4"/>
      <c r="N7" s="4"/>
      <c r="O7" s="4"/>
      <c r="P7" s="4"/>
      <c r="Q7" s="4"/>
      <c r="R7" s="4"/>
      <c r="S7" s="4"/>
      <c r="T7" s="4"/>
      <c r="U7" s="4"/>
      <c r="V7" s="4"/>
      <c r="W7" s="4"/>
      <c r="X7" s="4"/>
      <c r="Y7" s="4"/>
      <c r="Z7" s="4"/>
      <c r="AA7" s="225">
        <v>1</v>
      </c>
      <c r="AB7">
        <f>LEN(INDEX(DanhMuc,$AA$1,AA7))</f>
        <v>0</v>
      </c>
      <c r="AC7">
        <f>INDEX(DanhMuc,$AA$1,AA7)</f>
        <v>0</v>
      </c>
    </row>
    <row r="8" spans="1:30" ht="21" thickBot="1">
      <c r="A8" s="10" t="s">
        <v>31</v>
      </c>
      <c r="B8" s="4"/>
      <c r="C8" s="4"/>
      <c r="D8" s="4"/>
      <c r="E8" s="4"/>
      <c r="F8" s="4"/>
      <c r="G8" s="4"/>
      <c r="H8" s="4"/>
      <c r="I8" s="4"/>
      <c r="J8" s="4"/>
      <c r="K8" s="4"/>
      <c r="L8" s="4"/>
      <c r="M8" s="4"/>
      <c r="N8" s="4"/>
      <c r="O8" s="4"/>
      <c r="P8" s="4"/>
      <c r="Q8" s="4"/>
      <c r="R8" s="4"/>
      <c r="S8" s="4"/>
      <c r="T8" s="4"/>
      <c r="U8" s="4"/>
      <c r="V8" s="4"/>
      <c r="W8" s="4"/>
      <c r="X8" s="4"/>
      <c r="Y8" s="4"/>
      <c r="Z8" s="4"/>
      <c r="AA8" s="226" t="s">
        <v>25</v>
      </c>
    </row>
    <row r="9" spans="1:30" ht="9" customHeight="1">
      <c r="A9" s="17"/>
      <c r="AA9" s="224"/>
    </row>
    <row r="10" spans="1:30" ht="16.5">
      <c r="A10" s="7" t="s">
        <v>44</v>
      </c>
      <c r="B10" s="31"/>
      <c r="C10" s="31"/>
      <c r="D10" s="31"/>
      <c r="E10" s="100" t="str">
        <f>ct</f>
        <v>Nhà làm việc kiêm kho, nhà công vụ và phụ trợ</v>
      </c>
      <c r="G10" s="31"/>
      <c r="AA10" s="224"/>
    </row>
    <row r="11" spans="1:30" ht="16.5">
      <c r="A11" s="7" t="s">
        <v>74</v>
      </c>
      <c r="B11" s="31"/>
      <c r="C11" s="31"/>
      <c r="D11" s="31"/>
      <c r="E11" s="100" t="str">
        <f>hm</f>
        <v>Nhà làm việc kiêm kho</v>
      </c>
      <c r="G11" s="31"/>
      <c r="AA11" s="224"/>
    </row>
    <row r="12" spans="1:30" ht="16.5">
      <c r="A12" s="7" t="s">
        <v>45</v>
      </c>
      <c r="B12" s="31"/>
      <c r="C12" s="31"/>
      <c r="D12" s="31"/>
      <c r="E12" s="100" t="str">
        <f>dd</f>
        <v>Phường HG - TP HL - Tỉnh QN</v>
      </c>
      <c r="G12" s="31"/>
      <c r="AA12" s="224"/>
    </row>
    <row r="13" spans="1:30" ht="16.5">
      <c r="A13" s="7" t="s">
        <v>2</v>
      </c>
      <c r="AA13" s="224"/>
    </row>
    <row r="14" spans="1:30" ht="18.75" customHeight="1">
      <c r="A14" s="454" t="str">
        <f>IF(AB14&gt;0,INDEX(DanhMuc,$AA$1,AA14),REPT(".",285))</f>
        <v>.............................................................................................................................................................................................................................................................................................</v>
      </c>
      <c r="B14" s="454"/>
      <c r="C14" s="454"/>
      <c r="D14" s="454"/>
      <c r="E14" s="454"/>
      <c r="F14" s="454"/>
      <c r="G14" s="454"/>
      <c r="H14" s="454"/>
      <c r="I14" s="454"/>
      <c r="J14" s="454"/>
      <c r="K14" s="454"/>
      <c r="L14" s="454"/>
      <c r="M14" s="454"/>
      <c r="N14" s="454"/>
      <c r="O14" s="454"/>
      <c r="P14" s="454"/>
      <c r="Q14" s="454"/>
      <c r="R14" s="454"/>
      <c r="S14" s="454"/>
      <c r="T14" s="454"/>
      <c r="U14" s="454"/>
      <c r="V14" s="454"/>
      <c r="W14" s="454"/>
      <c r="X14" s="454"/>
      <c r="Y14" s="454"/>
      <c r="Z14" s="454"/>
      <c r="AA14" s="225">
        <v>2</v>
      </c>
      <c r="AB14">
        <f>LEN(INDEX(DanhMuc,$AA$1,AA14))</f>
        <v>0</v>
      </c>
    </row>
    <row r="15" spans="1:30" ht="16.5">
      <c r="A15" s="454"/>
      <c r="B15" s="454"/>
      <c r="C15" s="454"/>
      <c r="D15" s="454"/>
      <c r="E15" s="454"/>
      <c r="F15" s="454"/>
      <c r="G15" s="454"/>
      <c r="H15" s="454"/>
      <c r="I15" s="454"/>
      <c r="J15" s="454"/>
      <c r="K15" s="454"/>
      <c r="L15" s="454"/>
      <c r="M15" s="454"/>
      <c r="N15" s="454"/>
      <c r="O15" s="454"/>
      <c r="P15" s="454"/>
      <c r="Q15" s="454"/>
      <c r="R15" s="454"/>
      <c r="S15" s="454"/>
      <c r="T15" s="454"/>
      <c r="U15" s="454"/>
      <c r="V15" s="454"/>
      <c r="W15" s="454"/>
      <c r="X15" s="454"/>
      <c r="Y15" s="454"/>
      <c r="Z15" s="454"/>
      <c r="AA15" s="225"/>
    </row>
    <row r="16" spans="1:30" ht="16.5">
      <c r="A16" s="454"/>
      <c r="B16" s="454"/>
      <c r="C16" s="454"/>
      <c r="D16" s="454"/>
      <c r="E16" s="454"/>
      <c r="F16" s="454"/>
      <c r="G16" s="454"/>
      <c r="H16" s="454"/>
      <c r="I16" s="454"/>
      <c r="J16" s="454"/>
      <c r="K16" s="454"/>
      <c r="L16" s="454"/>
      <c r="M16" s="454"/>
      <c r="N16" s="454"/>
      <c r="O16" s="454"/>
      <c r="P16" s="454"/>
      <c r="Q16" s="454"/>
      <c r="R16" s="454"/>
      <c r="S16" s="454"/>
      <c r="T16" s="454"/>
      <c r="U16" s="454"/>
      <c r="V16" s="454"/>
      <c r="W16" s="454"/>
      <c r="X16" s="454"/>
      <c r="Y16" s="454"/>
      <c r="Z16" s="454"/>
      <c r="AA16" s="224"/>
    </row>
    <row r="17" spans="1:30" ht="16.5">
      <c r="A17" s="7" t="s">
        <v>3</v>
      </c>
      <c r="AA17" s="224"/>
    </row>
    <row r="18" spans="1:30" ht="16.5">
      <c r="A18" s="8" t="str">
        <f>ThongTinBanDau!B16</f>
        <v xml:space="preserve">  a) Đại diện đơn vị thi công: Công ty Cổ phần Xây dựng…</v>
      </c>
      <c r="AA18" s="224"/>
    </row>
    <row r="19" spans="1:30" ht="16.5">
      <c r="B19" t="str">
        <f>_pkt1</f>
        <v>Ông: ………………………..</v>
      </c>
      <c r="N19" t="str">
        <f>_pkt11</f>
        <v>Chức vụ: …………………</v>
      </c>
      <c r="AA19" s="224"/>
    </row>
    <row r="20" spans="1:30" ht="16.5">
      <c r="B20" t="str">
        <f>_pkt2</f>
        <v>Ông: Hoàng Việt Trường</v>
      </c>
      <c r="N20" t="str">
        <f>_pkt22</f>
        <v>Chức vụ: Cán bộ Ban KHKT</v>
      </c>
      <c r="AA20" s="224"/>
    </row>
    <row r="21" spans="1:30" ht="16.5">
      <c r="A21" s="8" t="str">
        <f>ThongTinBanDau!B19</f>
        <v xml:space="preserve">  b. Đại diện đội thi công:</v>
      </c>
      <c r="AA21" s="224"/>
    </row>
    <row r="22" spans="1:30" ht="16.5">
      <c r="B22" t="str">
        <f>_dtc1</f>
        <v>Ông: Nguyễn Anh Trung</v>
      </c>
      <c r="N22" t="str">
        <f>_dtc11</f>
        <v>Chức vụ: Chỉ huy trưởng công trường</v>
      </c>
      <c r="AA22" s="224"/>
    </row>
    <row r="23" spans="1:30" ht="16.5">
      <c r="B23" t="str">
        <f>_dtc2</f>
        <v>Ông: Nguyễn Đức Lam</v>
      </c>
      <c r="N23" t="str">
        <f>_dtc22</f>
        <v>Chức vụ: CBKT</v>
      </c>
      <c r="AA23" s="224"/>
    </row>
    <row r="24" spans="1:30" ht="16.5">
      <c r="A24" s="7" t="s">
        <v>262</v>
      </c>
      <c r="AA24" s="224"/>
    </row>
    <row r="25" spans="1:30" ht="22.5" customHeight="1">
      <c r="B25" t="str">
        <f>"Bắt đầu: "&amp;AC25&amp;" giờ "&amp;AD25&amp;" phút"&amp;MID(Z$5,FIND(",",Z$5,1),LEN(Z$5))</f>
        <v>Bắt đầu: …… giờ …… phút, ngày …... tháng …... năm ……...</v>
      </c>
      <c r="AA25" s="225">
        <v>3</v>
      </c>
      <c r="AB25">
        <f>INDEX(DanhMuc,$AA$1,AA25)</f>
        <v>0</v>
      </c>
      <c r="AC25" t="str">
        <f>IF(AB25&gt;0,LEFT(AB25,LEN(AB25)-2),"……")</f>
        <v>……</v>
      </c>
      <c r="AD25" t="str">
        <f>IF(AB25&gt;0,RIGHT(AB25,2),"……")</f>
        <v>……</v>
      </c>
    </row>
    <row r="26" spans="1:30" ht="16.5">
      <c r="B26" t="str">
        <f>"Kết thúc: "&amp;AC26&amp;" giờ "&amp;AD26&amp;" phút"&amp;MID(Z$5,FIND(",",Z$5,1),LEN(Z$5))</f>
        <v>Kết thúc: ….. giờ ..… phút, ngày …... tháng …... năm ……...</v>
      </c>
      <c r="AA26" s="225">
        <v>4</v>
      </c>
      <c r="AB26">
        <f>INDEX(DanhMuc,$AA$1,AA26)</f>
        <v>0</v>
      </c>
      <c r="AC26" t="str">
        <f>IF(AB26&gt;0,LEFT(AB26,LEN(AB26)-2),"…..")</f>
        <v>…..</v>
      </c>
      <c r="AD26" t="str">
        <f>IF(AB26&gt;0,RIGHT(AB26,2),"..…")</f>
        <v>..…</v>
      </c>
    </row>
    <row r="27" spans="1:30" ht="16.5">
      <c r="A27" s="452" t="str">
        <f>"     Tại công trường xây dựng "&amp;ct&amp;"."</f>
        <v xml:space="preserve">     Tại công trường xây dựng Nhà làm việc kiêm kho, nhà công vụ và phụ trợ.</v>
      </c>
      <c r="B27" s="453"/>
      <c r="C27" s="453"/>
      <c r="D27" s="453"/>
      <c r="E27" s="453"/>
      <c r="F27" s="453"/>
      <c r="G27" s="453"/>
      <c r="H27" s="453"/>
      <c r="I27" s="453"/>
      <c r="J27" s="453"/>
      <c r="K27" s="453"/>
      <c r="L27" s="453"/>
      <c r="M27" s="453"/>
      <c r="N27" s="453"/>
      <c r="O27" s="453"/>
      <c r="P27" s="453"/>
      <c r="Q27" s="453"/>
      <c r="R27" s="453"/>
      <c r="S27" s="453"/>
      <c r="T27" s="453"/>
      <c r="U27" s="453"/>
      <c r="V27" s="453"/>
      <c r="W27" s="453"/>
      <c r="X27" s="453"/>
      <c r="Y27" s="453"/>
      <c r="Z27" s="453"/>
      <c r="AA27" s="224"/>
    </row>
    <row r="28" spans="1:30" ht="16.5">
      <c r="A28" s="7" t="s">
        <v>93</v>
      </c>
      <c r="AA28" s="224"/>
    </row>
    <row r="29" spans="1:30" ht="18.75" customHeight="1">
      <c r="A29" s="8" t="s">
        <v>6</v>
      </c>
      <c r="AA29" s="224"/>
    </row>
    <row r="30" spans="1:30" ht="16.5">
      <c r="A30" s="452" t="s">
        <v>257</v>
      </c>
      <c r="B30" s="452"/>
      <c r="C30" s="452"/>
      <c r="D30" s="452"/>
      <c r="E30" s="452"/>
      <c r="F30" s="452"/>
      <c r="G30" s="452"/>
      <c r="H30" s="452"/>
      <c r="I30" s="452"/>
      <c r="J30" s="452"/>
      <c r="K30" s="452"/>
      <c r="L30" s="452"/>
      <c r="M30" s="452"/>
      <c r="N30" s="452"/>
      <c r="O30" s="452"/>
      <c r="P30" s="452"/>
      <c r="Q30" s="452"/>
      <c r="R30" s="452"/>
      <c r="S30" s="452"/>
      <c r="T30" s="452"/>
      <c r="U30" s="452"/>
      <c r="V30" s="452"/>
      <c r="W30" s="452"/>
      <c r="X30" s="452"/>
      <c r="Y30" s="452"/>
      <c r="Z30" s="452"/>
      <c r="AA30" s="224"/>
    </row>
    <row r="31" spans="1:30" ht="16.5">
      <c r="A31" s="2" t="s">
        <v>259</v>
      </c>
      <c r="AA31" s="224"/>
    </row>
    <row r="32" spans="1:30" ht="16.5">
      <c r="A32" s="2"/>
      <c r="B32" s="265" t="s">
        <v>293</v>
      </c>
      <c r="C32" s="20"/>
      <c r="D32" s="20"/>
      <c r="E32" s="20"/>
      <c r="F32" s="20"/>
      <c r="G32" s="20"/>
      <c r="H32" s="20"/>
      <c r="I32" s="20"/>
      <c r="J32" s="20"/>
      <c r="K32" s="20"/>
      <c r="L32" s="20"/>
      <c r="M32" s="20"/>
      <c r="N32" s="20"/>
      <c r="O32" s="20"/>
      <c r="P32" s="20"/>
      <c r="Q32" s="20"/>
      <c r="R32" s="20"/>
      <c r="S32" s="20"/>
      <c r="T32" s="20"/>
      <c r="U32" s="20"/>
      <c r="V32" s="20"/>
      <c r="W32" s="20"/>
      <c r="X32" s="20"/>
      <c r="Y32" s="20"/>
      <c r="Z32" s="20"/>
      <c r="AA32" s="224"/>
    </row>
    <row r="33" spans="1:27" ht="18.75" hidden="1" customHeight="1">
      <c r="B33" s="109" t="s">
        <v>260</v>
      </c>
      <c r="C33" s="109"/>
      <c r="D33" s="109"/>
      <c r="E33" s="109"/>
      <c r="F33" s="109"/>
      <c r="G33" s="109"/>
      <c r="H33" s="109"/>
      <c r="I33" s="109"/>
      <c r="J33" s="109"/>
      <c r="K33" s="109"/>
      <c r="L33" s="109"/>
      <c r="M33" s="109"/>
      <c r="N33" s="109"/>
      <c r="O33" s="109"/>
      <c r="P33" s="109"/>
      <c r="Q33" s="109"/>
      <c r="R33" s="109"/>
      <c r="S33" s="109"/>
      <c r="T33" s="109"/>
      <c r="U33" s="109"/>
      <c r="V33" s="109"/>
      <c r="W33" s="109"/>
      <c r="X33" s="109"/>
      <c r="Y33" s="109"/>
      <c r="Z33" s="109"/>
      <c r="AA33" s="224"/>
    </row>
    <row r="34" spans="1:27" ht="16.5">
      <c r="A34" s="2" t="s">
        <v>258</v>
      </c>
      <c r="AA34" s="224"/>
    </row>
    <row r="35" spans="1:27" ht="16.5">
      <c r="A35" s="2" t="s">
        <v>261</v>
      </c>
      <c r="AA35" s="224"/>
    </row>
    <row r="36" spans="1:27" ht="16.5">
      <c r="A36" s="452" t="s">
        <v>267</v>
      </c>
      <c r="B36" s="453"/>
      <c r="C36" s="453"/>
      <c r="D36" s="453"/>
      <c r="E36" s="453"/>
      <c r="F36" s="453"/>
      <c r="G36" s="453"/>
      <c r="H36" s="453"/>
      <c r="I36" s="453"/>
      <c r="J36" s="453"/>
      <c r="K36" s="453"/>
      <c r="L36" s="453"/>
      <c r="M36" s="453"/>
      <c r="N36" s="453"/>
      <c r="O36" s="453"/>
      <c r="P36" s="453"/>
      <c r="Q36" s="453"/>
      <c r="R36" s="453"/>
      <c r="S36" s="453"/>
      <c r="T36" s="453"/>
      <c r="U36" s="453"/>
      <c r="V36" s="453"/>
      <c r="W36" s="453"/>
      <c r="X36" s="453"/>
      <c r="Y36" s="453"/>
      <c r="Z36" s="453"/>
      <c r="AA36" s="224"/>
    </row>
    <row r="37" spans="1:27" ht="18.75" customHeight="1">
      <c r="A37" s="453"/>
      <c r="B37" s="453"/>
      <c r="C37" s="453"/>
      <c r="D37" s="453"/>
      <c r="E37" s="453"/>
      <c r="F37" s="453"/>
      <c r="G37" s="453"/>
      <c r="H37" s="453"/>
      <c r="I37" s="453"/>
      <c r="J37" s="453"/>
      <c r="K37" s="453"/>
      <c r="L37" s="453"/>
      <c r="M37" s="453"/>
      <c r="N37" s="453"/>
      <c r="O37" s="453"/>
      <c r="P37" s="453"/>
      <c r="Q37" s="453"/>
      <c r="R37" s="453"/>
      <c r="S37" s="453"/>
      <c r="T37" s="453"/>
      <c r="U37" s="453"/>
      <c r="V37" s="453"/>
      <c r="W37" s="453"/>
      <c r="X37" s="453"/>
      <c r="Y37" s="453"/>
      <c r="Z37" s="453"/>
      <c r="AA37" s="224"/>
    </row>
    <row r="38" spans="1:27" ht="16.5">
      <c r="A38" s="8" t="s">
        <v>263</v>
      </c>
      <c r="AA38" s="224"/>
    </row>
    <row r="39" spans="1:27" ht="17.25" thickBot="1">
      <c r="A39" s="8" t="s">
        <v>264</v>
      </c>
      <c r="AA39" s="224"/>
    </row>
    <row r="40" spans="1:27" ht="17.25" thickBot="1">
      <c r="A40" s="7" t="s">
        <v>8</v>
      </c>
      <c r="AA40" s="226" t="s">
        <v>25</v>
      </c>
    </row>
    <row r="41" spans="1:27" ht="15.75" customHeight="1">
      <c r="A41" s="20"/>
      <c r="B41" s="87" t="s">
        <v>305</v>
      </c>
      <c r="C41" s="109"/>
      <c r="D41" s="109"/>
      <c r="E41" s="109"/>
      <c r="F41" s="109"/>
      <c r="G41" s="109"/>
      <c r="H41" s="109"/>
      <c r="I41" s="109"/>
      <c r="J41" s="109"/>
      <c r="K41" s="109"/>
      <c r="L41" s="109"/>
      <c r="M41" s="109"/>
      <c r="N41" s="109"/>
      <c r="O41" s="109"/>
      <c r="P41" s="109"/>
      <c r="Q41" s="109"/>
      <c r="R41" s="109"/>
      <c r="S41" s="109"/>
      <c r="T41" s="109"/>
      <c r="U41" s="109"/>
      <c r="V41" s="109"/>
      <c r="W41" s="109"/>
      <c r="X41" s="109"/>
      <c r="Y41" s="109"/>
      <c r="Z41" s="109"/>
      <c r="AA41" s="224"/>
    </row>
    <row r="42" spans="1:27" ht="7.5" customHeight="1">
      <c r="AA42" s="17"/>
    </row>
    <row r="43" spans="1:27" ht="16.5">
      <c r="A43" s="16" t="s">
        <v>265</v>
      </c>
      <c r="B43" s="4"/>
      <c r="C43" s="4"/>
      <c r="D43" s="4"/>
      <c r="E43" s="4"/>
      <c r="F43" s="4"/>
      <c r="G43" s="4"/>
      <c r="H43" s="4"/>
      <c r="I43" s="4"/>
      <c r="J43" s="4"/>
      <c r="K43" s="4"/>
      <c r="L43" s="4"/>
      <c r="M43" s="4"/>
      <c r="N43" s="16" t="s">
        <v>266</v>
      </c>
      <c r="O43" s="4"/>
      <c r="P43" s="4"/>
      <c r="Q43" s="4"/>
      <c r="R43" s="4"/>
      <c r="S43" s="4"/>
      <c r="T43" s="4"/>
      <c r="U43" s="4"/>
      <c r="V43" s="4"/>
      <c r="W43" s="4"/>
      <c r="X43" s="4"/>
      <c r="Y43" s="4"/>
      <c r="Z43" s="4"/>
      <c r="AA43" s="17"/>
    </row>
    <row r="44" spans="1:27">
      <c r="AA44" s="223"/>
    </row>
    <row r="45" spans="1:27">
      <c r="AA45" s="223"/>
    </row>
    <row r="46" spans="1:27">
      <c r="AA46" s="223"/>
    </row>
    <row r="47" spans="1:27">
      <c r="AA47" s="223"/>
    </row>
    <row r="48" spans="1:27">
      <c r="AA48" s="223"/>
    </row>
    <row r="49" spans="1:27" ht="16.5">
      <c r="A49" s="15" t="str">
        <f>MID(B20,FIND(":",B20,1)+1,LEN(B20))</f>
        <v xml:space="preserve"> Hoàng Việt Trường</v>
      </c>
      <c r="B49" s="4"/>
      <c r="C49" s="4"/>
      <c r="D49" s="4"/>
      <c r="E49" s="4"/>
      <c r="F49" s="4"/>
      <c r="G49" s="4"/>
      <c r="H49" s="4"/>
      <c r="I49" s="4"/>
      <c r="J49" s="4"/>
      <c r="K49" s="4"/>
      <c r="L49" s="4"/>
      <c r="M49" s="4"/>
      <c r="N49" s="15" t="str">
        <f>MID(B22,FIND(":",B22,1)+1,LEN(B22))</f>
        <v xml:space="preserve"> Nguyễn Anh Trung</v>
      </c>
      <c r="O49" s="4"/>
      <c r="P49" s="4"/>
      <c r="Q49" s="4"/>
      <c r="R49" s="4"/>
      <c r="S49" s="4"/>
      <c r="T49" s="4"/>
      <c r="U49" s="4"/>
      <c r="V49" s="4"/>
      <c r="W49" s="4"/>
      <c r="X49" s="4"/>
      <c r="Y49" s="4"/>
      <c r="Z49" s="4"/>
      <c r="AA49" s="223"/>
    </row>
  </sheetData>
  <mergeCells count="4">
    <mergeCell ref="A14:Z16"/>
    <mergeCell ref="A27:Z27"/>
    <mergeCell ref="A30:Z30"/>
    <mergeCell ref="A36:Z37"/>
  </mergeCells>
  <phoneticPr fontId="7" type="noConversion"/>
  <conditionalFormatting sqref="A14:Z16">
    <cfRule type="expression" dxfId="25" priority="1" stopIfTrue="1">
      <formula>AB$14&gt;0</formula>
    </cfRule>
  </conditionalFormatting>
  <hyperlinks>
    <hyperlink ref="AA8" location="DanhMuc!A1" display="Quay về DanhMuc"/>
    <hyperlink ref="AA40" location="DanhMuc!A1" display="Quay về DanhMuc"/>
  </hyperlinks>
  <printOptions horizontalCentered="1"/>
  <pageMargins left="0.9055118110236221" right="0.78740157480314965" top="0.59055118110236227" bottom="0.59055118110236227" header="0" footer="0"/>
  <pageSetup paperSize="9" orientation="portrait" r:id="rId1"/>
  <headerFooter alignWithMargins="0"/>
</worksheet>
</file>

<file path=xl/worksheets/sheet29.xml><?xml version="1.0" encoding="utf-8"?>
<worksheet xmlns="http://schemas.openxmlformats.org/spreadsheetml/2006/main" xmlns:r="http://schemas.openxmlformats.org/officeDocument/2006/relationships">
  <sheetPr codeName="Sheet28" enableFormatConditionsCalculation="0">
    <tabColor indexed="63"/>
  </sheetPr>
  <dimension ref="A1:AD50"/>
  <sheetViews>
    <sheetView view="pageBreakPreview" workbookViewId="0">
      <pane ySplit="1" topLeftCell="A2" activePane="bottomLeft" state="frozen"/>
      <selection activeCell="Q11" sqref="Q11"/>
      <selection pane="bottomLeft" activeCell="Q11" sqref="Q11"/>
    </sheetView>
  </sheetViews>
  <sheetFormatPr defaultRowHeight="15.75"/>
  <cols>
    <col min="1" max="25" width="3" customWidth="1"/>
    <col min="26" max="26" width="3.25" customWidth="1"/>
    <col min="27" max="27" width="25.625" bestFit="1" customWidth="1"/>
    <col min="28" max="28" width="4.875" hidden="1" customWidth="1"/>
    <col min="29" max="29" width="6.125" hidden="1" customWidth="1"/>
    <col min="30" max="30" width="4.875" hidden="1" customWidth="1"/>
  </cols>
  <sheetData>
    <row r="1" spans="1:30" s="3" customFormat="1" ht="17.25"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1">
        <f>DanhMuc!S15</f>
        <v>77</v>
      </c>
    </row>
    <row r="2" spans="1:30" ht="17.25" thickTop="1">
      <c r="A2" s="105" t="s">
        <v>268</v>
      </c>
      <c r="B2" s="5"/>
      <c r="C2" s="5"/>
      <c r="D2" s="5"/>
      <c r="E2" s="5"/>
      <c r="F2" s="5"/>
      <c r="G2" s="5"/>
      <c r="H2" s="5"/>
      <c r="I2" s="5"/>
      <c r="J2" s="5"/>
      <c r="K2" s="6" t="s">
        <v>10</v>
      </c>
      <c r="L2" s="5"/>
      <c r="M2" s="5"/>
      <c r="N2" s="5"/>
      <c r="O2" s="5"/>
      <c r="P2" s="5"/>
      <c r="Q2" s="5"/>
      <c r="R2" s="5"/>
      <c r="S2" s="5"/>
      <c r="T2" s="5"/>
      <c r="U2" s="5"/>
      <c r="V2" s="5"/>
      <c r="W2" s="5"/>
      <c r="X2" s="5"/>
      <c r="Y2" s="5"/>
      <c r="Z2" s="5"/>
      <c r="AA2" s="224"/>
    </row>
    <row r="3" spans="1:30" ht="16.5">
      <c r="A3" s="106" t="s">
        <v>269</v>
      </c>
      <c r="B3" s="18"/>
      <c r="C3" s="18"/>
      <c r="D3" s="9"/>
      <c r="E3" s="9"/>
      <c r="F3" s="9"/>
      <c r="G3" s="9"/>
      <c r="H3" s="18"/>
      <c r="I3" s="18"/>
      <c r="J3" s="18"/>
      <c r="K3" s="19" t="s">
        <v>0</v>
      </c>
      <c r="L3" s="18"/>
      <c r="M3" s="18"/>
      <c r="N3" s="18"/>
      <c r="O3" s="18"/>
      <c r="P3" s="9"/>
      <c r="Q3" s="9"/>
      <c r="R3" s="9"/>
      <c r="S3" s="9"/>
      <c r="T3" s="9"/>
      <c r="U3" s="9"/>
      <c r="V3" s="18"/>
      <c r="W3" s="18"/>
      <c r="X3" s="18"/>
      <c r="Y3" s="18"/>
      <c r="Z3" s="18"/>
      <c r="AA3" s="224"/>
    </row>
    <row r="4" spans="1:30" ht="7.5" customHeight="1">
      <c r="A4" s="106"/>
      <c r="B4" s="18"/>
      <c r="C4" s="18"/>
      <c r="D4" s="18"/>
      <c r="E4" s="18"/>
      <c r="F4" s="18"/>
      <c r="G4" s="18"/>
      <c r="H4" s="18"/>
      <c r="I4" s="18"/>
      <c r="J4" s="18"/>
      <c r="K4" s="19"/>
      <c r="L4" s="18"/>
      <c r="M4" s="18"/>
      <c r="N4" s="18"/>
      <c r="O4" s="18"/>
      <c r="P4" s="18"/>
      <c r="Q4" s="18"/>
      <c r="R4" s="18"/>
      <c r="S4" s="18"/>
      <c r="T4" s="18"/>
      <c r="U4" s="18"/>
      <c r="V4" s="18"/>
      <c r="W4" s="18"/>
      <c r="X4" s="18"/>
      <c r="Y4" s="18"/>
      <c r="Z4" s="18"/>
      <c r="AA4" s="224"/>
    </row>
    <row r="5" spans="1:30" ht="16.5">
      <c r="Z5" s="11" t="e">
        <f>tinh2&amp;", ngày "&amp;AB5&amp;" tháng "&amp;AC5&amp;" năm "&amp;AD5</f>
        <v>#REF!</v>
      </c>
      <c r="AA5" s="225">
        <v>5</v>
      </c>
      <c r="AB5" t="e">
        <f>IF(INDEX(DanhMuc,$AA$1,AA5)&gt;0,TEXT(DAY(INDEX(DanhMuc,$AA$1,AA5)),"00"),"…...")</f>
        <v>#REF!</v>
      </c>
      <c r="AC5" t="e">
        <f>IF(INDEX(DanhMuc,$AA$1,AA5)&gt;0,TEXT(MONTH(INDEX(DanhMuc,$AA$1,AA5)),"00"),"…...")</f>
        <v>#REF!</v>
      </c>
      <c r="AD5" t="e">
        <f>IF(INDEX(DanhMuc,$AA$1,AA5)&gt;0,TEXT(YEAR(INDEX(DanhMuc,$AA$1,AA5)),"00"),"……...")</f>
        <v>#REF!</v>
      </c>
    </row>
    <row r="6" spans="1:30" ht="9.75" customHeight="1">
      <c r="AA6" s="224"/>
    </row>
    <row r="7" spans="1:30" ht="17.25" thickBot="1">
      <c r="A7" s="4" t="e">
        <f>IF(AB7&gt;0,"BIÊN BẢN SỐ: "&amp;AC7&amp;"/NB","BIÊN BẢN SỐ: ……………......")</f>
        <v>#REF!</v>
      </c>
      <c r="B7" s="4"/>
      <c r="C7" s="4"/>
      <c r="D7" s="4"/>
      <c r="E7" s="4"/>
      <c r="F7" s="4"/>
      <c r="G7" s="4"/>
      <c r="H7" s="4"/>
      <c r="I7" s="4"/>
      <c r="J7" s="4"/>
      <c r="K7" s="4"/>
      <c r="L7" s="4"/>
      <c r="M7" s="4"/>
      <c r="N7" s="4"/>
      <c r="O7" s="4"/>
      <c r="P7" s="4"/>
      <c r="Q7" s="4"/>
      <c r="R7" s="4"/>
      <c r="S7" s="4"/>
      <c r="T7" s="4"/>
      <c r="U7" s="4"/>
      <c r="V7" s="4"/>
      <c r="W7" s="4"/>
      <c r="X7" s="4"/>
      <c r="Y7" s="4"/>
      <c r="Z7" s="4"/>
      <c r="AA7" s="225">
        <v>1</v>
      </c>
      <c r="AB7" t="e">
        <f>LEN(INDEX(DanhMuc,$AA$1,AA7))</f>
        <v>#REF!</v>
      </c>
      <c r="AC7" t="e">
        <f>INDEX(DanhMuc,$AA$1,AA7)</f>
        <v>#REF!</v>
      </c>
    </row>
    <row r="8" spans="1:30" ht="21" thickBot="1">
      <c r="A8" s="10" t="s">
        <v>31</v>
      </c>
      <c r="B8" s="4"/>
      <c r="C8" s="4"/>
      <c r="D8" s="4"/>
      <c r="E8" s="4"/>
      <c r="F8" s="4"/>
      <c r="G8" s="4"/>
      <c r="H8" s="4"/>
      <c r="I8" s="4"/>
      <c r="J8" s="4"/>
      <c r="K8" s="4"/>
      <c r="L8" s="4"/>
      <c r="M8" s="4"/>
      <c r="N8" s="4"/>
      <c r="O8" s="4"/>
      <c r="P8" s="4"/>
      <c r="Q8" s="4"/>
      <c r="R8" s="4"/>
      <c r="S8" s="4"/>
      <c r="T8" s="4"/>
      <c r="U8" s="4"/>
      <c r="V8" s="4"/>
      <c r="W8" s="4"/>
      <c r="X8" s="4"/>
      <c r="Y8" s="4"/>
      <c r="Z8" s="4"/>
      <c r="AA8" s="226" t="s">
        <v>25</v>
      </c>
    </row>
    <row r="9" spans="1:30" ht="7.5" customHeight="1">
      <c r="A9" s="17"/>
      <c r="AA9" s="224"/>
    </row>
    <row r="10" spans="1:30" ht="16.5">
      <c r="A10" s="7" t="s">
        <v>44</v>
      </c>
      <c r="B10" s="31"/>
      <c r="C10" s="31"/>
      <c r="D10" s="31"/>
      <c r="E10" s="100" t="str">
        <f>ct</f>
        <v>Nhà làm việc kiêm kho, nhà công vụ và phụ trợ</v>
      </c>
      <c r="G10" s="31"/>
      <c r="AA10" s="224"/>
    </row>
    <row r="11" spans="1:30" ht="16.5">
      <c r="A11" s="7" t="s">
        <v>74</v>
      </c>
      <c r="B11" s="31"/>
      <c r="C11" s="31"/>
      <c r="D11" s="31"/>
      <c r="E11" s="100" t="str">
        <f>hm</f>
        <v>Nhà làm việc kiêm kho</v>
      </c>
      <c r="G11" s="31"/>
      <c r="AA11" s="224"/>
    </row>
    <row r="12" spans="1:30" ht="16.5">
      <c r="A12" s="7" t="s">
        <v>45</v>
      </c>
      <c r="B12" s="31"/>
      <c r="C12" s="31"/>
      <c r="D12" s="31"/>
      <c r="E12" s="100" t="str">
        <f>dd</f>
        <v>Phường HG - TP HL - Tỉnh QN</v>
      </c>
      <c r="G12" s="31"/>
      <c r="AA12" s="224"/>
    </row>
    <row r="13" spans="1:30" ht="16.5">
      <c r="A13" s="7" t="s">
        <v>2</v>
      </c>
      <c r="AA13" s="224"/>
    </row>
    <row r="14" spans="1:30" ht="18.75" customHeight="1">
      <c r="A14" s="454" t="e">
        <f>IF(AB14&gt;0,INDEX(DanhMuc,$AA$1,AA14),REPT(".",285))</f>
        <v>#REF!</v>
      </c>
      <c r="B14" s="454"/>
      <c r="C14" s="454"/>
      <c r="D14" s="454"/>
      <c r="E14" s="454"/>
      <c r="F14" s="454"/>
      <c r="G14" s="454"/>
      <c r="H14" s="454"/>
      <c r="I14" s="454"/>
      <c r="J14" s="454"/>
      <c r="K14" s="454"/>
      <c r="L14" s="454"/>
      <c r="M14" s="454"/>
      <c r="N14" s="454"/>
      <c r="O14" s="454"/>
      <c r="P14" s="454"/>
      <c r="Q14" s="454"/>
      <c r="R14" s="454"/>
      <c r="S14" s="454"/>
      <c r="T14" s="454"/>
      <c r="U14" s="454"/>
      <c r="V14" s="454"/>
      <c r="W14" s="454"/>
      <c r="X14" s="454"/>
      <c r="Y14" s="454"/>
      <c r="Z14" s="454"/>
      <c r="AA14" s="225">
        <v>2</v>
      </c>
      <c r="AB14" t="e">
        <f>LEN(INDEX(DanhMuc,$AA$1,AA14))</f>
        <v>#REF!</v>
      </c>
    </row>
    <row r="15" spans="1:30" ht="16.5">
      <c r="A15" s="454"/>
      <c r="B15" s="454"/>
      <c r="C15" s="454"/>
      <c r="D15" s="454"/>
      <c r="E15" s="454"/>
      <c r="F15" s="454"/>
      <c r="G15" s="454"/>
      <c r="H15" s="454"/>
      <c r="I15" s="454"/>
      <c r="J15" s="454"/>
      <c r="K15" s="454"/>
      <c r="L15" s="454"/>
      <c r="M15" s="454"/>
      <c r="N15" s="454"/>
      <c r="O15" s="454"/>
      <c r="P15" s="454"/>
      <c r="Q15" s="454"/>
      <c r="R15" s="454"/>
      <c r="S15" s="454"/>
      <c r="T15" s="454"/>
      <c r="U15" s="454"/>
      <c r="V15" s="454"/>
      <c r="W15" s="454"/>
      <c r="X15" s="454"/>
      <c r="Y15" s="454"/>
      <c r="Z15" s="454"/>
      <c r="AA15" s="225"/>
    </row>
    <row r="16" spans="1:30" ht="16.5">
      <c r="A16" s="454"/>
      <c r="B16" s="454"/>
      <c r="C16" s="454"/>
      <c r="D16" s="454"/>
      <c r="E16" s="454"/>
      <c r="F16" s="454"/>
      <c r="G16" s="454"/>
      <c r="H16" s="454"/>
      <c r="I16" s="454"/>
      <c r="J16" s="454"/>
      <c r="K16" s="454"/>
      <c r="L16" s="454"/>
      <c r="M16" s="454"/>
      <c r="N16" s="454"/>
      <c r="O16" s="454"/>
      <c r="P16" s="454"/>
      <c r="Q16" s="454"/>
      <c r="R16" s="454"/>
      <c r="S16" s="454"/>
      <c r="T16" s="454"/>
      <c r="U16" s="454"/>
      <c r="V16" s="454"/>
      <c r="W16" s="454"/>
      <c r="X16" s="454"/>
      <c r="Y16" s="454"/>
      <c r="Z16" s="454"/>
      <c r="AA16" s="224"/>
    </row>
    <row r="17" spans="1:30" ht="16.5">
      <c r="A17" s="7" t="s">
        <v>3</v>
      </c>
      <c r="AA17" s="224"/>
    </row>
    <row r="18" spans="1:30" ht="16.5">
      <c r="A18" s="8" t="str">
        <f>ThongTinBanDau!B16</f>
        <v xml:space="preserve">  a) Đại diện đơn vị thi công: Công ty Cổ phần Xây dựng…</v>
      </c>
      <c r="AA18" s="224"/>
    </row>
    <row r="19" spans="1:30" ht="16.5">
      <c r="B19" t="str">
        <f>_pkt1</f>
        <v>Ông: ………………………..</v>
      </c>
      <c r="N19" t="str">
        <f>_pkt11</f>
        <v>Chức vụ: …………………</v>
      </c>
      <c r="AA19" s="224"/>
    </row>
    <row r="20" spans="1:30" ht="16.5">
      <c r="B20" t="str">
        <f>_pkt2</f>
        <v>Ông: Hoàng Việt Trường</v>
      </c>
      <c r="N20" t="str">
        <f>_pkt22</f>
        <v>Chức vụ: Cán bộ Ban KHKT</v>
      </c>
      <c r="AA20" s="224"/>
    </row>
    <row r="21" spans="1:30" ht="16.5">
      <c r="A21" s="8" t="str">
        <f>ThongTinBanDau!B19</f>
        <v xml:space="preserve">  b. Đại diện đội thi công:</v>
      </c>
      <c r="AA21" s="224"/>
    </row>
    <row r="22" spans="1:30" ht="16.5">
      <c r="B22" t="str">
        <f>_dtc1</f>
        <v>Ông: Nguyễn Anh Trung</v>
      </c>
      <c r="N22" t="str">
        <f>_dtc11</f>
        <v>Chức vụ: Chỉ huy trưởng công trường</v>
      </c>
      <c r="AA22" s="224"/>
    </row>
    <row r="23" spans="1:30" ht="16.5">
      <c r="B23" t="str">
        <f>_dtc2</f>
        <v>Ông: Nguyễn Đức Lam</v>
      </c>
      <c r="N23" t="str">
        <f>_dtc22</f>
        <v>Chức vụ: CBKT</v>
      </c>
      <c r="AA23" s="224"/>
    </row>
    <row r="24" spans="1:30" ht="16.5">
      <c r="A24" s="7" t="s">
        <v>262</v>
      </c>
      <c r="AA24" s="224"/>
    </row>
    <row r="25" spans="1:30" ht="16.5">
      <c r="B25" t="e">
        <f>"Bắt đầu: "&amp;AC25&amp;" giờ "&amp;AD25&amp;" phút"&amp;MID(Z$5,FIND(",",Z$5,1),LEN(Z$5))</f>
        <v>#REF!</v>
      </c>
      <c r="AA25" s="225">
        <v>3</v>
      </c>
      <c r="AB25" t="e">
        <f>INDEX(DanhMuc,$AA$1,AA25)</f>
        <v>#REF!</v>
      </c>
      <c r="AC25" t="e">
        <f>IF(AB25&gt;0,LEFT(AB25,LEN(AB25)-2),"……")</f>
        <v>#REF!</v>
      </c>
      <c r="AD25" t="e">
        <f>IF(AB25&gt;0,RIGHT(AB25,2),"……")</f>
        <v>#REF!</v>
      </c>
    </row>
    <row r="26" spans="1:30" ht="16.5">
      <c r="B26" t="e">
        <f>"Kết thúc: "&amp;AC26&amp;" giờ "&amp;AD26&amp;" phút"&amp;MID(Z$5,FIND(",",Z$5,1),LEN(Z$5))</f>
        <v>#REF!</v>
      </c>
      <c r="AA26" s="225">
        <v>4</v>
      </c>
      <c r="AB26" t="e">
        <f>INDEX(DanhMuc,$AA$1,AA26)</f>
        <v>#REF!</v>
      </c>
      <c r="AC26" t="e">
        <f>IF(AB26&gt;0,LEFT(AB26,LEN(AB26)-2),"…..")</f>
        <v>#REF!</v>
      </c>
      <c r="AD26" t="e">
        <f>IF(AB26&gt;0,RIGHT(AB26,2),"..…")</f>
        <v>#REF!</v>
      </c>
    </row>
    <row r="27" spans="1:30" ht="16.5">
      <c r="A27" s="452" t="str">
        <f>"     Tại công trường xây dựng "&amp;ct&amp;"."</f>
        <v xml:space="preserve">     Tại công trường xây dựng Nhà làm việc kiêm kho, nhà công vụ và phụ trợ.</v>
      </c>
      <c r="B27" s="453"/>
      <c r="C27" s="453"/>
      <c r="D27" s="453"/>
      <c r="E27" s="453"/>
      <c r="F27" s="453"/>
      <c r="G27" s="453"/>
      <c r="H27" s="453"/>
      <c r="I27" s="453"/>
      <c r="J27" s="453"/>
      <c r="K27" s="453"/>
      <c r="L27" s="453"/>
      <c r="M27" s="453"/>
      <c r="N27" s="453"/>
      <c r="O27" s="453"/>
      <c r="P27" s="453"/>
      <c r="Q27" s="453"/>
      <c r="R27" s="453"/>
      <c r="S27" s="453"/>
      <c r="T27" s="453"/>
      <c r="U27" s="453"/>
      <c r="V27" s="453"/>
      <c r="W27" s="453"/>
      <c r="X27" s="453"/>
      <c r="Y27" s="453"/>
      <c r="Z27" s="453"/>
      <c r="AA27" s="224"/>
    </row>
    <row r="28" spans="1:30" ht="16.5">
      <c r="A28" s="7" t="s">
        <v>93</v>
      </c>
      <c r="AA28" s="224"/>
    </row>
    <row r="29" spans="1:30" ht="18.75" customHeight="1">
      <c r="A29" s="8" t="s">
        <v>6</v>
      </c>
      <c r="AA29" s="224"/>
    </row>
    <row r="30" spans="1:30">
      <c r="A30" s="452" t="s">
        <v>257</v>
      </c>
      <c r="B30" s="452"/>
      <c r="C30" s="452"/>
      <c r="D30" s="452"/>
      <c r="E30" s="452"/>
      <c r="F30" s="452"/>
      <c r="G30" s="452"/>
      <c r="H30" s="452"/>
      <c r="I30" s="452"/>
      <c r="J30" s="452"/>
      <c r="K30" s="452"/>
      <c r="L30" s="452"/>
      <c r="M30" s="452"/>
      <c r="N30" s="452"/>
      <c r="O30" s="452"/>
      <c r="P30" s="452"/>
      <c r="Q30" s="452"/>
      <c r="R30" s="452"/>
      <c r="S30" s="452"/>
      <c r="T30" s="452"/>
      <c r="U30" s="452"/>
      <c r="V30" s="452"/>
      <c r="W30" s="452"/>
      <c r="X30" s="452"/>
      <c r="Y30" s="452"/>
      <c r="Z30" s="452"/>
      <c r="AA30" s="7"/>
    </row>
    <row r="31" spans="1:30">
      <c r="A31" s="2" t="s">
        <v>259</v>
      </c>
      <c r="AA31" s="7"/>
    </row>
    <row r="32" spans="1:30">
      <c r="A32" s="2"/>
      <c r="B32" s="266" t="s">
        <v>348</v>
      </c>
      <c r="C32" s="20"/>
      <c r="D32" s="20"/>
      <c r="E32" s="20"/>
      <c r="F32" s="20"/>
      <c r="G32" s="20"/>
      <c r="H32" s="20"/>
      <c r="I32" s="20"/>
      <c r="J32" s="20"/>
      <c r="K32" s="20"/>
      <c r="L32" s="20"/>
      <c r="M32" s="20"/>
      <c r="N32" s="20"/>
      <c r="O32" s="20"/>
      <c r="P32" s="20"/>
      <c r="Q32" s="20"/>
      <c r="R32" s="20"/>
      <c r="S32" s="20"/>
      <c r="T32" s="20"/>
      <c r="U32" s="20"/>
      <c r="V32" s="20"/>
      <c r="W32" s="20"/>
      <c r="X32" s="20"/>
      <c r="Y32" s="20"/>
      <c r="Z32" s="20"/>
      <c r="AA32" s="7"/>
    </row>
    <row r="33" spans="1:27">
      <c r="B33" s="109" t="s">
        <v>313</v>
      </c>
      <c r="C33" s="109"/>
      <c r="D33" s="109"/>
      <c r="E33" s="109"/>
      <c r="F33" s="109"/>
      <c r="G33" s="109"/>
      <c r="H33" s="109"/>
      <c r="I33" s="109"/>
      <c r="J33" s="109"/>
      <c r="K33" s="109"/>
      <c r="L33" s="109"/>
      <c r="M33" s="109"/>
      <c r="N33" s="109"/>
      <c r="O33" s="109"/>
      <c r="P33" s="109"/>
      <c r="Q33" s="109"/>
      <c r="R33" s="109"/>
      <c r="S33" s="109"/>
      <c r="T33" s="109"/>
      <c r="U33" s="109"/>
      <c r="V33" s="109"/>
      <c r="W33" s="109"/>
      <c r="X33" s="109"/>
      <c r="Y33" s="109"/>
      <c r="Z33" s="109"/>
      <c r="AA33" s="7"/>
    </row>
    <row r="34" spans="1:27">
      <c r="B34" s="109" t="s">
        <v>314</v>
      </c>
      <c r="C34" s="109"/>
      <c r="D34" s="109"/>
      <c r="E34" s="109"/>
      <c r="F34" s="109"/>
      <c r="G34" s="109"/>
      <c r="H34" s="109"/>
      <c r="I34" s="109"/>
      <c r="J34" s="109"/>
      <c r="K34" s="109"/>
      <c r="L34" s="109"/>
      <c r="M34" s="109"/>
      <c r="N34" s="109"/>
      <c r="O34" s="109"/>
      <c r="P34" s="109"/>
      <c r="Q34" s="109"/>
      <c r="R34" s="109"/>
      <c r="S34" s="109"/>
      <c r="T34" s="109"/>
      <c r="U34" s="109"/>
      <c r="V34" s="109"/>
      <c r="W34" s="109"/>
      <c r="X34" s="109"/>
      <c r="Y34" s="109"/>
      <c r="Z34" s="109"/>
      <c r="AA34" s="7"/>
    </row>
    <row r="35" spans="1:27">
      <c r="B35" s="109" t="s">
        <v>347</v>
      </c>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7"/>
    </row>
    <row r="36" spans="1:27" ht="18.75" customHeight="1">
      <c r="A36" s="2" t="s">
        <v>258</v>
      </c>
      <c r="AA36" s="7"/>
    </row>
    <row r="37" spans="1:27">
      <c r="A37" s="2" t="s">
        <v>261</v>
      </c>
      <c r="AA37" s="7"/>
    </row>
    <row r="38" spans="1:27">
      <c r="A38" s="452" t="s">
        <v>267</v>
      </c>
      <c r="B38" s="453"/>
      <c r="C38" s="453"/>
      <c r="D38" s="453"/>
      <c r="E38" s="453"/>
      <c r="F38" s="453"/>
      <c r="G38" s="453"/>
      <c r="H38" s="453"/>
      <c r="I38" s="453"/>
      <c r="J38" s="453"/>
      <c r="K38" s="453"/>
      <c r="L38" s="453"/>
      <c r="M38" s="453"/>
      <c r="N38" s="453"/>
      <c r="O38" s="453"/>
      <c r="P38" s="453"/>
      <c r="Q38" s="453"/>
      <c r="R38" s="453"/>
      <c r="S38" s="453"/>
      <c r="T38" s="453"/>
      <c r="U38" s="453"/>
      <c r="V38" s="453"/>
      <c r="W38" s="453"/>
      <c r="X38" s="453"/>
      <c r="Y38" s="453"/>
      <c r="Z38" s="453"/>
      <c r="AA38" s="7"/>
    </row>
    <row r="39" spans="1:27">
      <c r="A39" s="453"/>
      <c r="B39" s="453"/>
      <c r="C39" s="453"/>
      <c r="D39" s="453"/>
      <c r="E39" s="453"/>
      <c r="F39" s="453"/>
      <c r="G39" s="453"/>
      <c r="H39" s="453"/>
      <c r="I39" s="453"/>
      <c r="J39" s="453"/>
      <c r="K39" s="453"/>
      <c r="L39" s="453"/>
      <c r="M39" s="453"/>
      <c r="N39" s="453"/>
      <c r="O39" s="453"/>
      <c r="P39" s="453"/>
      <c r="Q39" s="453"/>
      <c r="R39" s="453"/>
      <c r="S39" s="453"/>
      <c r="T39" s="453"/>
      <c r="U39" s="453"/>
      <c r="V39" s="453"/>
      <c r="W39" s="453"/>
      <c r="X39" s="453"/>
      <c r="Y39" s="453"/>
      <c r="Z39" s="453"/>
      <c r="AA39" s="7"/>
    </row>
    <row r="40" spans="1:27" ht="18.75" customHeight="1">
      <c r="A40" s="8" t="s">
        <v>263</v>
      </c>
      <c r="AA40" s="224"/>
    </row>
    <row r="41" spans="1:27" ht="17.25" thickBot="1">
      <c r="A41" s="8" t="s">
        <v>264</v>
      </c>
      <c r="AA41" s="224"/>
    </row>
    <row r="42" spans="1:27" ht="17.25" thickBot="1">
      <c r="A42" s="7" t="s">
        <v>8</v>
      </c>
      <c r="AA42" s="226" t="s">
        <v>25</v>
      </c>
    </row>
    <row r="43" spans="1:27" ht="16.5">
      <c r="A43" s="20"/>
      <c r="B43" s="87" t="s">
        <v>305</v>
      </c>
      <c r="C43" s="109"/>
      <c r="D43" s="109"/>
      <c r="E43" s="109"/>
      <c r="F43" s="109"/>
      <c r="G43" s="109"/>
      <c r="H43" s="109"/>
      <c r="I43" s="109"/>
      <c r="J43" s="109"/>
      <c r="K43" s="109"/>
      <c r="L43" s="109"/>
      <c r="M43" s="109"/>
      <c r="N43" s="109"/>
      <c r="O43" s="109"/>
      <c r="P43" s="109"/>
      <c r="Q43" s="109"/>
      <c r="R43" s="109"/>
      <c r="S43" s="109"/>
      <c r="T43" s="109"/>
      <c r="U43" s="109"/>
      <c r="V43" s="109"/>
      <c r="W43" s="109"/>
      <c r="X43" s="109"/>
      <c r="Y43" s="109"/>
      <c r="Z43" s="109"/>
      <c r="AA43" s="224"/>
    </row>
    <row r="44" spans="1:27" ht="8.25" customHeight="1">
      <c r="AA44" s="17"/>
    </row>
    <row r="45" spans="1:27" ht="15.75" customHeight="1">
      <c r="A45" s="16" t="s">
        <v>265</v>
      </c>
      <c r="B45" s="4"/>
      <c r="C45" s="4"/>
      <c r="D45" s="4"/>
      <c r="E45" s="4"/>
      <c r="F45" s="4"/>
      <c r="G45" s="4"/>
      <c r="H45" s="4"/>
      <c r="I45" s="4"/>
      <c r="J45" s="4"/>
      <c r="K45" s="4"/>
      <c r="L45" s="4"/>
      <c r="M45" s="4"/>
      <c r="N45" s="16" t="s">
        <v>266</v>
      </c>
      <c r="O45" s="4"/>
      <c r="P45" s="4"/>
      <c r="Q45" s="4"/>
      <c r="R45" s="4"/>
      <c r="S45" s="4"/>
      <c r="T45" s="4"/>
      <c r="U45" s="4"/>
      <c r="V45" s="4"/>
      <c r="W45" s="4"/>
      <c r="X45" s="4"/>
      <c r="Y45" s="4"/>
      <c r="Z45" s="4"/>
      <c r="AA45" s="17"/>
    </row>
    <row r="46" spans="1:27">
      <c r="AA46" s="223"/>
    </row>
    <row r="47" spans="1:27">
      <c r="AA47" s="223"/>
    </row>
    <row r="48" spans="1:27">
      <c r="AA48" s="223"/>
    </row>
    <row r="49" spans="1:27">
      <c r="AA49" s="223"/>
    </row>
    <row r="50" spans="1:27" ht="16.5">
      <c r="A50" s="15" t="str">
        <f>MID(B20,FIND(":",B20,1)+1,LEN(B20))</f>
        <v xml:space="preserve"> Hoàng Việt Trường</v>
      </c>
      <c r="B50" s="4"/>
      <c r="C50" s="4"/>
      <c r="D50" s="4"/>
      <c r="E50" s="4"/>
      <c r="F50" s="4"/>
      <c r="G50" s="4"/>
      <c r="H50" s="4"/>
      <c r="I50" s="4"/>
      <c r="J50" s="4"/>
      <c r="K50" s="4"/>
      <c r="L50" s="4"/>
      <c r="M50" s="4"/>
      <c r="N50" s="15" t="str">
        <f>MID(B22,FIND(":",B22,1)+1,LEN(B22))</f>
        <v xml:space="preserve"> Nguyễn Anh Trung</v>
      </c>
      <c r="O50" s="4"/>
      <c r="P50" s="4"/>
      <c r="Q50" s="4"/>
      <c r="R50" s="4"/>
      <c r="S50" s="4"/>
      <c r="T50" s="4"/>
      <c r="U50" s="4"/>
      <c r="V50" s="4"/>
      <c r="W50" s="4"/>
      <c r="X50" s="4"/>
      <c r="Y50" s="4"/>
      <c r="Z50" s="4"/>
      <c r="AA50" s="223"/>
    </row>
  </sheetData>
  <mergeCells count="4">
    <mergeCell ref="A14:Z16"/>
    <mergeCell ref="A27:Z27"/>
    <mergeCell ref="A30:Z30"/>
    <mergeCell ref="A38:Z39"/>
  </mergeCells>
  <phoneticPr fontId="7" type="noConversion"/>
  <conditionalFormatting sqref="A14:Z16">
    <cfRule type="expression" dxfId="24" priority="1" stopIfTrue="1">
      <formula>AB$14&gt;0</formula>
    </cfRule>
  </conditionalFormatting>
  <hyperlinks>
    <hyperlink ref="AA8" location="DanhMuc!A1" display="Quay về DanhMuc"/>
    <hyperlink ref="AA42" location="DanhMuc!A1" display="Quay về DanhMuc"/>
  </hyperlinks>
  <printOptions horizontalCentered="1"/>
  <pageMargins left="0.9055118110236221" right="0.78740157480314965" top="0.59055118110236227" bottom="0.59055118110236227" header="0" footer="0"/>
  <pageSetup paperSize="9" orientation="portrait" r:id="rId1"/>
  <headerFooter alignWithMargins="0"/>
</worksheet>
</file>

<file path=xl/worksheets/sheet30.xml><?xml version="1.0" encoding="utf-8"?>
<worksheet xmlns="http://schemas.openxmlformats.org/spreadsheetml/2006/main" xmlns:r="http://schemas.openxmlformats.org/officeDocument/2006/relationships">
  <sheetPr codeName="Sheet29" enableFormatConditionsCalculation="0">
    <tabColor indexed="63"/>
  </sheetPr>
  <dimension ref="A1:AF33"/>
  <sheetViews>
    <sheetView view="pageBreakPreview" workbookViewId="0">
      <pane ySplit="1" topLeftCell="A2" activePane="bottomLeft" state="frozen"/>
      <selection activeCell="Q11" sqref="Q11"/>
      <selection pane="bottomLeft" activeCell="Q11" sqref="Q11"/>
    </sheetView>
  </sheetViews>
  <sheetFormatPr defaultRowHeight="15.75"/>
  <cols>
    <col min="1" max="25" width="3" customWidth="1"/>
    <col min="26" max="26" width="3.25" customWidth="1"/>
    <col min="27" max="27" width="23.125" bestFit="1" customWidth="1"/>
    <col min="28" max="28" width="4.875" hidden="1" customWidth="1"/>
    <col min="29" max="29" width="6.125" hidden="1" customWidth="1"/>
    <col min="30" max="30" width="4.875" hidden="1" customWidth="1"/>
    <col min="32" max="32" width="10.25" customWidth="1"/>
  </cols>
  <sheetData>
    <row r="1" spans="1:32" s="3" customFormat="1" ht="17.25"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1">
        <f>DanhMuc!S15</f>
        <v>77</v>
      </c>
    </row>
    <row r="2" spans="1:32" ht="21" thickTop="1">
      <c r="A2" s="105" t="s">
        <v>268</v>
      </c>
      <c r="B2" s="5"/>
      <c r="C2" s="5"/>
      <c r="D2" s="5"/>
      <c r="E2" s="5"/>
      <c r="F2" s="5"/>
      <c r="G2" s="5"/>
      <c r="H2" s="5"/>
      <c r="I2" s="5"/>
      <c r="J2" s="5"/>
      <c r="K2" s="6" t="s">
        <v>10</v>
      </c>
      <c r="L2" s="5"/>
      <c r="M2" s="5"/>
      <c r="N2" s="5"/>
      <c r="O2" s="5"/>
      <c r="P2" s="5"/>
      <c r="Q2" s="5"/>
      <c r="R2" s="5"/>
      <c r="S2" s="5"/>
      <c r="T2" s="5"/>
      <c r="U2" s="5"/>
      <c r="V2" s="5"/>
      <c r="W2" s="5"/>
      <c r="X2" s="5"/>
      <c r="Y2" s="5"/>
      <c r="Z2" s="5"/>
      <c r="AA2" s="98"/>
    </row>
    <row r="3" spans="1:32" ht="20.25">
      <c r="A3" s="106" t="s">
        <v>269</v>
      </c>
      <c r="B3" s="18"/>
      <c r="C3" s="18"/>
      <c r="D3" s="9"/>
      <c r="E3" s="9"/>
      <c r="F3" s="9"/>
      <c r="G3" s="9"/>
      <c r="H3" s="18"/>
      <c r="I3" s="18"/>
      <c r="J3" s="18"/>
      <c r="K3" s="19" t="s">
        <v>0</v>
      </c>
      <c r="L3" s="18"/>
      <c r="M3" s="18"/>
      <c r="N3" s="18"/>
      <c r="O3" s="9"/>
      <c r="P3" s="9"/>
      <c r="Q3" s="9"/>
      <c r="R3" s="9"/>
      <c r="S3" s="9"/>
      <c r="T3" s="9"/>
      <c r="U3" s="9"/>
      <c r="V3" s="9"/>
      <c r="W3" s="18"/>
      <c r="X3" s="18"/>
      <c r="Y3" s="18"/>
      <c r="Z3" s="18"/>
      <c r="AA3" s="98"/>
    </row>
    <row r="4" spans="1:32" ht="20.25">
      <c r="A4" s="106"/>
      <c r="B4" s="18"/>
      <c r="C4" s="18"/>
      <c r="D4" s="18"/>
      <c r="E4" s="18"/>
      <c r="F4" s="18"/>
      <c r="G4" s="18"/>
      <c r="H4" s="18"/>
      <c r="I4" s="18"/>
      <c r="J4" s="18"/>
      <c r="K4" s="19"/>
      <c r="L4" s="18"/>
      <c r="M4" s="18"/>
      <c r="N4" s="18"/>
      <c r="O4" s="18"/>
      <c r="P4" s="18"/>
      <c r="Q4" s="18"/>
      <c r="R4" s="18"/>
      <c r="S4" s="18"/>
      <c r="T4" s="18"/>
      <c r="U4" s="18"/>
      <c r="V4" s="18"/>
      <c r="W4" s="18"/>
      <c r="X4" s="18"/>
      <c r="Y4" s="18"/>
      <c r="Z4" s="18"/>
      <c r="AA4" s="98"/>
    </row>
    <row r="5" spans="1:32" ht="20.25">
      <c r="Z5" s="11" t="e">
        <f>tinh2&amp;", ngày "&amp;AB5&amp;" tháng "&amp;AC5&amp;" năm "&amp;AD5</f>
        <v>#REF!</v>
      </c>
      <c r="AA5" s="99">
        <v>7</v>
      </c>
      <c r="AB5" t="e">
        <f>IF(INDEX(DanhMuc,$AA$1,AA5)&gt;0,TEXT(DAY(INDEX(DanhMuc,$AA$1,AA5)),"00"),"…...")</f>
        <v>#REF!</v>
      </c>
      <c r="AC5" t="e">
        <f>IF(INDEX(DanhMuc,$AA$1,AA5)&gt;0,TEXT(MONTH(INDEX(DanhMuc,$AA$1,AA5)),"00"),"…...")</f>
        <v>#REF!</v>
      </c>
      <c r="AD5" t="e">
        <f>IF(INDEX(DanhMuc,$AA$1,AA5)&gt;0,TEXT(YEAR(INDEX(DanhMuc,$AA$1,AA5)),"00"),"……...")</f>
        <v>#REF!</v>
      </c>
    </row>
    <row r="6" spans="1:32" ht="20.25">
      <c r="AA6" s="98"/>
    </row>
    <row r="7" spans="1:32" ht="21" thickBot="1">
      <c r="A7" s="4" t="e">
        <f>IF(AB7&gt;0,"SỐ: "&amp;AC7&amp;"/PYC","SỐ: ………………")</f>
        <v>#REF!</v>
      </c>
      <c r="B7" s="4"/>
      <c r="C7" s="4"/>
      <c r="D7" s="4"/>
      <c r="E7" s="4"/>
      <c r="F7" s="4"/>
      <c r="G7" s="4"/>
      <c r="H7" s="4"/>
      <c r="I7" s="4"/>
      <c r="J7" s="4"/>
      <c r="K7" s="4"/>
      <c r="L7" s="4"/>
      <c r="M7" s="4"/>
      <c r="N7" s="4"/>
      <c r="O7" s="4"/>
      <c r="P7" s="4"/>
      <c r="Q7" s="4"/>
      <c r="R7" s="4"/>
      <c r="S7" s="4"/>
      <c r="T7" s="4"/>
      <c r="U7" s="4"/>
      <c r="V7" s="4"/>
      <c r="W7" s="4"/>
      <c r="X7" s="4"/>
      <c r="Y7" s="4"/>
      <c r="Z7" s="4"/>
      <c r="AA7" s="99">
        <v>1</v>
      </c>
      <c r="AB7" t="e">
        <f>LEN(INDEX(DanhMuc,$AA$1,AA7))</f>
        <v>#REF!</v>
      </c>
      <c r="AC7" t="e">
        <f>INDEX(DanhMuc,$AA$1,AA7)</f>
        <v>#REF!</v>
      </c>
    </row>
    <row r="8" spans="1:32" ht="21" thickBot="1">
      <c r="A8" s="10" t="s">
        <v>303</v>
      </c>
      <c r="B8" s="4"/>
      <c r="C8" s="4"/>
      <c r="D8" s="4"/>
      <c r="E8" s="4"/>
      <c r="F8" s="4"/>
      <c r="G8" s="4"/>
      <c r="H8" s="4"/>
      <c r="I8" s="4"/>
      <c r="J8" s="4"/>
      <c r="K8" s="4"/>
      <c r="L8" s="4"/>
      <c r="M8" s="4"/>
      <c r="N8" s="4"/>
      <c r="O8" s="4"/>
      <c r="P8" s="4"/>
      <c r="Q8" s="4"/>
      <c r="R8" s="4"/>
      <c r="S8" s="4"/>
      <c r="T8" s="4"/>
      <c r="U8" s="4"/>
      <c r="V8" s="4"/>
      <c r="W8" s="4"/>
      <c r="X8" s="4"/>
      <c r="Y8" s="4"/>
      <c r="Z8" s="4"/>
      <c r="AA8" s="107" t="s">
        <v>25</v>
      </c>
    </row>
    <row r="9" spans="1:32" ht="20.25">
      <c r="A9" s="17"/>
      <c r="AA9" s="98"/>
    </row>
    <row r="10" spans="1:32" ht="20.25">
      <c r="A10" s="17"/>
      <c r="B10" s="102" t="s">
        <v>44</v>
      </c>
      <c r="C10" s="17"/>
      <c r="D10" s="17"/>
      <c r="E10" s="17"/>
      <c r="F10" s="17" t="str">
        <f>ct</f>
        <v>Nhà làm việc kiêm kho, nhà công vụ và phụ trợ</v>
      </c>
      <c r="G10" s="17"/>
      <c r="H10" s="17"/>
      <c r="I10" s="17"/>
      <c r="J10" s="17"/>
      <c r="K10" s="17"/>
      <c r="L10" s="17"/>
      <c r="M10" s="17"/>
      <c r="N10" s="17"/>
      <c r="O10" s="17"/>
      <c r="P10" s="17"/>
      <c r="Q10" s="17"/>
      <c r="R10" s="17"/>
      <c r="S10" s="17"/>
      <c r="T10" s="17"/>
      <c r="U10" s="17"/>
      <c r="V10" s="17"/>
      <c r="W10" s="17"/>
      <c r="X10" s="17"/>
      <c r="Y10" s="17"/>
      <c r="Z10" s="17"/>
      <c r="AA10" s="98"/>
    </row>
    <row r="11" spans="1:32" ht="20.25">
      <c r="A11" s="17"/>
      <c r="B11" s="102" t="s">
        <v>74</v>
      </c>
      <c r="C11" s="17"/>
      <c r="D11" s="17"/>
      <c r="E11" s="17"/>
      <c r="F11" s="17" t="str">
        <f>hm</f>
        <v>Nhà làm việc kiêm kho</v>
      </c>
      <c r="G11" s="17"/>
      <c r="H11" s="17"/>
      <c r="I11" s="17"/>
      <c r="J11" s="17"/>
      <c r="K11" s="17"/>
      <c r="L11" s="17"/>
      <c r="M11" s="17"/>
      <c r="N11" s="17"/>
      <c r="O11" s="17"/>
      <c r="P11" s="17"/>
      <c r="Q11" s="17"/>
      <c r="R11" s="17"/>
      <c r="S11" s="17"/>
      <c r="T11" s="17"/>
      <c r="U11" s="17"/>
      <c r="V11" s="17"/>
      <c r="W11" s="17"/>
      <c r="X11" s="17"/>
      <c r="Y11" s="17"/>
      <c r="Z11" s="17"/>
      <c r="AA11" s="98"/>
    </row>
    <row r="12" spans="1:32" ht="20.25">
      <c r="A12" s="17"/>
      <c r="B12" s="102" t="s">
        <v>45</v>
      </c>
      <c r="C12" s="17"/>
      <c r="D12" s="17"/>
      <c r="E12" s="17"/>
      <c r="F12" s="17" t="str">
        <f>dd</f>
        <v>Phường HG - TP HL - Tỉnh QN</v>
      </c>
      <c r="G12" s="17"/>
      <c r="H12" s="17"/>
      <c r="I12" s="17"/>
      <c r="J12" s="17"/>
      <c r="K12" s="17"/>
      <c r="L12" s="17"/>
      <c r="M12" s="17"/>
      <c r="N12" s="17"/>
      <c r="O12" s="17"/>
      <c r="P12" s="17"/>
      <c r="Q12" s="17"/>
      <c r="R12" s="17"/>
      <c r="S12" s="17"/>
      <c r="T12" s="17"/>
      <c r="U12" s="17"/>
      <c r="V12" s="17"/>
      <c r="W12" s="17"/>
      <c r="X12" s="17"/>
      <c r="Y12" s="17"/>
      <c r="Z12" s="17"/>
      <c r="AA12" s="98"/>
    </row>
    <row r="13" spans="1:32" ht="20.25">
      <c r="A13" s="102"/>
      <c r="B13" s="17"/>
      <c r="C13" s="17"/>
      <c r="D13" s="17"/>
      <c r="E13" s="17"/>
      <c r="F13" s="17"/>
      <c r="G13" s="17"/>
      <c r="H13" s="17"/>
      <c r="I13" s="17"/>
      <c r="J13" s="17"/>
      <c r="K13" s="17"/>
      <c r="L13" s="17"/>
      <c r="M13" s="17"/>
      <c r="N13" s="17"/>
      <c r="O13" s="17"/>
      <c r="P13" s="17"/>
      <c r="Q13" s="17"/>
      <c r="R13" s="17"/>
      <c r="S13" s="17"/>
      <c r="T13" s="17"/>
      <c r="U13" s="17"/>
      <c r="V13" s="17"/>
      <c r="W13" s="17"/>
      <c r="X13" s="17"/>
      <c r="Y13" s="17"/>
      <c r="Z13" s="17"/>
      <c r="AA13" s="98"/>
    </row>
    <row r="14" spans="1:32" ht="20.25">
      <c r="A14" s="102"/>
      <c r="B14" s="103" t="s">
        <v>97</v>
      </c>
      <c r="C14" s="17"/>
      <c r="D14" s="17"/>
      <c r="F14" s="102" t="str">
        <f>cdt</f>
        <v>Tỉnh QN</v>
      </c>
      <c r="G14" s="17"/>
      <c r="H14" s="17"/>
      <c r="I14" s="17"/>
      <c r="J14" s="17"/>
      <c r="K14" s="17"/>
      <c r="L14" s="17"/>
      <c r="M14" s="17"/>
      <c r="N14" s="17"/>
      <c r="O14" s="17"/>
      <c r="P14" s="17"/>
      <c r="Q14" s="17"/>
      <c r="R14" s="17"/>
      <c r="S14" s="17"/>
      <c r="T14" s="17"/>
      <c r="U14" s="17"/>
      <c r="V14" s="17"/>
      <c r="W14" s="17"/>
      <c r="X14" s="17"/>
      <c r="Y14" s="17"/>
      <c r="Z14" s="17"/>
      <c r="AA14" s="98"/>
    </row>
    <row r="15" spans="1:32" ht="20.25">
      <c r="A15" s="17"/>
      <c r="B15" s="17"/>
      <c r="C15" s="17"/>
      <c r="D15" s="17"/>
      <c r="E15" s="17"/>
      <c r="F15" s="102" t="s">
        <v>270</v>
      </c>
      <c r="G15" s="17"/>
      <c r="H15" s="17"/>
      <c r="I15" s="17"/>
      <c r="J15" s="17"/>
      <c r="K15" s="17"/>
      <c r="L15" s="17"/>
      <c r="M15" s="17"/>
      <c r="N15" s="17"/>
      <c r="O15" s="17"/>
      <c r="P15" s="17"/>
      <c r="Q15" s="17"/>
      <c r="R15" s="17"/>
      <c r="S15" s="17"/>
      <c r="T15" s="17"/>
      <c r="U15" s="17"/>
      <c r="V15" s="17"/>
      <c r="W15" s="17"/>
      <c r="X15" s="17"/>
      <c r="Y15" s="17"/>
      <c r="Z15" s="17"/>
      <c r="AA15" s="98"/>
    </row>
    <row r="16" spans="1:32" ht="20.25" customHeight="1">
      <c r="A16" s="224" t="s">
        <v>304</v>
      </c>
      <c r="B16" s="17"/>
      <c r="C16" s="17"/>
      <c r="D16" s="17"/>
      <c r="E16" s="17"/>
      <c r="F16" s="17"/>
      <c r="G16" s="17"/>
      <c r="H16" s="17"/>
      <c r="I16" s="17"/>
      <c r="J16" s="17"/>
      <c r="K16" s="17"/>
      <c r="L16" s="17"/>
      <c r="M16" s="17"/>
      <c r="N16" s="17"/>
      <c r="O16" s="17"/>
      <c r="P16" s="17"/>
      <c r="Q16" s="17"/>
      <c r="R16" s="17"/>
      <c r="S16" s="17"/>
      <c r="T16" s="17"/>
      <c r="U16" s="17"/>
      <c r="V16" s="17"/>
      <c r="W16" s="17"/>
      <c r="X16" s="17"/>
      <c r="Y16" s="17"/>
      <c r="Z16" s="17"/>
      <c r="AA16" s="98"/>
      <c r="AF16" s="14"/>
    </row>
    <row r="17" spans="1:31" ht="20.25" customHeight="1">
      <c r="A17" s="454" t="e">
        <f>IF(AB17&gt;0,INDEX(DanhMuc,$AA$1,AA17),REPT(".",285))</f>
        <v>#REF!</v>
      </c>
      <c r="B17" s="454"/>
      <c r="C17" s="454"/>
      <c r="D17" s="454"/>
      <c r="E17" s="454"/>
      <c r="F17" s="454"/>
      <c r="G17" s="454"/>
      <c r="H17" s="454"/>
      <c r="I17" s="454"/>
      <c r="J17" s="454"/>
      <c r="K17" s="454"/>
      <c r="L17" s="454"/>
      <c r="M17" s="454"/>
      <c r="N17" s="454"/>
      <c r="O17" s="454"/>
      <c r="P17" s="454"/>
      <c r="Q17" s="454"/>
      <c r="R17" s="454"/>
      <c r="S17" s="454"/>
      <c r="T17" s="454"/>
      <c r="U17" s="454"/>
      <c r="V17" s="454"/>
      <c r="W17" s="454"/>
      <c r="X17" s="454"/>
      <c r="Y17" s="454"/>
      <c r="Z17" s="454"/>
      <c r="AA17" s="99">
        <v>2</v>
      </c>
      <c r="AB17" t="e">
        <f>LEN(INDEX(DanhMuc,$AA$1,AA17))</f>
        <v>#REF!</v>
      </c>
    </row>
    <row r="18" spans="1:31" ht="20.25" customHeight="1">
      <c r="A18" s="454"/>
      <c r="B18" s="454"/>
      <c r="C18" s="454"/>
      <c r="D18" s="454"/>
      <c r="E18" s="454"/>
      <c r="F18" s="454"/>
      <c r="G18" s="454"/>
      <c r="H18" s="454"/>
      <c r="I18" s="454"/>
      <c r="J18" s="454"/>
      <c r="K18" s="454"/>
      <c r="L18" s="454"/>
      <c r="M18" s="454"/>
      <c r="N18" s="454"/>
      <c r="O18" s="454"/>
      <c r="P18" s="454"/>
      <c r="Q18" s="454"/>
      <c r="R18" s="454"/>
      <c r="S18" s="454"/>
      <c r="T18" s="454"/>
      <c r="U18" s="454"/>
      <c r="V18" s="454"/>
      <c r="W18" s="454"/>
      <c r="X18" s="454"/>
      <c r="Y18" s="454"/>
      <c r="Z18" s="454"/>
      <c r="AA18" s="99"/>
    </row>
    <row r="19" spans="1:31" ht="20.25">
      <c r="A19" s="454"/>
      <c r="B19" s="454"/>
      <c r="C19" s="454"/>
      <c r="D19" s="454"/>
      <c r="E19" s="454"/>
      <c r="F19" s="454"/>
      <c r="G19" s="454"/>
      <c r="H19" s="454"/>
      <c r="I19" s="454"/>
      <c r="J19" s="454"/>
      <c r="K19" s="454"/>
      <c r="L19" s="454"/>
      <c r="M19" s="454"/>
      <c r="N19" s="454"/>
      <c r="O19" s="454"/>
      <c r="P19" s="454"/>
      <c r="Q19" s="454"/>
      <c r="R19" s="454"/>
      <c r="S19" s="454"/>
      <c r="T19" s="454"/>
      <c r="U19" s="454"/>
      <c r="V19" s="454"/>
      <c r="W19" s="454"/>
      <c r="X19" s="454"/>
      <c r="Y19" s="454"/>
      <c r="Z19" s="454"/>
      <c r="AA19" s="99"/>
    </row>
    <row r="20" spans="1:31" ht="18.75">
      <c r="A20" s="224" t="s">
        <v>271</v>
      </c>
      <c r="B20" s="227"/>
      <c r="C20" s="227"/>
      <c r="D20" s="227"/>
      <c r="E20" s="227"/>
      <c r="F20" s="227"/>
      <c r="G20" s="227"/>
      <c r="H20" s="227"/>
      <c r="I20" s="224" t="e">
        <f>AC20&amp;" giờ "&amp;AD20&amp;" phút, ngày "&amp;AB21&amp;" tháng "&amp;AC21&amp;" năm "&amp;AD21</f>
        <v>#REF!</v>
      </c>
      <c r="J20" s="227"/>
      <c r="K20" s="227"/>
      <c r="L20" s="227"/>
      <c r="M20" s="227"/>
      <c r="N20" s="227"/>
      <c r="O20" s="227"/>
      <c r="P20" s="227"/>
      <c r="Q20" s="227"/>
      <c r="R20" s="227"/>
      <c r="S20" s="227"/>
      <c r="T20" s="227"/>
      <c r="U20" s="227"/>
      <c r="V20" s="227"/>
      <c r="W20" s="227"/>
      <c r="X20" s="227"/>
      <c r="Y20" s="227"/>
      <c r="Z20" s="227"/>
      <c r="AA20" s="14">
        <v>8</v>
      </c>
      <c r="AB20" t="e">
        <f>INDEX(DanhMuc,$AA$1,AA20)</f>
        <v>#REF!</v>
      </c>
      <c r="AC20" t="e">
        <f>IF(AB20&gt;0,LEFT(AB20,LEN(AB20)-2),"……")</f>
        <v>#REF!</v>
      </c>
      <c r="AD20" t="e">
        <f>IF(AB20&gt;0,RIGHT(AB20,2),"……")</f>
        <v>#REF!</v>
      </c>
      <c r="AE20" s="227"/>
    </row>
    <row r="21" spans="1:31" ht="20.25" customHeight="1">
      <c r="A21" s="229" t="str">
        <f>"    Tại công trình: "&amp;ct</f>
        <v xml:space="preserve">    Tại công trình: Nhà làm việc kiêm kho, nhà công vụ và phụ trợ</v>
      </c>
      <c r="B21" s="228"/>
      <c r="C21" s="228"/>
      <c r="D21" s="228"/>
      <c r="E21" s="228"/>
      <c r="F21" s="228"/>
      <c r="G21" s="228"/>
      <c r="H21" s="228"/>
      <c r="I21" s="228"/>
      <c r="J21" s="228"/>
      <c r="K21" s="228"/>
      <c r="L21" s="228"/>
      <c r="M21" s="228"/>
      <c r="N21" s="228"/>
      <c r="O21" s="228"/>
      <c r="P21" s="228"/>
      <c r="Q21" s="228"/>
      <c r="R21" s="228"/>
      <c r="S21" s="228"/>
      <c r="T21" s="228"/>
      <c r="U21" s="228"/>
      <c r="V21" s="228"/>
      <c r="W21" s="228"/>
      <c r="X21" s="228"/>
      <c r="Y21" s="228"/>
      <c r="Z21" s="228"/>
      <c r="AA21" s="14">
        <v>10</v>
      </c>
      <c r="AB21" t="e">
        <f>IF(INDEX(DanhMuc,$AA$1,AA21)&gt;0,TEXT(DAY(INDEX(DanhMuc,$AA$1,AA21)),"00"),"…...")</f>
        <v>#REF!</v>
      </c>
      <c r="AC21" t="e">
        <f>IF(INDEX(DanhMuc,$AA$1,AA21)&gt;0,TEXT(MONTH(INDEX(DanhMuc,$AA$1,AA21)),"00"),"…...")</f>
        <v>#REF!</v>
      </c>
      <c r="AD21" t="e">
        <f>IF(INDEX(DanhMuc,$AA$1,AA21)&gt;0,TEXT(YEAR(INDEX(DanhMuc,$AA$1,AA21)),"00"),"…...")</f>
        <v>#REF!</v>
      </c>
      <c r="AE21" s="227"/>
    </row>
    <row r="22" spans="1:31" ht="20.25" customHeight="1">
      <c r="A22" s="455" t="e">
        <f>"    Sau khi kiểm tra và nghiệm thu nội bộ công việc xây dựng, nội dung thể hiện trong biên bản nghiệm thu nội bộ số: "&amp;IF(AB22&gt;0,AC22&amp;"/NB","……..……...")&amp;" ngày "&amp;AB26&amp;" tháng "&amp;AC26&amp;" năm "&amp;AD26&amp;", Nhà thầu thi công chúng tôi cam kết phần công việc cần nghiệm thu đã hoàn thành, đạt yêu cầu thiết kế. Nhà thầu thi công kính đề nghị các bên liên quan tổ chức nghiệm thu để có cơ sở thực hiện các công việc tiếp theo."</f>
        <v>#REF!</v>
      </c>
      <c r="B22" s="456"/>
      <c r="C22" s="456"/>
      <c r="D22" s="456"/>
      <c r="E22" s="456"/>
      <c r="F22" s="456"/>
      <c r="G22" s="456"/>
      <c r="H22" s="456"/>
      <c r="I22" s="456"/>
      <c r="J22" s="456"/>
      <c r="K22" s="456"/>
      <c r="L22" s="456"/>
      <c r="M22" s="456"/>
      <c r="N22" s="456"/>
      <c r="O22" s="456"/>
      <c r="P22" s="456"/>
      <c r="Q22" s="456"/>
      <c r="R22" s="456"/>
      <c r="S22" s="456"/>
      <c r="T22" s="456"/>
      <c r="U22" s="456"/>
      <c r="V22" s="456"/>
      <c r="W22" s="456"/>
      <c r="X22" s="456"/>
      <c r="Y22" s="456"/>
      <c r="Z22" s="456"/>
      <c r="AA22" s="99">
        <v>1</v>
      </c>
      <c r="AB22" t="e">
        <f>LEN(INDEX(DanhMuc,$AA$1,AA22))</f>
        <v>#REF!</v>
      </c>
      <c r="AC22" t="e">
        <f>INDEX(DanhMuc,$AA$1,AA22)</f>
        <v>#REF!</v>
      </c>
    </row>
    <row r="23" spans="1:31" ht="20.25">
      <c r="A23" s="455"/>
      <c r="B23" s="456"/>
      <c r="C23" s="456"/>
      <c r="D23" s="456"/>
      <c r="E23" s="456"/>
      <c r="F23" s="456"/>
      <c r="G23" s="456"/>
      <c r="H23" s="456"/>
      <c r="I23" s="456"/>
      <c r="J23" s="456"/>
      <c r="K23" s="456"/>
      <c r="L23" s="456"/>
      <c r="M23" s="456"/>
      <c r="N23" s="456"/>
      <c r="O23" s="456"/>
      <c r="P23" s="456"/>
      <c r="Q23" s="456"/>
      <c r="R23" s="456"/>
      <c r="S23" s="456"/>
      <c r="T23" s="456"/>
      <c r="U23" s="456"/>
      <c r="V23" s="456"/>
      <c r="W23" s="456"/>
      <c r="X23" s="456"/>
      <c r="Y23" s="456"/>
      <c r="Z23" s="456"/>
      <c r="AA23" s="99"/>
    </row>
    <row r="24" spans="1:31" ht="20.25">
      <c r="A24" s="455"/>
      <c r="B24" s="456"/>
      <c r="C24" s="456"/>
      <c r="D24" s="456"/>
      <c r="E24" s="456"/>
      <c r="F24" s="456"/>
      <c r="G24" s="456"/>
      <c r="H24" s="456"/>
      <c r="I24" s="456"/>
      <c r="J24" s="456"/>
      <c r="K24" s="456"/>
      <c r="L24" s="456"/>
      <c r="M24" s="456"/>
      <c r="N24" s="456"/>
      <c r="O24" s="456"/>
      <c r="P24" s="456"/>
      <c r="Q24" s="456"/>
      <c r="R24" s="456"/>
      <c r="S24" s="456"/>
      <c r="T24" s="456"/>
      <c r="U24" s="456"/>
      <c r="V24" s="456"/>
      <c r="W24" s="456"/>
      <c r="X24" s="456"/>
      <c r="Y24" s="456"/>
      <c r="Z24" s="456"/>
      <c r="AA24" s="99"/>
    </row>
    <row r="25" spans="1:31" ht="20.25">
      <c r="A25" s="455"/>
      <c r="B25" s="456"/>
      <c r="C25" s="456"/>
      <c r="D25" s="456"/>
      <c r="E25" s="456"/>
      <c r="F25" s="456"/>
      <c r="G25" s="456"/>
      <c r="H25" s="456"/>
      <c r="I25" s="456"/>
      <c r="J25" s="456"/>
      <c r="K25" s="456"/>
      <c r="L25" s="456"/>
      <c r="M25" s="456"/>
      <c r="N25" s="456"/>
      <c r="O25" s="456"/>
      <c r="P25" s="456"/>
      <c r="Q25" s="456"/>
      <c r="R25" s="456"/>
      <c r="S25" s="456"/>
      <c r="T25" s="456"/>
      <c r="U25" s="456"/>
      <c r="V25" s="456"/>
      <c r="W25" s="456"/>
      <c r="X25" s="456"/>
      <c r="Y25" s="456"/>
      <c r="Z25" s="456"/>
      <c r="AA25" s="99"/>
    </row>
    <row r="26" spans="1:31" ht="20.25">
      <c r="A26" s="456"/>
      <c r="B26" s="456"/>
      <c r="C26" s="456"/>
      <c r="D26" s="456"/>
      <c r="E26" s="456"/>
      <c r="F26" s="456"/>
      <c r="G26" s="456"/>
      <c r="H26" s="456"/>
      <c r="I26" s="456"/>
      <c r="J26" s="456"/>
      <c r="K26" s="456"/>
      <c r="L26" s="456"/>
      <c r="M26" s="456"/>
      <c r="N26" s="456"/>
      <c r="O26" s="456"/>
      <c r="P26" s="456"/>
      <c r="Q26" s="456"/>
      <c r="R26" s="456"/>
      <c r="S26" s="456"/>
      <c r="T26" s="456"/>
      <c r="U26" s="456"/>
      <c r="V26" s="456"/>
      <c r="W26" s="456"/>
      <c r="X26" s="456"/>
      <c r="Y26" s="456"/>
      <c r="Z26" s="456"/>
      <c r="AA26" s="99">
        <v>5</v>
      </c>
      <c r="AB26" t="e">
        <f>IF(INDEX(DanhMuc,$AA$1,AA26)&gt;0,TEXT(DAY(INDEX(DanhMuc,$AA$1,AA26)),"00"),"…...")</f>
        <v>#REF!</v>
      </c>
      <c r="AC26" t="e">
        <f>IF(INDEX(DanhMuc,$AA$1,AA26)&gt;0,TEXT(MONTH(INDEX(DanhMuc,$AA$1,AA26)),"00"),"…...")</f>
        <v>#REF!</v>
      </c>
      <c r="AD26" t="e">
        <f>IF(INDEX(DanhMuc,$AA$1,AA26)&gt;0,TEXT(YEAR(INDEX(DanhMuc,$AA$1,AA26)),"00"),"……...")</f>
        <v>#REF!</v>
      </c>
    </row>
    <row r="27" spans="1:31" ht="20.25">
      <c r="A27" s="8" t="s">
        <v>98</v>
      </c>
      <c r="K27" s="104" t="str">
        <f>dvtc</f>
        <v>Công ty Cổ phần Xây dựng…</v>
      </c>
      <c r="L27" s="104"/>
      <c r="M27" s="104"/>
      <c r="N27" s="5"/>
      <c r="O27" s="5"/>
      <c r="P27" s="5"/>
      <c r="Q27" s="5"/>
      <c r="R27" s="5"/>
      <c r="S27" s="5"/>
      <c r="T27" s="5"/>
      <c r="U27" s="5"/>
      <c r="V27" s="5"/>
      <c r="W27" s="5"/>
      <c r="X27" s="5"/>
      <c r="Y27" s="5"/>
      <c r="Z27" s="5"/>
      <c r="AA27" s="98"/>
    </row>
    <row r="28" spans="1:31" ht="20.25">
      <c r="A28" s="2" t="s">
        <v>99</v>
      </c>
      <c r="K28" s="104" t="s">
        <v>273</v>
      </c>
      <c r="L28" s="104"/>
      <c r="M28" s="104"/>
      <c r="N28" s="5"/>
      <c r="O28" s="5"/>
      <c r="P28" s="5"/>
      <c r="Q28" s="5"/>
      <c r="R28" s="5"/>
      <c r="S28" s="5"/>
      <c r="T28" s="5"/>
      <c r="U28" s="5"/>
      <c r="V28" s="5"/>
      <c r="W28" s="5"/>
      <c r="X28" s="5"/>
      <c r="Y28" s="5"/>
      <c r="Z28" s="5"/>
      <c r="AA28" s="98"/>
    </row>
    <row r="29" spans="1:31" ht="20.25">
      <c r="A29" s="2" t="s">
        <v>272</v>
      </c>
      <c r="M29" s="269"/>
      <c r="AA29" s="98"/>
    </row>
    <row r="30" spans="1:31" ht="20.25">
      <c r="A30" s="2"/>
      <c r="M30" s="269"/>
      <c r="AA30" s="98"/>
    </row>
    <row r="31" spans="1:31" ht="20.25">
      <c r="A31" s="2"/>
      <c r="M31" s="269"/>
      <c r="AA31" s="98"/>
    </row>
    <row r="32" spans="1:31" ht="20.25">
      <c r="A32" s="2"/>
      <c r="M32" s="269"/>
      <c r="AA32" s="98"/>
    </row>
    <row r="33" spans="11:27" ht="20.25">
      <c r="K33" s="104" t="str">
        <f>MID(ycnt,FIND(":",ycnt,1)+1,LEN(ycnt))</f>
        <v xml:space="preserve"> Nguyễn Đức Lam</v>
      </c>
      <c r="L33" s="104"/>
      <c r="M33" s="104"/>
      <c r="N33" s="104"/>
      <c r="O33" s="5"/>
      <c r="P33" s="5"/>
      <c r="Q33" s="5"/>
      <c r="R33" s="5"/>
      <c r="S33" s="5"/>
      <c r="T33" s="5"/>
      <c r="U33" s="5"/>
      <c r="V33" s="5"/>
      <c r="W33" s="5"/>
      <c r="X33" s="5"/>
      <c r="Y33" s="5"/>
      <c r="Z33" s="5"/>
      <c r="AA33" s="98"/>
    </row>
  </sheetData>
  <mergeCells count="2">
    <mergeCell ref="A17:Z19"/>
    <mergeCell ref="A22:Z26"/>
  </mergeCells>
  <phoneticPr fontId="7" type="noConversion"/>
  <conditionalFormatting sqref="A17:Z19 A21:Z21">
    <cfRule type="expression" dxfId="23" priority="1" stopIfTrue="1">
      <formula>AB$17&gt;0</formula>
    </cfRule>
  </conditionalFormatting>
  <hyperlinks>
    <hyperlink ref="AA8" location="DanhMuc!A1" display="Quay về DanhMuc"/>
  </hyperlinks>
  <pageMargins left="0.98425196850393704" right="0.39370078740157483" top="0.74803149606299213" bottom="0.74803149606299213" header="0" footer="0"/>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sheetPr codeName="Sheet30" enableFormatConditionsCalculation="0">
    <tabColor indexed="63"/>
  </sheetPr>
  <dimension ref="A1:AE70"/>
  <sheetViews>
    <sheetView view="pageBreakPreview" workbookViewId="0">
      <pane ySplit="1" topLeftCell="A2" activePane="bottomLeft" state="frozen"/>
      <selection activeCell="Q11" sqref="Q11"/>
      <selection pane="bottomLeft" activeCell="Q11" sqref="Q11"/>
    </sheetView>
  </sheetViews>
  <sheetFormatPr defaultRowHeight="15.75"/>
  <cols>
    <col min="1" max="25" width="3" customWidth="1"/>
    <col min="26" max="26" width="3.125" customWidth="1"/>
    <col min="27" max="27" width="23.75" bestFit="1" customWidth="1"/>
    <col min="28" max="28" width="4.875" hidden="1" customWidth="1"/>
    <col min="29" max="29" width="6.125" hidden="1" customWidth="1"/>
    <col min="30" max="30" width="4.875" hidden="1" customWidth="1"/>
  </cols>
  <sheetData>
    <row r="1" spans="1:31" s="3" customFormat="1" ht="17.25"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0">
        <f>DanhMuc!S15</f>
        <v>77</v>
      </c>
    </row>
    <row r="2" spans="1:31" ht="19.5" thickTop="1">
      <c r="A2" s="6" t="s">
        <v>10</v>
      </c>
      <c r="B2" s="6"/>
      <c r="C2" s="6"/>
      <c r="D2" s="6"/>
      <c r="E2" s="6"/>
      <c r="F2" s="6"/>
      <c r="G2" s="6"/>
      <c r="H2" s="6"/>
      <c r="I2" s="6"/>
      <c r="J2" s="6"/>
      <c r="K2" s="6"/>
      <c r="L2" s="234"/>
      <c r="M2" s="234"/>
      <c r="N2" s="234"/>
      <c r="O2" s="234"/>
      <c r="P2" s="234"/>
      <c r="Q2" s="234"/>
      <c r="R2" s="234"/>
      <c r="S2" s="234"/>
      <c r="T2" s="234"/>
      <c r="U2" s="234"/>
      <c r="V2" s="234"/>
      <c r="W2" s="234"/>
      <c r="X2" s="234"/>
      <c r="Y2" s="234"/>
      <c r="Z2" s="234"/>
      <c r="AA2" s="260"/>
      <c r="AB2" s="236"/>
      <c r="AC2" s="236"/>
      <c r="AD2" s="236"/>
      <c r="AE2" s="236"/>
    </row>
    <row r="3" spans="1:31" ht="18.75">
      <c r="A3" s="19" t="s">
        <v>0</v>
      </c>
      <c r="B3" s="19"/>
      <c r="C3" s="19"/>
      <c r="D3" s="19"/>
      <c r="E3" s="19"/>
      <c r="F3" s="19"/>
      <c r="G3" s="19"/>
      <c r="H3" s="19"/>
      <c r="I3" s="19"/>
      <c r="J3" s="19"/>
      <c r="K3" s="237"/>
      <c r="L3" s="237"/>
      <c r="M3" s="237"/>
      <c r="N3" s="237"/>
      <c r="O3" s="237"/>
      <c r="P3" s="237"/>
      <c r="Q3" s="238"/>
      <c r="R3" s="238"/>
      <c r="S3" s="238"/>
      <c r="T3" s="238"/>
      <c r="U3" s="238"/>
      <c r="V3" s="238"/>
      <c r="W3" s="238"/>
      <c r="X3" s="238"/>
      <c r="Y3" s="238"/>
      <c r="Z3" s="238"/>
      <c r="AA3" s="260"/>
      <c r="AB3" s="236"/>
      <c r="AC3" s="236"/>
      <c r="AD3" s="236"/>
      <c r="AE3" s="236"/>
    </row>
    <row r="4" spans="1:31" ht="18.75">
      <c r="A4" s="236"/>
      <c r="B4" s="236"/>
      <c r="C4" s="236"/>
      <c r="D4" s="236"/>
      <c r="E4" s="236"/>
      <c r="F4" s="236"/>
      <c r="G4" s="236"/>
      <c r="H4" s="236"/>
      <c r="I4" s="236"/>
      <c r="J4" s="236"/>
      <c r="K4" s="238"/>
      <c r="L4" s="238"/>
      <c r="M4" s="238"/>
      <c r="N4" s="238"/>
      <c r="O4" s="238"/>
      <c r="P4" s="238"/>
      <c r="Q4" s="238"/>
      <c r="R4" s="238"/>
      <c r="S4" s="238"/>
      <c r="T4" s="238"/>
      <c r="U4" s="238"/>
      <c r="V4" s="238"/>
      <c r="W4" s="238"/>
      <c r="X4" s="238"/>
      <c r="Y4" s="238"/>
      <c r="Z4" s="238"/>
      <c r="AA4" s="260"/>
      <c r="AB4" s="236"/>
      <c r="AC4" s="236"/>
      <c r="AD4" s="236"/>
      <c r="AE4" s="236"/>
    </row>
    <row r="5" spans="1:31" ht="18.75">
      <c r="A5" s="236"/>
      <c r="B5" s="236"/>
      <c r="C5" s="236"/>
      <c r="D5" s="236"/>
      <c r="E5" s="236"/>
      <c r="F5" s="236"/>
      <c r="G5" s="236"/>
      <c r="H5" s="236"/>
      <c r="I5" s="236"/>
      <c r="J5" s="236"/>
      <c r="K5" s="236"/>
      <c r="L5" s="236"/>
      <c r="M5" s="236"/>
      <c r="N5" s="236"/>
      <c r="O5" s="236"/>
      <c r="P5" s="236"/>
      <c r="Q5" s="236"/>
      <c r="R5" s="236"/>
      <c r="S5" s="236"/>
      <c r="T5" s="236"/>
      <c r="U5" s="236"/>
      <c r="V5" s="236"/>
      <c r="W5" s="236"/>
      <c r="X5" s="236"/>
      <c r="Y5" s="236"/>
      <c r="Z5" s="11" t="e">
        <f>tinh2&amp;", ngày "&amp;AB5&amp;" tháng "&amp;AC5&amp;" năm "&amp;AD5</f>
        <v>#REF!</v>
      </c>
      <c r="AA5" s="261">
        <v>10</v>
      </c>
      <c r="AB5" s="236" t="e">
        <f>IF(INDEX(DanhMuc,$AA$1,AA5)&gt;0,TEXT(DAY(INDEX(DanhMuc,$AA$1,AA5)),"00"),"…...")</f>
        <v>#REF!</v>
      </c>
      <c r="AC5" s="236" t="e">
        <f>IF(INDEX(DanhMuc,$AA$1,AA5)&gt;0,TEXT(MONTH(INDEX(DanhMuc,$AA$1,AA5)),"00"),"…...")</f>
        <v>#REF!</v>
      </c>
      <c r="AD5" s="236" t="e">
        <f>IF(INDEX(DanhMuc,$AA$1,AA5)&gt;0,TEXT(YEAR(INDEX(DanhMuc,$AA$1,AA5)),"00"),"……...")</f>
        <v>#REF!</v>
      </c>
      <c r="AE5" s="236"/>
    </row>
    <row r="6" spans="1:31" ht="18.75">
      <c r="A6" s="236"/>
      <c r="B6" s="236"/>
      <c r="C6" s="236"/>
      <c r="D6" s="236"/>
      <c r="E6" s="236"/>
      <c r="F6" s="236"/>
      <c r="G6" s="236"/>
      <c r="H6" s="236"/>
      <c r="I6" s="236"/>
      <c r="J6" s="236"/>
      <c r="K6" s="236"/>
      <c r="L6" s="236"/>
      <c r="M6" s="236"/>
      <c r="N6" s="236"/>
      <c r="O6" s="236"/>
      <c r="P6" s="236"/>
      <c r="Q6" s="236"/>
      <c r="R6" s="236"/>
      <c r="S6" s="236"/>
      <c r="T6" s="236"/>
      <c r="U6" s="236"/>
      <c r="V6" s="236"/>
      <c r="W6" s="236"/>
      <c r="X6" s="236"/>
      <c r="Y6" s="236"/>
      <c r="Z6" s="236"/>
      <c r="AA6" s="260"/>
      <c r="AB6" s="236"/>
      <c r="AC6" s="236"/>
      <c r="AD6" s="236"/>
      <c r="AE6" s="236"/>
    </row>
    <row r="7" spans="1:31" ht="19.5" thickBot="1">
      <c r="A7" s="239" t="e">
        <f>IF(AB7&gt;0,"BIÊN BẢN SỐ: "&amp;AC7&amp;"/A-B","BIÊN BẢN SỐ: ……………......")</f>
        <v>#REF!</v>
      </c>
      <c r="B7" s="239"/>
      <c r="C7" s="239"/>
      <c r="D7" s="239"/>
      <c r="E7" s="239"/>
      <c r="F7" s="239"/>
      <c r="G7" s="239"/>
      <c r="H7" s="239"/>
      <c r="I7" s="239"/>
      <c r="J7" s="239"/>
      <c r="K7" s="239"/>
      <c r="L7" s="239"/>
      <c r="M7" s="239"/>
      <c r="N7" s="239"/>
      <c r="O7" s="239"/>
      <c r="P7" s="239"/>
      <c r="Q7" s="239"/>
      <c r="R7" s="239"/>
      <c r="S7" s="239"/>
      <c r="T7" s="239"/>
      <c r="U7" s="239"/>
      <c r="V7" s="239"/>
      <c r="W7" s="239"/>
      <c r="X7" s="239"/>
      <c r="Y7" s="239"/>
      <c r="Z7" s="239"/>
      <c r="AA7" s="261">
        <v>1</v>
      </c>
      <c r="AB7" s="236" t="e">
        <f>LEN(INDEX(DanhMuc,$AA$1,AA7))</f>
        <v>#REF!</v>
      </c>
      <c r="AC7" s="236" t="e">
        <f>INDEX(DanhMuc,$AA$1,AA7)</f>
        <v>#REF!</v>
      </c>
      <c r="AD7" s="236"/>
      <c r="AE7" s="236"/>
    </row>
    <row r="8" spans="1:31" ht="21" thickBot="1">
      <c r="A8" s="10" t="s">
        <v>1</v>
      </c>
      <c r="B8" s="239"/>
      <c r="C8" s="239"/>
      <c r="D8" s="239"/>
      <c r="E8" s="239"/>
      <c r="F8" s="239"/>
      <c r="G8" s="239"/>
      <c r="H8" s="239"/>
      <c r="I8" s="239"/>
      <c r="J8" s="239"/>
      <c r="K8" s="239"/>
      <c r="L8" s="239"/>
      <c r="M8" s="239"/>
      <c r="N8" s="239"/>
      <c r="O8" s="239"/>
      <c r="P8" s="239"/>
      <c r="Q8" s="239"/>
      <c r="R8" s="239"/>
      <c r="S8" s="239"/>
      <c r="T8" s="239"/>
      <c r="U8" s="239"/>
      <c r="V8" s="239"/>
      <c r="W8" s="239"/>
      <c r="X8" s="239"/>
      <c r="Y8" s="239"/>
      <c r="Z8" s="239"/>
      <c r="AA8" s="262" t="s">
        <v>25</v>
      </c>
      <c r="AB8" s="236"/>
      <c r="AC8" s="236"/>
      <c r="AD8" s="236"/>
      <c r="AE8" s="236"/>
    </row>
    <row r="9" spans="1:31" ht="16.5">
      <c r="A9" s="236"/>
      <c r="B9" s="236"/>
      <c r="C9" s="236"/>
      <c r="D9" s="236"/>
      <c r="E9" s="236"/>
      <c r="F9" s="236"/>
      <c r="G9" s="236"/>
      <c r="H9" s="236"/>
      <c r="I9" s="236"/>
      <c r="J9" s="236"/>
      <c r="K9" s="236"/>
      <c r="L9" s="236"/>
      <c r="M9" s="236"/>
      <c r="N9" s="236"/>
      <c r="O9" s="236"/>
      <c r="P9" s="236"/>
      <c r="Q9" s="236"/>
      <c r="R9" s="236"/>
      <c r="S9" s="236"/>
      <c r="T9" s="236"/>
      <c r="U9" s="236"/>
      <c r="V9" s="236"/>
      <c r="W9" s="236"/>
      <c r="X9" s="236"/>
      <c r="Y9" s="236"/>
      <c r="Z9" s="236"/>
      <c r="AA9" s="224"/>
      <c r="AB9" s="236"/>
      <c r="AC9" s="236"/>
      <c r="AD9" s="236"/>
      <c r="AE9" s="236"/>
    </row>
    <row r="10" spans="1:31" ht="16.5">
      <c r="A10" s="7" t="s">
        <v>44</v>
      </c>
      <c r="B10" s="31"/>
      <c r="C10" s="31"/>
      <c r="D10" s="31"/>
      <c r="E10" s="236" t="str">
        <f>ct</f>
        <v>Nhà làm việc kiêm kho, nhà công vụ và phụ trợ</v>
      </c>
      <c r="F10" s="31"/>
      <c r="G10" s="31"/>
      <c r="H10" s="236"/>
      <c r="I10" s="236"/>
      <c r="J10" s="236"/>
      <c r="K10" s="236"/>
      <c r="L10" s="236"/>
      <c r="M10" s="236"/>
      <c r="N10" s="236"/>
      <c r="O10" s="236"/>
      <c r="P10" s="236"/>
      <c r="Q10" s="236"/>
      <c r="R10" s="236"/>
      <c r="S10" s="236"/>
      <c r="T10" s="236"/>
      <c r="U10" s="236"/>
      <c r="V10" s="236"/>
      <c r="W10" s="236"/>
      <c r="X10" s="236"/>
      <c r="Y10" s="236"/>
      <c r="Z10" s="236"/>
      <c r="AA10" s="224"/>
      <c r="AB10" s="236"/>
      <c r="AC10" s="236"/>
      <c r="AD10" s="236"/>
      <c r="AE10" s="236"/>
    </row>
    <row r="11" spans="1:31" ht="16.5">
      <c r="A11" s="7" t="s">
        <v>74</v>
      </c>
      <c r="B11" s="31"/>
      <c r="C11" s="31"/>
      <c r="D11" s="31"/>
      <c r="E11" s="236" t="str">
        <f>hm</f>
        <v>Nhà làm việc kiêm kho</v>
      </c>
      <c r="F11" s="31"/>
      <c r="G11" s="31"/>
      <c r="H11" s="236"/>
      <c r="I11" s="236"/>
      <c r="J11" s="236"/>
      <c r="K11" s="236"/>
      <c r="L11" s="236"/>
      <c r="M11" s="236"/>
      <c r="N11" s="236"/>
      <c r="O11" s="236"/>
      <c r="P11" s="236"/>
      <c r="Q11" s="236"/>
      <c r="R11" s="236"/>
      <c r="S11" s="236"/>
      <c r="T11" s="236"/>
      <c r="U11" s="236"/>
      <c r="V11" s="236"/>
      <c r="W11" s="236"/>
      <c r="X11" s="236"/>
      <c r="Y11" s="236"/>
      <c r="Z11" s="236"/>
      <c r="AA11" s="224"/>
      <c r="AB11" s="236"/>
      <c r="AC11" s="236"/>
      <c r="AD11" s="236"/>
      <c r="AE11" s="236"/>
    </row>
    <row r="12" spans="1:31" ht="16.5">
      <c r="A12" s="7" t="s">
        <v>45</v>
      </c>
      <c r="B12" s="31"/>
      <c r="C12" s="31"/>
      <c r="D12" s="31"/>
      <c r="E12" s="236" t="str">
        <f>dd</f>
        <v>Phường HG - TP HL - Tỉnh QN</v>
      </c>
      <c r="F12" s="31"/>
      <c r="G12" s="31"/>
      <c r="H12" s="236"/>
      <c r="I12" s="236"/>
      <c r="J12" s="236"/>
      <c r="K12" s="236"/>
      <c r="L12" s="236"/>
      <c r="M12" s="236"/>
      <c r="N12" s="236"/>
      <c r="O12" s="236"/>
      <c r="P12" s="236"/>
      <c r="Q12" s="236"/>
      <c r="R12" s="236"/>
      <c r="S12" s="236"/>
      <c r="T12" s="236"/>
      <c r="U12" s="236"/>
      <c r="V12" s="236"/>
      <c r="W12" s="236"/>
      <c r="X12" s="236"/>
      <c r="Y12" s="236"/>
      <c r="Z12" s="236"/>
      <c r="AA12" s="224"/>
      <c r="AB12" s="236"/>
      <c r="AC12" s="236"/>
      <c r="AD12" s="236"/>
      <c r="AE12" s="236"/>
    </row>
    <row r="13" spans="1:31" ht="18.75">
      <c r="A13" s="7" t="s">
        <v>2</v>
      </c>
      <c r="B13" s="236"/>
      <c r="C13" s="236"/>
      <c r="D13" s="236"/>
      <c r="E13" s="236"/>
      <c r="F13" s="236"/>
      <c r="G13" s="236"/>
      <c r="H13" s="236"/>
      <c r="I13" s="236"/>
      <c r="J13" s="236"/>
      <c r="K13" s="236"/>
      <c r="L13" s="236"/>
      <c r="M13" s="236"/>
      <c r="N13" s="236"/>
      <c r="O13" s="236"/>
      <c r="P13" s="236"/>
      <c r="Q13" s="236"/>
      <c r="R13" s="236"/>
      <c r="S13" s="236"/>
      <c r="T13" s="236"/>
      <c r="U13" s="236"/>
      <c r="V13" s="236"/>
      <c r="W13" s="236"/>
      <c r="X13" s="236"/>
      <c r="Y13" s="236"/>
      <c r="Z13" s="236"/>
      <c r="AA13" s="260"/>
      <c r="AB13" s="236"/>
      <c r="AC13" s="236"/>
      <c r="AD13" s="236"/>
      <c r="AE13" s="236"/>
    </row>
    <row r="14" spans="1:31" ht="16.5" customHeight="1">
      <c r="A14" s="454" t="e">
        <f>IF(AB14&gt;0,INDEX(DanhMuc,$AA$1,AA14),REPT(".",285))</f>
        <v>#REF!</v>
      </c>
      <c r="B14" s="454"/>
      <c r="C14" s="454"/>
      <c r="D14" s="454"/>
      <c r="E14" s="454"/>
      <c r="F14" s="454"/>
      <c r="G14" s="454"/>
      <c r="H14" s="454"/>
      <c r="I14" s="454"/>
      <c r="J14" s="454"/>
      <c r="K14" s="454"/>
      <c r="L14" s="454"/>
      <c r="M14" s="454"/>
      <c r="N14" s="454"/>
      <c r="O14" s="454"/>
      <c r="P14" s="454"/>
      <c r="Q14" s="454"/>
      <c r="R14" s="454"/>
      <c r="S14" s="454"/>
      <c r="T14" s="454"/>
      <c r="U14" s="454"/>
      <c r="V14" s="454"/>
      <c r="W14" s="454"/>
      <c r="X14" s="454"/>
      <c r="Y14" s="454"/>
      <c r="Z14" s="454"/>
      <c r="AA14" s="261">
        <v>2</v>
      </c>
      <c r="AB14" s="236" t="e">
        <f>LEN(INDEX(DanhMuc,$AA$1,AA14))</f>
        <v>#REF!</v>
      </c>
      <c r="AC14" s="236"/>
      <c r="AD14" s="236"/>
      <c r="AE14" s="236"/>
    </row>
    <row r="15" spans="1:31" ht="18.75">
      <c r="A15" s="454"/>
      <c r="B15" s="454"/>
      <c r="C15" s="454"/>
      <c r="D15" s="454"/>
      <c r="E15" s="454"/>
      <c r="F15" s="454"/>
      <c r="G15" s="454"/>
      <c r="H15" s="454"/>
      <c r="I15" s="454"/>
      <c r="J15" s="454"/>
      <c r="K15" s="454"/>
      <c r="L15" s="454"/>
      <c r="M15" s="454"/>
      <c r="N15" s="454"/>
      <c r="O15" s="454"/>
      <c r="P15" s="454"/>
      <c r="Q15" s="454"/>
      <c r="R15" s="454"/>
      <c r="S15" s="454"/>
      <c r="T15" s="454"/>
      <c r="U15" s="454"/>
      <c r="V15" s="454"/>
      <c r="W15" s="454"/>
      <c r="X15" s="454"/>
      <c r="Y15" s="454"/>
      <c r="Z15" s="454"/>
      <c r="AA15" s="261"/>
      <c r="AB15" s="236"/>
      <c r="AC15" s="236"/>
      <c r="AD15" s="236"/>
      <c r="AE15" s="236"/>
    </row>
    <row r="16" spans="1:31" ht="18.75">
      <c r="A16" s="454"/>
      <c r="B16" s="454"/>
      <c r="C16" s="454"/>
      <c r="D16" s="454"/>
      <c r="E16" s="454"/>
      <c r="F16" s="454"/>
      <c r="G16" s="454"/>
      <c r="H16" s="454"/>
      <c r="I16" s="454"/>
      <c r="J16" s="454"/>
      <c r="K16" s="454"/>
      <c r="L16" s="454"/>
      <c r="M16" s="454"/>
      <c r="N16" s="454"/>
      <c r="O16" s="454"/>
      <c r="P16" s="454"/>
      <c r="Q16" s="454"/>
      <c r="R16" s="454"/>
      <c r="S16" s="454"/>
      <c r="T16" s="454"/>
      <c r="U16" s="454"/>
      <c r="V16" s="454"/>
      <c r="W16" s="454"/>
      <c r="X16" s="454"/>
      <c r="Y16" s="454"/>
      <c r="Z16" s="454"/>
      <c r="AA16" s="260"/>
      <c r="AB16" s="236"/>
      <c r="AC16" s="236"/>
      <c r="AD16" s="236"/>
      <c r="AE16" s="236"/>
    </row>
    <row r="17" spans="1:31" ht="18.75" customHeight="1">
      <c r="A17" s="7" t="s">
        <v>3</v>
      </c>
      <c r="B17" s="236"/>
      <c r="C17" s="236"/>
      <c r="D17" s="236"/>
      <c r="E17" s="236"/>
      <c r="F17" s="236"/>
      <c r="G17" s="236"/>
      <c r="H17" s="236"/>
      <c r="I17" s="236"/>
      <c r="J17" s="236"/>
      <c r="K17" s="236"/>
      <c r="L17" s="236"/>
      <c r="M17" s="236"/>
      <c r="N17" s="236"/>
      <c r="O17" s="236"/>
      <c r="P17" s="236"/>
      <c r="Q17" s="236"/>
      <c r="R17" s="236"/>
      <c r="S17" s="236"/>
      <c r="T17" s="236"/>
      <c r="U17" s="236"/>
      <c r="V17" s="236"/>
      <c r="W17" s="236"/>
      <c r="X17" s="236"/>
      <c r="Y17" s="236"/>
      <c r="Z17" s="236"/>
      <c r="AA17" s="260"/>
      <c r="AB17" s="236"/>
      <c r="AC17" s="236"/>
      <c r="AD17" s="236"/>
      <c r="AE17" s="236"/>
    </row>
    <row r="18" spans="1:31" ht="18.75">
      <c r="A18" s="450" t="str">
        <f>ntab1</f>
        <v xml:space="preserve">  2.1) Nhà thầu Tư vấn giám sát: Công ty Cổ phần Tư vấn…</v>
      </c>
      <c r="B18" s="450"/>
      <c r="C18" s="450"/>
      <c r="D18" s="450"/>
      <c r="E18" s="450"/>
      <c r="F18" s="450"/>
      <c r="G18" s="450"/>
      <c r="H18" s="450"/>
      <c r="I18" s="450"/>
      <c r="J18" s="450"/>
      <c r="K18" s="450"/>
      <c r="L18" s="450"/>
      <c r="M18" s="450"/>
      <c r="N18" s="450"/>
      <c r="O18" s="450"/>
      <c r="P18" s="450"/>
      <c r="Q18" s="450"/>
      <c r="R18" s="450"/>
      <c r="S18" s="450"/>
      <c r="T18" s="450"/>
      <c r="U18" s="450"/>
      <c r="V18" s="450"/>
      <c r="W18" s="450"/>
      <c r="X18" s="450"/>
      <c r="Y18" s="450"/>
      <c r="Z18" s="450"/>
      <c r="AA18" s="260"/>
      <c r="AB18" s="236"/>
      <c r="AC18" s="236"/>
      <c r="AD18" s="236"/>
      <c r="AE18" s="236"/>
    </row>
    <row r="19" spans="1:31" ht="18.75">
      <c r="A19" s="236"/>
      <c r="B19" s="236" t="str">
        <f>tvgs1</f>
        <v>Ông: Trần Bá Đức</v>
      </c>
      <c r="C19" s="236"/>
      <c r="D19" s="236"/>
      <c r="E19" s="236"/>
      <c r="F19" s="236"/>
      <c r="G19" s="236"/>
      <c r="H19" s="236"/>
      <c r="I19" s="236"/>
      <c r="J19" s="236"/>
      <c r="K19" s="236"/>
      <c r="L19" s="236"/>
      <c r="M19" s="236"/>
      <c r="N19" s="236" t="str">
        <f>tvgs11</f>
        <v>Chức vụ: Tổ trưởng tổ giám sát</v>
      </c>
      <c r="O19" s="236"/>
      <c r="P19" s="236"/>
      <c r="Q19" s="236"/>
      <c r="R19" s="236"/>
      <c r="S19" s="236"/>
      <c r="T19" s="236"/>
      <c r="U19" s="236"/>
      <c r="V19" s="236"/>
      <c r="W19" s="236"/>
      <c r="X19" s="236"/>
      <c r="Y19" s="236"/>
      <c r="Z19" s="236"/>
      <c r="AA19" s="260"/>
      <c r="AB19" s="236"/>
      <c r="AC19" s="236"/>
      <c r="AD19" s="236"/>
      <c r="AE19" s="236"/>
    </row>
    <row r="20" spans="1:31" ht="18.75">
      <c r="A20" s="236"/>
      <c r="B20" s="236" t="str">
        <f>tvgs2</f>
        <v>Ông: ………………………..</v>
      </c>
      <c r="C20" s="236"/>
      <c r="D20" s="236"/>
      <c r="E20" s="236"/>
      <c r="F20" s="236"/>
      <c r="G20" s="236"/>
      <c r="H20" s="236"/>
      <c r="I20" s="236"/>
      <c r="J20" s="236"/>
      <c r="K20" s="236"/>
      <c r="L20" s="236"/>
      <c r="M20" s="236"/>
      <c r="N20" s="236" t="str">
        <f>tvgs22</f>
        <v>Chức vụ: …………………</v>
      </c>
      <c r="O20" s="236"/>
      <c r="P20" s="236"/>
      <c r="Q20" s="236"/>
      <c r="R20" s="236"/>
      <c r="S20" s="236"/>
      <c r="T20" s="236"/>
      <c r="U20" s="236"/>
      <c r="V20" s="236"/>
      <c r="W20" s="236"/>
      <c r="X20" s="236"/>
      <c r="Y20" s="236"/>
      <c r="Z20" s="236"/>
      <c r="AA20" s="260"/>
      <c r="AB20" s="236"/>
      <c r="AC20" s="236"/>
      <c r="AD20" s="236"/>
      <c r="AE20" s="236"/>
    </row>
    <row r="21" spans="1:31" ht="18.75">
      <c r="A21" s="7" t="str">
        <f>ntab2</f>
        <v xml:space="preserve">  2.2) Nhà thầu thi công xây dựng: Công ty Cổ phần Xây dựng…</v>
      </c>
      <c r="B21" s="236"/>
      <c r="C21" s="236"/>
      <c r="D21" s="236"/>
      <c r="E21" s="236"/>
      <c r="F21" s="236"/>
      <c r="G21" s="236"/>
      <c r="H21" s="236"/>
      <c r="I21" s="236"/>
      <c r="J21" s="236"/>
      <c r="K21" s="236"/>
      <c r="L21" s="236"/>
      <c r="M21" s="236"/>
      <c r="N21" s="236"/>
      <c r="O21" s="236"/>
      <c r="P21" s="236"/>
      <c r="Q21" s="236"/>
      <c r="R21" s="236"/>
      <c r="S21" s="236"/>
      <c r="T21" s="236"/>
      <c r="U21" s="236"/>
      <c r="V21" s="236"/>
      <c r="W21" s="236"/>
      <c r="X21" s="236"/>
      <c r="Y21" s="236"/>
      <c r="Z21" s="236"/>
      <c r="AA21" s="260"/>
      <c r="AB21" s="236"/>
      <c r="AC21" s="236"/>
      <c r="AD21" s="236"/>
      <c r="AE21" s="236"/>
    </row>
    <row r="22" spans="1:31" ht="18.75">
      <c r="A22" s="236"/>
      <c r="B22" s="236" t="str">
        <f>dvtc1</f>
        <v>Ông: Nguyễn Anh Trung</v>
      </c>
      <c r="C22" s="236"/>
      <c r="D22" s="236"/>
      <c r="E22" s="236"/>
      <c r="F22" s="236"/>
      <c r="G22" s="236"/>
      <c r="H22" s="236"/>
      <c r="I22" s="236"/>
      <c r="J22" s="236"/>
      <c r="K22" s="236"/>
      <c r="L22" s="236"/>
      <c r="M22" s="236"/>
      <c r="N22" s="236" t="str">
        <f>dvtc11</f>
        <v>Chức vụ: Chỉ huy trưởng công trường</v>
      </c>
      <c r="O22" s="236"/>
      <c r="P22" s="236"/>
      <c r="Q22" s="236"/>
      <c r="R22" s="236"/>
      <c r="S22" s="236"/>
      <c r="T22" s="236"/>
      <c r="U22" s="236"/>
      <c r="V22" s="236"/>
      <c r="W22" s="236"/>
      <c r="X22" s="236"/>
      <c r="Y22" s="236"/>
      <c r="Z22" s="236"/>
      <c r="AA22" s="260"/>
      <c r="AB22" s="236"/>
      <c r="AC22" s="236"/>
      <c r="AD22" s="236"/>
      <c r="AE22" s="236"/>
    </row>
    <row r="23" spans="1:31" ht="18.75">
      <c r="A23" s="236"/>
      <c r="B23" s="236" t="str">
        <f>dvtc2</f>
        <v>Ông: Nguyễn Đức Lam</v>
      </c>
      <c r="C23" s="236"/>
      <c r="D23" s="236"/>
      <c r="E23" s="236"/>
      <c r="F23" s="236"/>
      <c r="G23" s="236"/>
      <c r="H23" s="236"/>
      <c r="I23" s="236"/>
      <c r="J23" s="236"/>
      <c r="K23" s="236"/>
      <c r="L23" s="236"/>
      <c r="M23" s="236"/>
      <c r="N23" s="236" t="str">
        <f>dvtc22</f>
        <v>Chức vụ: CBKT</v>
      </c>
      <c r="O23" s="236"/>
      <c r="P23" s="236"/>
      <c r="Q23" s="236"/>
      <c r="R23" s="236"/>
      <c r="S23" s="236"/>
      <c r="T23" s="236"/>
      <c r="U23" s="236"/>
      <c r="V23" s="236"/>
      <c r="W23" s="236"/>
      <c r="X23" s="236"/>
      <c r="Y23" s="236"/>
      <c r="Z23" s="236"/>
      <c r="AA23" s="260"/>
      <c r="AB23" s="236"/>
      <c r="AC23" s="236"/>
      <c r="AD23" s="236"/>
      <c r="AE23" s="236"/>
    </row>
    <row r="24" spans="1:31" ht="18.75">
      <c r="A24" s="7" t="s">
        <v>262</v>
      </c>
      <c r="B24" s="236"/>
      <c r="C24" s="236"/>
      <c r="D24" s="236"/>
      <c r="E24" s="236"/>
      <c r="F24" s="236"/>
      <c r="G24" s="236"/>
      <c r="H24" s="236"/>
      <c r="I24" s="236"/>
      <c r="J24" s="236"/>
      <c r="K24" s="236"/>
      <c r="L24" s="236"/>
      <c r="M24" s="236"/>
      <c r="N24" s="236"/>
      <c r="O24" s="236"/>
      <c r="P24" s="236"/>
      <c r="Q24" s="236"/>
      <c r="R24" s="236"/>
      <c r="S24" s="236"/>
      <c r="T24" s="236"/>
      <c r="U24" s="236"/>
      <c r="V24" s="236"/>
      <c r="W24" s="236"/>
      <c r="X24" s="236"/>
      <c r="Y24" s="236"/>
      <c r="Z24" s="236"/>
      <c r="AA24" s="260"/>
      <c r="AB24" s="236"/>
      <c r="AC24" s="236"/>
      <c r="AD24" s="236"/>
      <c r="AE24" s="236"/>
    </row>
    <row r="25" spans="1:31" ht="18.75">
      <c r="A25" s="236"/>
      <c r="B25" s="236" t="e">
        <f>"Bắt đầu: "&amp;AC25&amp;" giờ "&amp;AD25&amp;" phút"&amp;MID(Z$5,FIND(",",Z$5,1),LEN(Z$5))</f>
        <v>#REF!</v>
      </c>
      <c r="C25" s="236"/>
      <c r="D25" s="236"/>
      <c r="E25" s="236"/>
      <c r="F25" s="236"/>
      <c r="G25" s="236"/>
      <c r="H25" s="236"/>
      <c r="I25" s="236"/>
      <c r="J25" s="236"/>
      <c r="K25" s="236"/>
      <c r="L25" s="236"/>
      <c r="M25" s="236"/>
      <c r="N25" s="236"/>
      <c r="O25" s="236"/>
      <c r="P25" s="236"/>
      <c r="Q25" s="236"/>
      <c r="R25" s="236"/>
      <c r="S25" s="236"/>
      <c r="T25" s="236"/>
      <c r="U25" s="236"/>
      <c r="V25" s="236"/>
      <c r="W25" s="236"/>
      <c r="X25" s="236"/>
      <c r="Y25" s="236"/>
      <c r="Z25" s="236"/>
      <c r="AA25" s="261">
        <v>8</v>
      </c>
      <c r="AB25" s="236" t="e">
        <f>INDEX(DanhMuc,$AA$1,AA25)</f>
        <v>#REF!</v>
      </c>
      <c r="AC25" s="236" t="e">
        <f>IF(AB25&gt;0,LEFT(AB25,LEN(AB25)-2),"……")</f>
        <v>#REF!</v>
      </c>
      <c r="AD25" s="236" t="e">
        <f>IF(AB25&gt;0,RIGHT(AB25,2),"……")</f>
        <v>#REF!</v>
      </c>
      <c r="AE25" s="236"/>
    </row>
    <row r="26" spans="1:31" ht="18.75">
      <c r="A26" s="236"/>
      <c r="B26" s="236" t="e">
        <f>"Kết thúc: "&amp;AC26&amp;" giờ "&amp;AD26&amp;" phút"&amp;MID(Z$5,FIND(",",Z$5,1),LEN(Z$5))</f>
        <v>#REF!</v>
      </c>
      <c r="C26" s="236"/>
      <c r="D26" s="236"/>
      <c r="E26" s="236"/>
      <c r="F26" s="236"/>
      <c r="G26" s="236"/>
      <c r="H26" s="236"/>
      <c r="I26" s="236"/>
      <c r="J26" s="236"/>
      <c r="K26" s="236"/>
      <c r="L26" s="236"/>
      <c r="M26" s="236"/>
      <c r="N26" s="236"/>
      <c r="O26" s="236"/>
      <c r="P26" s="236"/>
      <c r="Q26" s="236"/>
      <c r="R26" s="236"/>
      <c r="S26" s="236"/>
      <c r="T26" s="236"/>
      <c r="U26" s="236"/>
      <c r="V26" s="236"/>
      <c r="W26" s="236"/>
      <c r="X26" s="236"/>
      <c r="Y26" s="236"/>
      <c r="Z26" s="236"/>
      <c r="AA26" s="261">
        <v>9</v>
      </c>
      <c r="AB26" s="236" t="e">
        <f>INDEX(DanhMuc,$AA$1,AA26)</f>
        <v>#REF!</v>
      </c>
      <c r="AC26" s="236" t="e">
        <f>IF(AB26&gt;0,LEFT(AB26,LEN(AB26)-2),"…..")</f>
        <v>#REF!</v>
      </c>
      <c r="AD26" s="236" t="e">
        <f>IF(AB26&gt;0,RIGHT(AB26,2),"..…")</f>
        <v>#REF!</v>
      </c>
      <c r="AE26" s="236"/>
    </row>
    <row r="27" spans="1:31" ht="16.5" customHeight="1">
      <c r="A27" s="447" t="str">
        <f>"     Tại công trường xây dựng "&amp;ct&amp;"."</f>
        <v xml:space="preserve">     Tại công trường xây dựng Nhà làm việc kiêm kho, nhà công vụ và phụ trợ.</v>
      </c>
      <c r="B27" s="448"/>
      <c r="C27" s="448"/>
      <c r="D27" s="448"/>
      <c r="E27" s="448"/>
      <c r="F27" s="448"/>
      <c r="G27" s="448"/>
      <c r="H27" s="448"/>
      <c r="I27" s="448"/>
      <c r="J27" s="448"/>
      <c r="K27" s="448"/>
      <c r="L27" s="448"/>
      <c r="M27" s="448"/>
      <c r="N27" s="448"/>
      <c r="O27" s="448"/>
      <c r="P27" s="448"/>
      <c r="Q27" s="448"/>
      <c r="R27" s="448"/>
      <c r="S27" s="448"/>
      <c r="T27" s="448"/>
      <c r="U27" s="448"/>
      <c r="V27" s="448"/>
      <c r="W27" s="448"/>
      <c r="X27" s="448"/>
      <c r="Y27" s="448"/>
      <c r="Z27" s="448"/>
      <c r="AA27" s="260"/>
      <c r="AB27" s="236"/>
      <c r="AC27" s="236"/>
      <c r="AD27" s="236"/>
      <c r="AE27" s="236"/>
    </row>
    <row r="28" spans="1:31" ht="18.75">
      <c r="A28" s="7" t="s">
        <v>5</v>
      </c>
      <c r="B28" s="236"/>
      <c r="C28" s="236"/>
      <c r="D28" s="236"/>
      <c r="E28" s="236"/>
      <c r="F28" s="236"/>
      <c r="G28" s="236"/>
      <c r="H28" s="236"/>
      <c r="I28" s="236"/>
      <c r="J28" s="236"/>
      <c r="K28" s="236"/>
      <c r="L28" s="236"/>
      <c r="M28" s="236"/>
      <c r="N28" s="236"/>
      <c r="O28" s="236"/>
      <c r="P28" s="236"/>
      <c r="Q28" s="236"/>
      <c r="R28" s="236"/>
      <c r="S28" s="236"/>
      <c r="T28" s="236"/>
      <c r="U28" s="236"/>
      <c r="V28" s="236"/>
      <c r="W28" s="236"/>
      <c r="X28" s="236"/>
      <c r="Y28" s="236"/>
      <c r="Z28" s="236"/>
      <c r="AA28" s="260"/>
      <c r="AB28" s="236"/>
      <c r="AC28" s="236"/>
      <c r="AD28" s="236"/>
      <c r="AE28" s="236"/>
    </row>
    <row r="29" spans="1:31" ht="18.75">
      <c r="A29" s="8" t="s">
        <v>6</v>
      </c>
      <c r="B29" s="236"/>
      <c r="C29" s="236"/>
      <c r="D29" s="236"/>
      <c r="E29" s="236"/>
      <c r="F29" s="236"/>
      <c r="G29" s="236"/>
      <c r="H29" s="236"/>
      <c r="I29" s="236"/>
      <c r="J29" s="236"/>
      <c r="K29" s="236"/>
      <c r="L29" s="236"/>
      <c r="M29" s="236"/>
      <c r="N29" s="236"/>
      <c r="O29" s="236"/>
      <c r="P29" s="236"/>
      <c r="Q29" s="236"/>
      <c r="R29" s="236"/>
      <c r="S29" s="236"/>
      <c r="T29" s="236"/>
      <c r="U29" s="236"/>
      <c r="V29" s="236"/>
      <c r="W29" s="236"/>
      <c r="X29" s="236"/>
      <c r="Y29" s="236"/>
      <c r="Z29" s="236"/>
      <c r="AA29" s="260"/>
      <c r="AB29" s="236"/>
      <c r="AC29" s="236"/>
      <c r="AD29" s="236"/>
      <c r="AE29" s="236"/>
    </row>
    <row r="30" spans="1:31" ht="18.75">
      <c r="A30" s="451" t="e">
        <f>"    - Phiếu yêu cầu nghiệm thu của nhà thầu thi công xây dựng số: "&amp;IF(AB7&gt;0,AC7&amp;"/PĐN","………………")&amp;", ngày "&amp;AB31&amp;" tháng "&amp;AC31&amp;" năm "&amp;AD31&amp;";"</f>
        <v>#REF!</v>
      </c>
      <c r="B30" s="451"/>
      <c r="C30" s="451"/>
      <c r="D30" s="451"/>
      <c r="E30" s="451"/>
      <c r="F30" s="451"/>
      <c r="G30" s="451"/>
      <c r="H30" s="451"/>
      <c r="I30" s="451"/>
      <c r="J30" s="451"/>
      <c r="K30" s="451"/>
      <c r="L30" s="451"/>
      <c r="M30" s="451"/>
      <c r="N30" s="451"/>
      <c r="O30" s="451"/>
      <c r="P30" s="451"/>
      <c r="Q30" s="451"/>
      <c r="R30" s="451"/>
      <c r="S30" s="451"/>
      <c r="T30" s="451"/>
      <c r="U30" s="451"/>
      <c r="V30" s="451"/>
      <c r="W30" s="451"/>
      <c r="X30" s="451"/>
      <c r="Y30" s="451"/>
      <c r="Z30" s="451"/>
      <c r="AA30" s="261">
        <v>1</v>
      </c>
      <c r="AB30" s="236" t="e">
        <f>LEN(INDEX(DanhMuc,$AA$1,AA30))</f>
        <v>#REF!</v>
      </c>
      <c r="AC30" s="236" t="e">
        <f>INDEX(DanhMuc,$AA$1,AA30)</f>
        <v>#REF!</v>
      </c>
      <c r="AD30" s="236"/>
      <c r="AE30" s="236"/>
    </row>
    <row r="31" spans="1:31" ht="18.75">
      <c r="A31" s="451"/>
      <c r="B31" s="451"/>
      <c r="C31" s="451"/>
      <c r="D31" s="451"/>
      <c r="E31" s="451"/>
      <c r="F31" s="451"/>
      <c r="G31" s="451"/>
      <c r="H31" s="451"/>
      <c r="I31" s="451"/>
      <c r="J31" s="451"/>
      <c r="K31" s="451"/>
      <c r="L31" s="451"/>
      <c r="M31" s="451"/>
      <c r="N31" s="451"/>
      <c r="O31" s="451"/>
      <c r="P31" s="451"/>
      <c r="Q31" s="451"/>
      <c r="R31" s="451"/>
      <c r="S31" s="451"/>
      <c r="T31" s="451"/>
      <c r="U31" s="451"/>
      <c r="V31" s="451"/>
      <c r="W31" s="451"/>
      <c r="X31" s="451"/>
      <c r="Y31" s="451"/>
      <c r="Z31" s="451"/>
      <c r="AA31" s="261">
        <v>7</v>
      </c>
      <c r="AB31" s="236" t="e">
        <f>IF(INDEX(DanhMuc,$AA$1,AA31)&gt;0,TEXT(DAY(INDEX(DanhMuc,$AA$1,AA31)),"00"),"…...")</f>
        <v>#REF!</v>
      </c>
      <c r="AC31" s="236" t="e">
        <f>IF(INDEX(DanhMuc,$AA$1,AA31)&gt;0,TEXT(MONTH(INDEX(DanhMuc,$AA$1,AA31)),"00"),"…...")</f>
        <v>#REF!</v>
      </c>
      <c r="AD31" s="236" t="e">
        <f>IF(INDEX(DanhMuc,$AA$1,AA31)&gt;0,TEXT(YEAR(INDEX(DanhMuc,$AA$1,AA31)),"00"),"……...")</f>
        <v>#REF!</v>
      </c>
      <c r="AE31" s="236"/>
    </row>
    <row r="32" spans="1:31" ht="18.75" customHeight="1">
      <c r="A32" s="447" t="s">
        <v>274</v>
      </c>
      <c r="B32" s="448"/>
      <c r="C32" s="448"/>
      <c r="D32" s="448"/>
      <c r="E32" s="448"/>
      <c r="F32" s="448"/>
      <c r="G32" s="448"/>
      <c r="H32" s="448"/>
      <c r="I32" s="448"/>
      <c r="J32" s="448"/>
      <c r="K32" s="448"/>
      <c r="L32" s="448"/>
      <c r="M32" s="448"/>
      <c r="N32" s="448"/>
      <c r="O32" s="448"/>
      <c r="P32" s="448"/>
      <c r="Q32" s="448"/>
      <c r="R32" s="448"/>
      <c r="S32" s="448"/>
      <c r="T32" s="448"/>
      <c r="U32" s="448"/>
      <c r="V32" s="448"/>
      <c r="W32" s="448"/>
      <c r="X32" s="448"/>
      <c r="Y32" s="448"/>
      <c r="Z32" s="448"/>
      <c r="AA32" s="260"/>
      <c r="AB32" s="236"/>
      <c r="AC32" s="236"/>
      <c r="AD32" s="236"/>
      <c r="AE32" s="236"/>
    </row>
    <row r="33" spans="1:31" ht="18.75">
      <c r="A33" s="448"/>
      <c r="B33" s="448"/>
      <c r="C33" s="448"/>
      <c r="D33" s="448"/>
      <c r="E33" s="448"/>
      <c r="F33" s="448"/>
      <c r="G33" s="448"/>
      <c r="H33" s="448"/>
      <c r="I33" s="448"/>
      <c r="J33" s="448"/>
      <c r="K33" s="448"/>
      <c r="L33" s="448"/>
      <c r="M33" s="448"/>
      <c r="N33" s="448"/>
      <c r="O33" s="448"/>
      <c r="P33" s="448"/>
      <c r="Q33" s="448"/>
      <c r="R33" s="448"/>
      <c r="S33" s="448"/>
      <c r="T33" s="448"/>
      <c r="U33" s="448"/>
      <c r="V33" s="448"/>
      <c r="W33" s="448"/>
      <c r="X33" s="448"/>
      <c r="Y33" s="448"/>
      <c r="Z33" s="448"/>
      <c r="AA33" s="260"/>
      <c r="AB33" s="236"/>
      <c r="AC33" s="236"/>
      <c r="AD33" s="236"/>
      <c r="AE33" s="236"/>
    </row>
    <row r="34" spans="1:31" ht="18.75">
      <c r="A34" s="240" t="s">
        <v>259</v>
      </c>
      <c r="B34" s="236"/>
      <c r="C34" s="236"/>
      <c r="D34" s="236"/>
      <c r="E34" s="236"/>
      <c r="F34" s="236"/>
      <c r="G34" s="236"/>
      <c r="H34" s="236"/>
      <c r="I34" s="236"/>
      <c r="J34" s="236"/>
      <c r="K34" s="236"/>
      <c r="L34" s="236"/>
      <c r="M34" s="236"/>
      <c r="N34" s="236"/>
      <c r="O34" s="236"/>
      <c r="P34" s="236"/>
      <c r="Q34" s="236"/>
      <c r="R34" s="236"/>
      <c r="S34" s="236"/>
      <c r="T34" s="236"/>
      <c r="U34" s="236"/>
      <c r="V34" s="236"/>
      <c r="W34" s="236"/>
      <c r="X34" s="236"/>
      <c r="Y34" s="236"/>
      <c r="Z34" s="236"/>
      <c r="AA34" s="260"/>
      <c r="AB34" s="236"/>
      <c r="AC34" s="236"/>
      <c r="AD34" s="236"/>
      <c r="AE34" s="236"/>
    </row>
    <row r="35" spans="1:31" ht="18.75">
      <c r="A35" s="240"/>
      <c r="B35" s="266" t="s">
        <v>348</v>
      </c>
      <c r="C35" s="236"/>
      <c r="D35" s="236"/>
      <c r="E35" s="236"/>
      <c r="F35" s="236"/>
      <c r="G35" s="236"/>
      <c r="H35" s="236"/>
      <c r="I35" s="236"/>
      <c r="J35" s="236"/>
      <c r="K35" s="236"/>
      <c r="L35" s="236"/>
      <c r="M35" s="236"/>
      <c r="N35" s="236"/>
      <c r="O35" s="236"/>
      <c r="P35" s="236"/>
      <c r="Q35" s="236"/>
      <c r="R35" s="236"/>
      <c r="S35" s="236"/>
      <c r="T35" s="236"/>
      <c r="U35" s="236"/>
      <c r="V35" s="236"/>
      <c r="W35" s="236"/>
      <c r="X35" s="236"/>
      <c r="Y35" s="236"/>
      <c r="Z35" s="236"/>
      <c r="AA35" s="260"/>
      <c r="AB35" s="236"/>
      <c r="AC35" s="236"/>
      <c r="AD35" s="236"/>
      <c r="AE35" s="236"/>
    </row>
    <row r="36" spans="1:31" ht="18.75">
      <c r="A36" s="240"/>
      <c r="B36" s="109" t="s">
        <v>313</v>
      </c>
      <c r="C36" s="236"/>
      <c r="D36" s="236"/>
      <c r="E36" s="236"/>
      <c r="F36" s="236"/>
      <c r="G36" s="236"/>
      <c r="H36" s="236"/>
      <c r="I36" s="236"/>
      <c r="J36" s="236"/>
      <c r="K36" s="236"/>
      <c r="L36" s="236"/>
      <c r="M36" s="236"/>
      <c r="N36" s="236"/>
      <c r="O36" s="236"/>
      <c r="P36" s="236"/>
      <c r="Q36" s="236"/>
      <c r="R36" s="236"/>
      <c r="S36" s="236"/>
      <c r="T36" s="236"/>
      <c r="U36" s="236"/>
      <c r="V36" s="236"/>
      <c r="W36" s="236"/>
      <c r="X36" s="236"/>
      <c r="Y36" s="236"/>
      <c r="Z36" s="236"/>
      <c r="AA36" s="260"/>
      <c r="AB36" s="236"/>
      <c r="AC36" s="236"/>
      <c r="AD36" s="236"/>
      <c r="AE36" s="236"/>
    </row>
    <row r="37" spans="1:31" ht="18.75">
      <c r="A37" s="236"/>
      <c r="B37" s="109" t="s">
        <v>314</v>
      </c>
      <c r="C37" s="241"/>
      <c r="D37" s="241"/>
      <c r="E37" s="241"/>
      <c r="F37" s="241"/>
      <c r="G37" s="241"/>
      <c r="H37" s="241"/>
      <c r="I37" s="241"/>
      <c r="J37" s="241"/>
      <c r="K37" s="241"/>
      <c r="L37" s="241"/>
      <c r="M37" s="241"/>
      <c r="N37" s="241"/>
      <c r="O37" s="241"/>
      <c r="P37" s="241"/>
      <c r="Q37" s="241"/>
      <c r="R37" s="241"/>
      <c r="S37" s="241"/>
      <c r="T37" s="241"/>
      <c r="U37" s="241"/>
      <c r="V37" s="241"/>
      <c r="W37" s="241"/>
      <c r="X37" s="241"/>
      <c r="Y37" s="241"/>
      <c r="Z37" s="241"/>
      <c r="AA37" s="260"/>
      <c r="AB37" s="236"/>
      <c r="AC37" s="236"/>
      <c r="AD37" s="236"/>
      <c r="AE37" s="236"/>
    </row>
    <row r="38" spans="1:31" ht="18.75">
      <c r="A38" s="236"/>
      <c r="B38" s="109" t="s">
        <v>347</v>
      </c>
      <c r="C38" s="241"/>
      <c r="D38" s="241"/>
      <c r="E38" s="241"/>
      <c r="F38" s="241"/>
      <c r="G38" s="241"/>
      <c r="H38" s="241"/>
      <c r="I38" s="241"/>
      <c r="J38" s="241"/>
      <c r="K38" s="241"/>
      <c r="L38" s="241"/>
      <c r="M38" s="241"/>
      <c r="N38" s="241"/>
      <c r="O38" s="241"/>
      <c r="P38" s="241"/>
      <c r="Q38" s="241"/>
      <c r="R38" s="241"/>
      <c r="S38" s="241"/>
      <c r="T38" s="241"/>
      <c r="U38" s="241"/>
      <c r="V38" s="241"/>
      <c r="W38" s="241"/>
      <c r="X38" s="241"/>
      <c r="Y38" s="241"/>
      <c r="Z38" s="241"/>
      <c r="AA38" s="260"/>
      <c r="AB38" s="236"/>
      <c r="AC38" s="236"/>
      <c r="AD38" s="236"/>
      <c r="AE38" s="236"/>
    </row>
    <row r="39" spans="1:31" ht="18.75" customHeight="1">
      <c r="A39" s="447" t="str">
        <f>"   - "&amp;hdxd&amp;";"</f>
        <v xml:space="preserve">   - Hợp đồng Xây lắp số: 02/2010/HĐXD ký ngày 01 tháng 3 năm 2010 về việc thi công xây dựng “Nhà làm việc kiêm kho, Nhà công vụ và phụ trợ” thuộc Dự án Đầu tư Xây dựng Công trình “Nhà làm việc kiêm kho” giữa Tỉnh QN và Công ty CP xây dựng…;</v>
      </c>
      <c r="B39" s="448"/>
      <c r="C39" s="448"/>
      <c r="D39" s="448"/>
      <c r="E39" s="448"/>
      <c r="F39" s="448"/>
      <c r="G39" s="448"/>
      <c r="H39" s="448"/>
      <c r="I39" s="448"/>
      <c r="J39" s="448"/>
      <c r="K39" s="448"/>
      <c r="L39" s="448"/>
      <c r="M39" s="448"/>
      <c r="N39" s="448"/>
      <c r="O39" s="448"/>
      <c r="P39" s="448"/>
      <c r="Q39" s="448"/>
      <c r="R39" s="448"/>
      <c r="S39" s="448"/>
      <c r="T39" s="448"/>
      <c r="U39" s="448"/>
      <c r="V39" s="448"/>
      <c r="W39" s="448"/>
      <c r="X39" s="448"/>
      <c r="Y39" s="448"/>
      <c r="Z39" s="448"/>
      <c r="AA39" s="260"/>
      <c r="AB39" s="236"/>
      <c r="AC39" s="236"/>
      <c r="AD39" s="236"/>
      <c r="AE39" s="236"/>
    </row>
    <row r="40" spans="1:31" ht="18.75">
      <c r="A40" s="447"/>
      <c r="B40" s="448"/>
      <c r="C40" s="448"/>
      <c r="D40" s="448"/>
      <c r="E40" s="448"/>
      <c r="F40" s="448"/>
      <c r="G40" s="448"/>
      <c r="H40" s="448"/>
      <c r="I40" s="448"/>
      <c r="J40" s="448"/>
      <c r="K40" s="448"/>
      <c r="L40" s="448"/>
      <c r="M40" s="448"/>
      <c r="N40" s="448"/>
      <c r="O40" s="448"/>
      <c r="P40" s="448"/>
      <c r="Q40" s="448"/>
      <c r="R40" s="448"/>
      <c r="S40" s="448"/>
      <c r="T40" s="448"/>
      <c r="U40" s="448"/>
      <c r="V40" s="448"/>
      <c r="W40" s="448"/>
      <c r="X40" s="448"/>
      <c r="Y40" s="448"/>
      <c r="Z40" s="448"/>
      <c r="AA40" s="260"/>
      <c r="AB40" s="236"/>
      <c r="AC40" s="236"/>
      <c r="AD40" s="236"/>
      <c r="AE40" s="236"/>
    </row>
    <row r="41" spans="1:31" ht="18.75">
      <c r="A41" s="447"/>
      <c r="B41" s="448"/>
      <c r="C41" s="448"/>
      <c r="D41" s="448"/>
      <c r="E41" s="448"/>
      <c r="F41" s="448"/>
      <c r="G41" s="448"/>
      <c r="H41" s="448"/>
      <c r="I41" s="448"/>
      <c r="J41" s="448"/>
      <c r="K41" s="448"/>
      <c r="L41" s="448"/>
      <c r="M41" s="448"/>
      <c r="N41" s="448"/>
      <c r="O41" s="448"/>
      <c r="P41" s="448"/>
      <c r="Q41" s="448"/>
      <c r="R41" s="448"/>
      <c r="S41" s="448"/>
      <c r="T41" s="448"/>
      <c r="U41" s="448"/>
      <c r="V41" s="448"/>
      <c r="W41" s="448"/>
      <c r="X41" s="448"/>
      <c r="Y41" s="448"/>
      <c r="Z41" s="448"/>
      <c r="AA41" s="260"/>
      <c r="AB41" s="236"/>
      <c r="AC41" s="236"/>
      <c r="AD41" s="236"/>
      <c r="AE41" s="236"/>
    </row>
    <row r="42" spans="1:31" ht="18.75">
      <c r="A42" s="448"/>
      <c r="B42" s="448"/>
      <c r="C42" s="448"/>
      <c r="D42" s="448"/>
      <c r="E42" s="448"/>
      <c r="F42" s="448"/>
      <c r="G42" s="448"/>
      <c r="H42" s="448"/>
      <c r="I42" s="448"/>
      <c r="J42" s="448"/>
      <c r="K42" s="448"/>
      <c r="L42" s="448"/>
      <c r="M42" s="448"/>
      <c r="N42" s="448"/>
      <c r="O42" s="448"/>
      <c r="P42" s="448"/>
      <c r="Q42" s="448"/>
      <c r="R42" s="448"/>
      <c r="S42" s="448"/>
      <c r="T42" s="448"/>
      <c r="U42" s="448"/>
      <c r="V42" s="448"/>
      <c r="W42" s="448"/>
      <c r="X42" s="448"/>
      <c r="Y42" s="448"/>
      <c r="Z42" s="448"/>
      <c r="AA42" s="260"/>
      <c r="AB42" s="236"/>
      <c r="AC42" s="236"/>
      <c r="AD42" s="236"/>
      <c r="AE42" s="236"/>
    </row>
    <row r="43" spans="1:31" ht="18.75" customHeight="1">
      <c r="A43" s="240" t="s">
        <v>94</v>
      </c>
      <c r="B43" s="241"/>
      <c r="C43" s="241"/>
      <c r="D43" s="241"/>
      <c r="E43" s="241"/>
      <c r="F43" s="241"/>
      <c r="G43" s="241"/>
      <c r="H43" s="241"/>
      <c r="I43" s="241"/>
      <c r="J43" s="241"/>
      <c r="K43" s="241"/>
      <c r="L43" s="241"/>
      <c r="M43" s="241"/>
      <c r="N43" s="241"/>
      <c r="O43" s="241"/>
      <c r="P43" s="241"/>
      <c r="Q43" s="241"/>
      <c r="R43" s="241"/>
      <c r="S43" s="241"/>
      <c r="T43" s="241"/>
      <c r="U43" s="241"/>
      <c r="V43" s="241"/>
      <c r="W43" s="241"/>
      <c r="X43" s="241"/>
      <c r="Y43" s="241"/>
      <c r="Z43" s="241"/>
      <c r="AA43" s="260"/>
      <c r="AB43" s="236"/>
      <c r="AC43" s="236"/>
      <c r="AD43" s="236"/>
      <c r="AE43" s="236"/>
    </row>
    <row r="44" spans="1:31" ht="18.75">
      <c r="A44" s="447" t="e">
        <f>"    - Biên bản nghiệm thu nội bộ đối tượng nghiệm thu số: "&amp;IF(AB44&gt;0,AC44&amp;"/NB","……………......")&amp;", ngày "&amp;AB45&amp;" tháng "&amp;AC45&amp;" năm "&amp;AD45&amp;";"</f>
        <v>#REF!</v>
      </c>
      <c r="B44" s="448"/>
      <c r="C44" s="448"/>
      <c r="D44" s="448"/>
      <c r="E44" s="448"/>
      <c r="F44" s="448"/>
      <c r="G44" s="448"/>
      <c r="H44" s="448"/>
      <c r="I44" s="448"/>
      <c r="J44" s="448"/>
      <c r="K44" s="448"/>
      <c r="L44" s="448"/>
      <c r="M44" s="448"/>
      <c r="N44" s="448"/>
      <c r="O44" s="448"/>
      <c r="P44" s="448"/>
      <c r="Q44" s="448"/>
      <c r="R44" s="448"/>
      <c r="S44" s="448"/>
      <c r="T44" s="448"/>
      <c r="U44" s="448"/>
      <c r="V44" s="448"/>
      <c r="W44" s="448"/>
      <c r="X44" s="448"/>
      <c r="Y44" s="448"/>
      <c r="Z44" s="448"/>
      <c r="AA44" s="261">
        <v>1</v>
      </c>
      <c r="AB44" s="236" t="e">
        <f>LEN(INDEX(DanhMuc,$AA$1,AA44))</f>
        <v>#REF!</v>
      </c>
      <c r="AC44" s="236" t="e">
        <f>INDEX(DanhMuc,$AA$1,AA44)</f>
        <v>#REF!</v>
      </c>
      <c r="AD44" s="236"/>
      <c r="AE44" s="236"/>
    </row>
    <row r="45" spans="1:31" ht="18.75">
      <c r="A45" s="448"/>
      <c r="B45" s="448"/>
      <c r="C45" s="448"/>
      <c r="D45" s="448"/>
      <c r="E45" s="448"/>
      <c r="F45" s="448"/>
      <c r="G45" s="448"/>
      <c r="H45" s="448"/>
      <c r="I45" s="448"/>
      <c r="J45" s="448"/>
      <c r="K45" s="448"/>
      <c r="L45" s="448"/>
      <c r="M45" s="448"/>
      <c r="N45" s="448"/>
      <c r="O45" s="448"/>
      <c r="P45" s="448"/>
      <c r="Q45" s="448"/>
      <c r="R45" s="448"/>
      <c r="S45" s="448"/>
      <c r="T45" s="448"/>
      <c r="U45" s="448"/>
      <c r="V45" s="448"/>
      <c r="W45" s="448"/>
      <c r="X45" s="448"/>
      <c r="Y45" s="448"/>
      <c r="Z45" s="448"/>
      <c r="AA45" s="261">
        <v>5</v>
      </c>
      <c r="AB45" s="236" t="e">
        <f>IF(INDEX(DanhMuc,$AA$1,AA45)&gt;0,TEXT(DAY(INDEX(DanhMuc,$AA$1,AA45)),"00"),"…...")</f>
        <v>#REF!</v>
      </c>
      <c r="AC45" s="236" t="e">
        <f>IF(INDEX(DanhMuc,$AA$1,AA45)&gt;0,TEXT(MONTH(INDEX(DanhMuc,$AA$1,AA45)),"00"),"…...")</f>
        <v>#REF!</v>
      </c>
      <c r="AD45" s="236" t="e">
        <f>IF(INDEX(DanhMuc,$AA$1,AA45)&gt;0,TEXT(YEAR(INDEX(DanhMuc,$AA$1,AA45)),"00"),"……...")</f>
        <v>#REF!</v>
      </c>
      <c r="AE45" s="236"/>
    </row>
    <row r="46" spans="1:31" ht="18.75">
      <c r="A46" s="447" t="s">
        <v>11</v>
      </c>
      <c r="B46" s="448"/>
      <c r="C46" s="448"/>
      <c r="D46" s="448"/>
      <c r="E46" s="448"/>
      <c r="F46" s="448"/>
      <c r="G46" s="448"/>
      <c r="H46" s="448"/>
      <c r="I46" s="448"/>
      <c r="J46" s="448"/>
      <c r="K46" s="448"/>
      <c r="L46" s="448"/>
      <c r="M46" s="448"/>
      <c r="N46" s="448"/>
      <c r="O46" s="448"/>
      <c r="P46" s="448"/>
      <c r="Q46" s="448"/>
      <c r="R46" s="448"/>
      <c r="S46" s="448"/>
      <c r="T46" s="448"/>
      <c r="U46" s="448"/>
      <c r="V46" s="448"/>
      <c r="W46" s="448"/>
      <c r="X46" s="448"/>
      <c r="Y46" s="448"/>
      <c r="Z46" s="448"/>
      <c r="AA46" s="260"/>
      <c r="AB46" s="236"/>
      <c r="AC46" s="236"/>
      <c r="AD46" s="236"/>
      <c r="AE46" s="236"/>
    </row>
    <row r="47" spans="1:31" ht="15.75" customHeight="1">
      <c r="A47" s="448"/>
      <c r="B47" s="448"/>
      <c r="C47" s="448"/>
      <c r="D47" s="448"/>
      <c r="E47" s="448"/>
      <c r="F47" s="448"/>
      <c r="G47" s="448"/>
      <c r="H47" s="448"/>
      <c r="I47" s="448"/>
      <c r="J47" s="448"/>
      <c r="K47" s="448"/>
      <c r="L47" s="448"/>
      <c r="M47" s="448"/>
      <c r="N47" s="448"/>
      <c r="O47" s="448"/>
      <c r="P47" s="448"/>
      <c r="Q47" s="448"/>
      <c r="R47" s="448"/>
      <c r="S47" s="448"/>
      <c r="T47" s="448"/>
      <c r="U47" s="448"/>
      <c r="V47" s="448"/>
      <c r="W47" s="448"/>
      <c r="X47" s="448"/>
      <c r="Y47" s="448"/>
      <c r="Z47" s="448"/>
      <c r="AA47" s="260"/>
      <c r="AB47" s="236"/>
      <c r="AC47" s="236"/>
      <c r="AD47" s="236"/>
      <c r="AE47" s="236"/>
    </row>
    <row r="48" spans="1:31" ht="15.75" customHeight="1">
      <c r="A48" s="8" t="s">
        <v>7</v>
      </c>
      <c r="B48" s="236"/>
      <c r="C48" s="236"/>
      <c r="D48" s="236"/>
      <c r="E48" s="236"/>
      <c r="F48" s="236"/>
      <c r="G48" s="236"/>
      <c r="H48" s="236"/>
      <c r="I48" s="236"/>
      <c r="J48" s="236"/>
      <c r="K48" s="236"/>
      <c r="L48" s="236"/>
      <c r="M48" s="236"/>
      <c r="N48" s="236"/>
      <c r="O48" s="236"/>
      <c r="P48" s="236"/>
      <c r="Q48" s="236"/>
      <c r="R48" s="236"/>
      <c r="S48" s="236"/>
      <c r="T48" s="236"/>
      <c r="U48" s="236"/>
      <c r="V48" s="236"/>
      <c r="W48" s="236"/>
      <c r="X48" s="236"/>
      <c r="Y48" s="236"/>
      <c r="Z48" s="236"/>
      <c r="AA48" s="260"/>
      <c r="AB48" s="236"/>
      <c r="AC48" s="236"/>
      <c r="AD48" s="236"/>
      <c r="AE48" s="236"/>
    </row>
    <row r="49" spans="1:31" ht="15.75" customHeight="1">
      <c r="A49" s="240" t="s">
        <v>310</v>
      </c>
      <c r="B49" s="236"/>
      <c r="C49" s="236"/>
      <c r="D49" s="236"/>
      <c r="E49" s="236"/>
      <c r="F49" s="236"/>
      <c r="G49" s="236"/>
      <c r="H49" s="236"/>
      <c r="I49" s="236"/>
      <c r="J49" s="236"/>
      <c r="K49" s="236"/>
      <c r="L49" s="236"/>
      <c r="M49" s="236"/>
      <c r="N49" s="236"/>
      <c r="O49" s="236"/>
      <c r="P49" s="236"/>
      <c r="Q49" s="236"/>
      <c r="R49" s="236"/>
      <c r="S49" s="236"/>
      <c r="T49" s="236"/>
      <c r="U49" s="236"/>
      <c r="V49" s="236"/>
      <c r="W49" s="236"/>
      <c r="X49" s="236"/>
      <c r="Y49" s="236"/>
      <c r="Z49" s="236"/>
      <c r="AA49" s="260"/>
      <c r="AB49" s="233"/>
      <c r="AC49" s="233"/>
      <c r="AD49" s="233"/>
      <c r="AE49" s="233"/>
    </row>
    <row r="50" spans="1:31" ht="18.75">
      <c r="A50" s="236"/>
      <c r="B50" s="256" t="s">
        <v>133</v>
      </c>
      <c r="C50" s="246"/>
      <c r="D50" s="246" t="s">
        <v>277</v>
      </c>
      <c r="E50" s="246"/>
      <c r="F50" s="246"/>
      <c r="G50" s="246"/>
      <c r="H50" s="246"/>
      <c r="I50" s="246"/>
      <c r="J50" s="246"/>
      <c r="K50" s="246"/>
      <c r="L50" s="246"/>
      <c r="M50" s="246" t="s">
        <v>278</v>
      </c>
      <c r="N50" s="246"/>
      <c r="O50" s="246"/>
      <c r="P50" s="246"/>
      <c r="Q50" s="246"/>
      <c r="R50" s="246"/>
      <c r="S50" s="246"/>
      <c r="T50" s="246"/>
      <c r="U50" s="246" t="s">
        <v>279</v>
      </c>
      <c r="V50" s="246"/>
      <c r="W50" s="246"/>
      <c r="X50" s="246"/>
      <c r="Y50" s="246"/>
      <c r="Z50" s="246"/>
      <c r="AA50" s="260"/>
      <c r="AB50" s="233"/>
      <c r="AC50" s="233"/>
      <c r="AD50" s="233"/>
      <c r="AE50" s="233"/>
    </row>
    <row r="51" spans="1:31" ht="18.75">
      <c r="A51" s="236"/>
      <c r="B51" s="247">
        <v>1</v>
      </c>
      <c r="C51" s="257"/>
      <c r="D51" s="248" t="s">
        <v>315</v>
      </c>
      <c r="E51" s="249"/>
      <c r="F51" s="249"/>
      <c r="G51" s="249"/>
      <c r="H51" s="249"/>
      <c r="I51" s="249"/>
      <c r="J51" s="249"/>
      <c r="K51" s="249"/>
      <c r="L51" s="250"/>
      <c r="M51" s="248" t="s">
        <v>323</v>
      </c>
      <c r="N51" s="249"/>
      <c r="O51" s="249"/>
      <c r="P51" s="249"/>
      <c r="Q51" s="249"/>
      <c r="R51" s="249"/>
      <c r="S51" s="249"/>
      <c r="T51" s="250"/>
      <c r="U51" s="251" t="s">
        <v>108</v>
      </c>
      <c r="V51" s="249"/>
      <c r="W51" s="249"/>
      <c r="X51" s="249"/>
      <c r="Y51" s="249"/>
      <c r="Z51" s="250"/>
      <c r="AA51" s="260"/>
      <c r="AB51" s="233"/>
      <c r="AC51" s="233"/>
      <c r="AD51" s="233"/>
      <c r="AE51" s="233"/>
    </row>
    <row r="52" spans="1:31" ht="18.75">
      <c r="A52" s="236"/>
      <c r="B52" s="247">
        <v>2</v>
      </c>
      <c r="C52" s="257"/>
      <c r="D52" s="251" t="s">
        <v>316</v>
      </c>
      <c r="E52" s="249"/>
      <c r="F52" s="249"/>
      <c r="G52" s="249"/>
      <c r="H52" s="249"/>
      <c r="I52" s="249"/>
      <c r="J52" s="249"/>
      <c r="K52" s="249"/>
      <c r="L52" s="250"/>
      <c r="M52" s="251" t="s">
        <v>324</v>
      </c>
      <c r="N52" s="249"/>
      <c r="O52" s="249"/>
      <c r="P52" s="249"/>
      <c r="Q52" s="249"/>
      <c r="R52" s="249"/>
      <c r="S52" s="249"/>
      <c r="T52" s="250"/>
      <c r="U52" s="251" t="s">
        <v>108</v>
      </c>
      <c r="V52" s="249"/>
      <c r="W52" s="249"/>
      <c r="X52" s="249"/>
      <c r="Y52" s="249"/>
      <c r="Z52" s="250"/>
      <c r="AA52" s="260"/>
      <c r="AB52" s="233"/>
      <c r="AC52" s="233"/>
      <c r="AD52" s="233"/>
      <c r="AE52" s="233"/>
    </row>
    <row r="53" spans="1:31" ht="18.75">
      <c r="A53" s="236"/>
      <c r="B53" s="247">
        <v>3</v>
      </c>
      <c r="C53" s="257"/>
      <c r="D53" s="251" t="s">
        <v>317</v>
      </c>
      <c r="E53" s="249"/>
      <c r="F53" s="249"/>
      <c r="G53" s="249"/>
      <c r="H53" s="249"/>
      <c r="I53" s="249"/>
      <c r="J53" s="249"/>
      <c r="K53" s="249"/>
      <c r="L53" s="250"/>
      <c r="M53" s="251" t="s">
        <v>290</v>
      </c>
      <c r="N53" s="249"/>
      <c r="O53" s="249"/>
      <c r="P53" s="249"/>
      <c r="Q53" s="249"/>
      <c r="R53" s="249"/>
      <c r="S53" s="249"/>
      <c r="T53" s="250"/>
      <c r="U53" s="251" t="s">
        <v>108</v>
      </c>
      <c r="V53" s="249"/>
      <c r="W53" s="249"/>
      <c r="X53" s="249"/>
      <c r="Y53" s="249"/>
      <c r="Z53" s="250"/>
      <c r="AA53" s="260"/>
      <c r="AB53" s="233"/>
      <c r="AC53" s="233"/>
      <c r="AD53" s="233"/>
      <c r="AE53" s="233"/>
    </row>
    <row r="54" spans="1:31" ht="18.75">
      <c r="A54" s="240"/>
      <c r="B54" s="252">
        <v>5</v>
      </c>
      <c r="C54" s="257"/>
      <c r="D54" s="251" t="s">
        <v>318</v>
      </c>
      <c r="E54" s="249"/>
      <c r="F54" s="249"/>
      <c r="G54" s="249"/>
      <c r="H54" s="249"/>
      <c r="I54" s="249"/>
      <c r="J54" s="249"/>
      <c r="K54" s="249"/>
      <c r="L54" s="250"/>
      <c r="M54" s="251" t="s">
        <v>280</v>
      </c>
      <c r="N54" s="249"/>
      <c r="O54" s="249"/>
      <c r="P54" s="249"/>
      <c r="Q54" s="249"/>
      <c r="R54" s="249"/>
      <c r="S54" s="249"/>
      <c r="T54" s="250"/>
      <c r="U54" s="251" t="s">
        <v>108</v>
      </c>
      <c r="V54" s="249"/>
      <c r="W54" s="249"/>
      <c r="X54" s="249"/>
      <c r="Y54" s="249"/>
      <c r="Z54" s="250"/>
      <c r="AA54" s="260"/>
      <c r="AB54" s="233"/>
      <c r="AC54" s="233"/>
      <c r="AD54" s="233"/>
      <c r="AE54" s="233"/>
    </row>
    <row r="55" spans="1:31" ht="18.75">
      <c r="A55" s="240"/>
      <c r="B55" s="252">
        <v>6</v>
      </c>
      <c r="C55" s="257"/>
      <c r="D55" s="251" t="s">
        <v>319</v>
      </c>
      <c r="E55" s="249"/>
      <c r="F55" s="249"/>
      <c r="G55" s="249"/>
      <c r="H55" s="249"/>
      <c r="I55" s="249"/>
      <c r="J55" s="249"/>
      <c r="K55" s="249"/>
      <c r="L55" s="250"/>
      <c r="M55" s="251" t="s">
        <v>288</v>
      </c>
      <c r="N55" s="249"/>
      <c r="O55" s="249"/>
      <c r="P55" s="249"/>
      <c r="Q55" s="249"/>
      <c r="R55" s="249"/>
      <c r="S55" s="249"/>
      <c r="T55" s="250"/>
      <c r="U55" s="251" t="s">
        <v>108</v>
      </c>
      <c r="V55" s="249"/>
      <c r="W55" s="249"/>
      <c r="X55" s="249"/>
      <c r="Y55" s="249"/>
      <c r="Z55" s="250"/>
      <c r="AA55" s="260"/>
      <c r="AB55" s="233"/>
      <c r="AC55" s="233"/>
      <c r="AD55" s="233"/>
      <c r="AE55" s="233"/>
    </row>
    <row r="56" spans="1:31" ht="18.75">
      <c r="A56" s="240"/>
      <c r="B56" s="252">
        <v>7</v>
      </c>
      <c r="C56" s="257"/>
      <c r="D56" s="251" t="s">
        <v>320</v>
      </c>
      <c r="E56" s="249"/>
      <c r="F56" s="249"/>
      <c r="G56" s="249"/>
      <c r="H56" s="249"/>
      <c r="I56" s="249"/>
      <c r="J56" s="249"/>
      <c r="K56" s="249"/>
      <c r="L56" s="250"/>
      <c r="M56" s="251" t="s">
        <v>400</v>
      </c>
      <c r="N56" s="249"/>
      <c r="O56" s="249"/>
      <c r="P56" s="249"/>
      <c r="Q56" s="249"/>
      <c r="R56" s="249"/>
      <c r="S56" s="249"/>
      <c r="T56" s="250"/>
      <c r="U56" s="251" t="s">
        <v>108</v>
      </c>
      <c r="V56" s="249"/>
      <c r="W56" s="249"/>
      <c r="X56" s="249"/>
      <c r="Y56" s="249"/>
      <c r="Z56" s="250"/>
      <c r="AA56" s="260"/>
      <c r="AB56" s="233"/>
      <c r="AC56" s="233"/>
      <c r="AD56" s="233"/>
      <c r="AE56" s="233"/>
    </row>
    <row r="57" spans="1:31" ht="18.75">
      <c r="A57" s="240"/>
      <c r="B57" s="252">
        <v>8</v>
      </c>
      <c r="C57" s="257"/>
      <c r="D57" s="251" t="s">
        <v>321</v>
      </c>
      <c r="E57" s="249"/>
      <c r="F57" s="249"/>
      <c r="G57" s="249"/>
      <c r="H57" s="249"/>
      <c r="I57" s="249"/>
      <c r="J57" s="249"/>
      <c r="K57" s="249"/>
      <c r="L57" s="250"/>
      <c r="M57" s="251" t="s">
        <v>290</v>
      </c>
      <c r="N57" s="249"/>
      <c r="O57" s="249"/>
      <c r="P57" s="249"/>
      <c r="Q57" s="249"/>
      <c r="R57" s="249"/>
      <c r="S57" s="249"/>
      <c r="T57" s="250"/>
      <c r="U57" s="251" t="s">
        <v>108</v>
      </c>
      <c r="V57" s="249"/>
      <c r="W57" s="249"/>
      <c r="X57" s="249"/>
      <c r="Y57" s="249"/>
      <c r="Z57" s="250"/>
      <c r="AA57" s="260"/>
      <c r="AB57" s="233"/>
      <c r="AC57" s="233"/>
      <c r="AD57" s="233"/>
      <c r="AE57" s="233"/>
    </row>
    <row r="58" spans="1:31" ht="18.75">
      <c r="A58" s="240"/>
      <c r="B58" s="259">
        <v>9</v>
      </c>
      <c r="C58" s="258"/>
      <c r="D58" s="253" t="s">
        <v>322</v>
      </c>
      <c r="E58" s="254"/>
      <c r="F58" s="254"/>
      <c r="G58" s="254"/>
      <c r="H58" s="254"/>
      <c r="I58" s="254"/>
      <c r="J58" s="254"/>
      <c r="K58" s="254"/>
      <c r="L58" s="255"/>
      <c r="M58" s="253" t="s">
        <v>280</v>
      </c>
      <c r="N58" s="254"/>
      <c r="O58" s="254"/>
      <c r="P58" s="254"/>
      <c r="Q58" s="254"/>
      <c r="R58" s="254"/>
      <c r="S58" s="254"/>
      <c r="T58" s="255"/>
      <c r="U58" s="253" t="s">
        <v>108</v>
      </c>
      <c r="V58" s="254"/>
      <c r="W58" s="254"/>
      <c r="X58" s="254"/>
      <c r="Y58" s="254"/>
      <c r="Z58" s="255"/>
      <c r="AA58" s="260"/>
      <c r="AB58" s="233"/>
      <c r="AC58" s="233"/>
      <c r="AD58" s="233"/>
      <c r="AE58" s="233"/>
    </row>
    <row r="59" spans="1:31" ht="18.75">
      <c r="A59" s="8" t="s">
        <v>96</v>
      </c>
      <c r="B59" s="236"/>
      <c r="C59" s="236"/>
      <c r="D59" s="236"/>
      <c r="E59" s="236"/>
      <c r="F59" s="236"/>
      <c r="G59" s="236"/>
      <c r="H59" s="236"/>
      <c r="I59" s="236"/>
      <c r="J59" s="236"/>
      <c r="K59" s="236"/>
      <c r="L59" s="236"/>
      <c r="M59" s="236"/>
      <c r="N59" s="236"/>
      <c r="O59" s="236"/>
      <c r="P59" s="236"/>
      <c r="Q59" s="236"/>
      <c r="R59" s="236"/>
      <c r="S59" s="236"/>
      <c r="T59" s="236"/>
      <c r="U59" s="236"/>
      <c r="V59" s="236"/>
      <c r="W59" s="236"/>
      <c r="X59" s="236"/>
      <c r="Y59" s="236"/>
      <c r="Z59" s="236"/>
      <c r="AA59" s="260"/>
      <c r="AB59" s="236"/>
      <c r="AC59" s="236"/>
      <c r="AD59" s="236"/>
      <c r="AE59" s="236"/>
    </row>
    <row r="60" spans="1:31" ht="19.5" thickBot="1">
      <c r="A60" s="243"/>
      <c r="B60" s="244"/>
      <c r="C60" s="244"/>
      <c r="D60" s="244"/>
      <c r="E60" s="244"/>
      <c r="F60" s="244"/>
      <c r="G60" s="244"/>
      <c r="H60" s="244"/>
      <c r="I60" s="244"/>
      <c r="J60" s="244"/>
      <c r="K60" s="244"/>
      <c r="L60" s="244"/>
      <c r="M60" s="244"/>
      <c r="N60" s="244"/>
      <c r="O60" s="244"/>
      <c r="P60" s="244"/>
      <c r="Q60" s="244"/>
      <c r="R60" s="244"/>
      <c r="S60" s="244"/>
      <c r="T60" s="244"/>
      <c r="U60" s="244"/>
      <c r="V60" s="244"/>
      <c r="W60" s="244"/>
      <c r="X60" s="244"/>
      <c r="Y60" s="244"/>
      <c r="Z60" s="244"/>
      <c r="AA60" s="260"/>
      <c r="AB60" s="236"/>
      <c r="AC60" s="236"/>
      <c r="AD60" s="236"/>
      <c r="AE60" s="236"/>
    </row>
    <row r="61" spans="1:31" ht="19.5" thickBot="1">
      <c r="A61" s="7" t="s">
        <v>8</v>
      </c>
      <c r="B61" s="236"/>
      <c r="C61" s="236"/>
      <c r="D61" s="236"/>
      <c r="E61" s="236"/>
      <c r="F61" s="236"/>
      <c r="G61" s="236"/>
      <c r="H61" s="236"/>
      <c r="I61" s="236"/>
      <c r="J61" s="236"/>
      <c r="K61" s="236"/>
      <c r="L61" s="236"/>
      <c r="M61" s="236"/>
      <c r="N61" s="236"/>
      <c r="O61" s="236"/>
      <c r="P61" s="236"/>
      <c r="Q61" s="236"/>
      <c r="R61" s="236"/>
      <c r="S61" s="236"/>
      <c r="T61" s="236"/>
      <c r="U61" s="236"/>
      <c r="V61" s="236"/>
      <c r="W61" s="236"/>
      <c r="X61" s="236"/>
      <c r="Y61" s="236"/>
      <c r="Z61" s="236"/>
      <c r="AA61" s="262" t="s">
        <v>25</v>
      </c>
      <c r="AB61" s="236"/>
      <c r="AC61" s="236"/>
      <c r="AD61" s="236"/>
      <c r="AE61" s="236"/>
    </row>
    <row r="62" spans="1:31" ht="18.75">
      <c r="A62" s="245"/>
      <c r="B62" s="249" t="s">
        <v>276</v>
      </c>
      <c r="C62" s="249"/>
      <c r="D62" s="249"/>
      <c r="E62" s="249"/>
      <c r="F62" s="249"/>
      <c r="G62" s="249"/>
      <c r="H62" s="249"/>
      <c r="I62" s="249"/>
      <c r="J62" s="249"/>
      <c r="K62" s="249"/>
      <c r="L62" s="249"/>
      <c r="M62" s="249"/>
      <c r="N62" s="249"/>
      <c r="O62" s="249"/>
      <c r="P62" s="249"/>
      <c r="Q62" s="245"/>
      <c r="R62" s="245"/>
      <c r="S62" s="245"/>
      <c r="T62" s="245"/>
      <c r="U62" s="245"/>
      <c r="V62" s="245"/>
      <c r="W62" s="245"/>
      <c r="X62" s="245"/>
      <c r="Y62" s="245"/>
      <c r="Z62" s="245"/>
      <c r="AA62" s="260"/>
      <c r="AB62" s="236"/>
      <c r="AC62" s="236"/>
      <c r="AD62" s="236"/>
      <c r="AE62" s="236"/>
    </row>
    <row r="63" spans="1:31" ht="18.75">
      <c r="A63" s="7" t="s">
        <v>95</v>
      </c>
      <c r="B63" s="236"/>
      <c r="C63" s="236"/>
      <c r="D63" s="236"/>
      <c r="E63" s="236"/>
      <c r="F63" s="236"/>
      <c r="G63" s="236"/>
      <c r="H63" s="236"/>
      <c r="I63" s="236"/>
      <c r="J63" s="236"/>
      <c r="K63" s="236"/>
      <c r="L63" s="236"/>
      <c r="M63" s="236"/>
      <c r="N63" s="236"/>
      <c r="O63" s="236"/>
      <c r="P63" s="236"/>
      <c r="Q63" s="236"/>
      <c r="R63" s="236"/>
      <c r="S63" s="236"/>
      <c r="T63" s="236"/>
      <c r="U63" s="236"/>
      <c r="V63" s="236"/>
      <c r="W63" s="236"/>
      <c r="X63" s="236"/>
      <c r="Y63" s="236"/>
      <c r="Z63" s="236"/>
      <c r="AA63" s="235"/>
      <c r="AB63" s="236"/>
      <c r="AC63" s="236"/>
      <c r="AD63" s="236"/>
      <c r="AE63" s="236"/>
    </row>
    <row r="64" spans="1:31" ht="18.75">
      <c r="A64" s="236"/>
      <c r="B64" s="236"/>
      <c r="C64" s="236"/>
      <c r="D64" s="236"/>
      <c r="E64" s="236"/>
      <c r="F64" s="236"/>
      <c r="G64" s="236"/>
      <c r="H64" s="236"/>
      <c r="I64" s="236"/>
      <c r="J64" s="236"/>
      <c r="K64" s="236"/>
      <c r="L64" s="236"/>
      <c r="M64" s="236"/>
      <c r="N64" s="236"/>
      <c r="O64" s="236"/>
      <c r="P64" s="236"/>
      <c r="Q64" s="236"/>
      <c r="R64" s="236"/>
      <c r="S64" s="236"/>
      <c r="T64" s="236"/>
      <c r="U64" s="236"/>
      <c r="V64" s="236"/>
      <c r="W64" s="236"/>
      <c r="X64" s="236"/>
      <c r="Y64" s="236"/>
      <c r="Z64" s="236"/>
      <c r="AA64" s="235"/>
      <c r="AB64" s="236"/>
      <c r="AC64" s="236"/>
      <c r="AD64" s="236"/>
      <c r="AE64" s="236"/>
    </row>
    <row r="65" spans="1:31" ht="18.75">
      <c r="A65" s="239" t="s">
        <v>291</v>
      </c>
      <c r="B65" s="239"/>
      <c r="C65" s="239"/>
      <c r="D65" s="239"/>
      <c r="E65" s="239"/>
      <c r="F65" s="239"/>
      <c r="G65" s="239"/>
      <c r="H65" s="239"/>
      <c r="I65" s="239"/>
      <c r="J65" s="239"/>
      <c r="K65" s="239"/>
      <c r="L65" s="239"/>
      <c r="M65" s="239"/>
      <c r="N65" s="239" t="s">
        <v>9</v>
      </c>
      <c r="O65" s="239"/>
      <c r="P65" s="239"/>
      <c r="Q65" s="239"/>
      <c r="R65" s="239"/>
      <c r="S65" s="239"/>
      <c r="T65" s="239"/>
      <c r="U65" s="239"/>
      <c r="V65" s="239"/>
      <c r="W65" s="239"/>
      <c r="X65" s="239"/>
      <c r="Y65" s="239"/>
      <c r="Z65" s="239"/>
      <c r="AA65" s="235"/>
      <c r="AB65" s="236"/>
      <c r="AC65" s="236"/>
      <c r="AD65" s="236"/>
      <c r="AE65" s="236"/>
    </row>
    <row r="66" spans="1:31" ht="18.75">
      <c r="A66" s="236"/>
      <c r="B66" s="236"/>
      <c r="C66" s="236"/>
      <c r="D66" s="236"/>
      <c r="E66" s="236"/>
      <c r="F66" s="236"/>
      <c r="G66" s="236"/>
      <c r="H66" s="236"/>
      <c r="I66" s="236"/>
      <c r="J66" s="236"/>
      <c r="K66" s="236"/>
      <c r="L66" s="236"/>
      <c r="M66" s="236"/>
      <c r="N66" s="236"/>
      <c r="O66" s="236"/>
      <c r="P66" s="236"/>
      <c r="Q66" s="236"/>
      <c r="R66" s="236"/>
      <c r="S66" s="236"/>
      <c r="T66" s="236"/>
      <c r="U66" s="236"/>
      <c r="V66" s="236"/>
      <c r="W66" s="236"/>
      <c r="X66" s="236"/>
      <c r="Y66" s="236"/>
      <c r="Z66" s="236"/>
      <c r="AA66" s="235"/>
      <c r="AB66" s="236"/>
      <c r="AC66" s="236"/>
      <c r="AD66" s="236"/>
      <c r="AE66" s="236"/>
    </row>
    <row r="67" spans="1:31" ht="18.75">
      <c r="A67" s="236"/>
      <c r="B67" s="236"/>
      <c r="C67" s="236"/>
      <c r="D67" s="236"/>
      <c r="E67" s="236"/>
      <c r="F67" s="236"/>
      <c r="G67" s="236"/>
      <c r="H67" s="236"/>
      <c r="I67" s="236"/>
      <c r="J67" s="236"/>
      <c r="K67" s="236"/>
      <c r="L67" s="236"/>
      <c r="M67" s="236"/>
      <c r="N67" s="236"/>
      <c r="O67" s="236"/>
      <c r="P67" s="236"/>
      <c r="Q67" s="236"/>
      <c r="R67" s="236"/>
      <c r="S67" s="236"/>
      <c r="T67" s="236"/>
      <c r="U67" s="236"/>
      <c r="V67" s="236"/>
      <c r="W67" s="236"/>
      <c r="X67" s="236"/>
      <c r="Y67" s="236"/>
      <c r="Z67" s="236"/>
      <c r="AA67" s="235"/>
      <c r="AB67" s="236"/>
      <c r="AC67" s="236"/>
      <c r="AD67" s="236"/>
      <c r="AE67" s="236"/>
    </row>
    <row r="68" spans="1:31" ht="18.75">
      <c r="A68" s="236"/>
      <c r="B68" s="236"/>
      <c r="C68" s="236"/>
      <c r="D68" s="236"/>
      <c r="E68" s="236"/>
      <c r="F68" s="236"/>
      <c r="G68" s="236"/>
      <c r="H68" s="236"/>
      <c r="I68" s="236"/>
      <c r="J68" s="236"/>
      <c r="K68" s="236"/>
      <c r="L68" s="236"/>
      <c r="M68" s="236"/>
      <c r="N68" s="236"/>
      <c r="O68" s="236"/>
      <c r="P68" s="236"/>
      <c r="Q68" s="236"/>
      <c r="R68" s="236"/>
      <c r="S68" s="236"/>
      <c r="T68" s="236"/>
      <c r="U68" s="236"/>
      <c r="V68" s="236"/>
      <c r="W68" s="236"/>
      <c r="X68" s="236"/>
      <c r="Y68" s="236"/>
      <c r="Z68" s="236"/>
      <c r="AA68" s="235"/>
      <c r="AB68" s="236"/>
      <c r="AC68" s="236"/>
      <c r="AD68" s="236"/>
      <c r="AE68" s="236"/>
    </row>
    <row r="69" spans="1:31" ht="18.75">
      <c r="A69" s="236"/>
      <c r="B69" s="236"/>
      <c r="C69" s="236"/>
      <c r="D69" s="236"/>
      <c r="E69" s="236"/>
      <c r="F69" s="236"/>
      <c r="G69" s="236"/>
      <c r="H69" s="236"/>
      <c r="I69" s="236"/>
      <c r="J69" s="236"/>
      <c r="K69" s="236"/>
      <c r="L69" s="236"/>
      <c r="M69" s="236"/>
      <c r="N69" s="236"/>
      <c r="O69" s="236"/>
      <c r="P69" s="236"/>
      <c r="Q69" s="236"/>
      <c r="R69" s="236"/>
      <c r="S69" s="236"/>
      <c r="T69" s="236"/>
      <c r="U69" s="236"/>
      <c r="V69" s="236"/>
      <c r="W69" s="236"/>
      <c r="X69" s="236"/>
      <c r="Y69" s="236"/>
      <c r="Z69" s="236"/>
      <c r="AA69" s="235"/>
      <c r="AB69" s="236"/>
      <c r="AC69" s="236"/>
      <c r="AD69" s="236"/>
      <c r="AE69" s="236"/>
    </row>
    <row r="70" spans="1:31" ht="18.75">
      <c r="A70" s="15" t="str">
        <f>MID(tvgs1,FIND(":",tvgs1,1)+1,LEN(tvgs1))</f>
        <v xml:space="preserve"> Trần Bá Đức</v>
      </c>
      <c r="B70" s="239"/>
      <c r="C70" s="239"/>
      <c r="D70" s="239"/>
      <c r="E70" s="239"/>
      <c r="F70" s="239"/>
      <c r="G70" s="239"/>
      <c r="H70" s="239"/>
      <c r="I70" s="239"/>
      <c r="J70" s="239"/>
      <c r="K70" s="239"/>
      <c r="L70" s="239"/>
      <c r="M70" s="239"/>
      <c r="N70" s="15" t="str">
        <f>MID(dvtc1,FIND(":",dvtc1,1)+1,LEN(dvtc1))</f>
        <v xml:space="preserve"> Nguyễn Anh Trung</v>
      </c>
      <c r="O70" s="239"/>
      <c r="P70" s="239"/>
      <c r="Q70" s="239"/>
      <c r="R70" s="239"/>
      <c r="S70" s="239"/>
      <c r="T70" s="239"/>
      <c r="U70" s="239"/>
      <c r="V70" s="239"/>
      <c r="W70" s="239"/>
      <c r="X70" s="239"/>
      <c r="Y70" s="239"/>
      <c r="Z70" s="239"/>
      <c r="AA70" s="235"/>
      <c r="AB70" s="236"/>
      <c r="AC70" s="236"/>
      <c r="AD70" s="236"/>
      <c r="AE70" s="236"/>
    </row>
  </sheetData>
  <mergeCells count="8">
    <mergeCell ref="A14:Z16"/>
    <mergeCell ref="A18:Z18"/>
    <mergeCell ref="A46:Z47"/>
    <mergeCell ref="A27:Z27"/>
    <mergeCell ref="A30:Z31"/>
    <mergeCell ref="A39:Z42"/>
    <mergeCell ref="A44:Z45"/>
    <mergeCell ref="A32:Z33"/>
  </mergeCells>
  <phoneticPr fontId="7" type="noConversion"/>
  <conditionalFormatting sqref="A14:Z16">
    <cfRule type="expression" dxfId="22" priority="1" stopIfTrue="1">
      <formula>AB$14&gt;0</formula>
    </cfRule>
  </conditionalFormatting>
  <hyperlinks>
    <hyperlink ref="AA8" location="DanhMuc!A1" display="Quay về DanhMuc"/>
    <hyperlink ref="AA61" location="DanhMuc!A1" display="Quay về DanhMuc"/>
  </hyperlinks>
  <printOptions horizontalCentered="1"/>
  <pageMargins left="0.9055118110236221" right="0.78740157480314965" top="0.59055118110236227" bottom="0.59055118110236227" header="0" footer="0"/>
  <pageSetup paperSize="9" orientation="portrait" r:id="rId1"/>
  <headerFooter alignWithMargins="0"/>
</worksheet>
</file>

<file path=xl/worksheets/sheet32.xml><?xml version="1.0" encoding="utf-8"?>
<worksheet xmlns="http://schemas.openxmlformats.org/spreadsheetml/2006/main" xmlns:r="http://schemas.openxmlformats.org/officeDocument/2006/relationships">
  <sheetPr codeName="Sheet31" enableFormatConditionsCalculation="0">
    <tabColor indexed="15"/>
  </sheetPr>
  <dimension ref="A1:AD50"/>
  <sheetViews>
    <sheetView view="pageBreakPreview" workbookViewId="0">
      <pane ySplit="1" topLeftCell="A20" activePane="bottomLeft" state="frozen"/>
      <selection activeCell="Q11" sqref="Q11"/>
      <selection pane="bottomLeft" activeCell="Q11" sqref="Q11"/>
    </sheetView>
  </sheetViews>
  <sheetFormatPr defaultRowHeight="15.75"/>
  <cols>
    <col min="1" max="25" width="3" customWidth="1"/>
    <col min="26" max="26" width="3.25" customWidth="1"/>
    <col min="27" max="27" width="25.625" bestFit="1" customWidth="1"/>
    <col min="28" max="28" width="4.875" hidden="1" customWidth="1"/>
    <col min="29" max="29" width="6.125" hidden="1" customWidth="1"/>
    <col min="30" max="30" width="4.875" hidden="1" customWidth="1"/>
  </cols>
  <sheetData>
    <row r="1" spans="1:30" s="3" customFormat="1" ht="17.25"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1">
        <f>DanhMuc!S16</f>
        <v>52</v>
      </c>
    </row>
    <row r="2" spans="1:30" ht="17.25" thickTop="1">
      <c r="A2" s="105" t="s">
        <v>268</v>
      </c>
      <c r="B2" s="5"/>
      <c r="C2" s="5"/>
      <c r="D2" s="5"/>
      <c r="E2" s="5"/>
      <c r="F2" s="5"/>
      <c r="G2" s="5"/>
      <c r="H2" s="5"/>
      <c r="I2" s="5"/>
      <c r="J2" s="5"/>
      <c r="K2" s="6" t="s">
        <v>10</v>
      </c>
      <c r="L2" s="5"/>
      <c r="M2" s="5"/>
      <c r="N2" s="5"/>
      <c r="O2" s="5"/>
      <c r="P2" s="5"/>
      <c r="Q2" s="5"/>
      <c r="R2" s="5"/>
      <c r="S2" s="5"/>
      <c r="T2" s="5"/>
      <c r="U2" s="5"/>
      <c r="V2" s="5"/>
      <c r="W2" s="5"/>
      <c r="X2" s="5"/>
      <c r="Y2" s="5"/>
      <c r="Z2" s="5"/>
      <c r="AA2" s="224"/>
    </row>
    <row r="3" spans="1:30" ht="16.5">
      <c r="A3" s="106" t="s">
        <v>269</v>
      </c>
      <c r="B3" s="18"/>
      <c r="C3" s="18"/>
      <c r="D3" s="9"/>
      <c r="E3" s="9"/>
      <c r="F3" s="9"/>
      <c r="G3" s="9"/>
      <c r="H3" s="18"/>
      <c r="I3" s="18"/>
      <c r="J3" s="18"/>
      <c r="K3" s="19" t="s">
        <v>0</v>
      </c>
      <c r="L3" s="18"/>
      <c r="M3" s="18"/>
      <c r="N3" s="18"/>
      <c r="O3" s="18"/>
      <c r="P3" s="9"/>
      <c r="Q3" s="9"/>
      <c r="R3" s="9"/>
      <c r="S3" s="9"/>
      <c r="T3" s="9"/>
      <c r="U3" s="9"/>
      <c r="V3" s="18"/>
      <c r="W3" s="18"/>
      <c r="X3" s="18"/>
      <c r="Y3" s="18"/>
      <c r="Z3" s="18"/>
      <c r="AA3" s="224"/>
    </row>
    <row r="4" spans="1:30" ht="7.5" customHeight="1">
      <c r="A4" s="106"/>
      <c r="B4" s="18"/>
      <c r="C4" s="18"/>
      <c r="D4" s="18"/>
      <c r="E4" s="18"/>
      <c r="F4" s="18"/>
      <c r="G4" s="18"/>
      <c r="H4" s="18"/>
      <c r="I4" s="18"/>
      <c r="J4" s="18"/>
      <c r="K4" s="19"/>
      <c r="L4" s="18"/>
      <c r="M4" s="18"/>
      <c r="N4" s="18"/>
      <c r="O4" s="18"/>
      <c r="P4" s="18"/>
      <c r="Q4" s="18"/>
      <c r="R4" s="18"/>
      <c r="S4" s="18"/>
      <c r="T4" s="18"/>
      <c r="U4" s="18"/>
      <c r="V4" s="18"/>
      <c r="W4" s="18"/>
      <c r="X4" s="18"/>
      <c r="Y4" s="18"/>
      <c r="Z4" s="18"/>
      <c r="AA4" s="224"/>
    </row>
    <row r="5" spans="1:30" ht="16.5">
      <c r="Z5" s="11" t="str">
        <f>tinh2&amp;", ngày "&amp;AB5&amp;" tháng "&amp;AC5&amp;" năm "&amp;AD5</f>
        <v>Hạ Long, ngày …... tháng …... năm ……...</v>
      </c>
      <c r="AA5" s="225">
        <v>5</v>
      </c>
      <c r="AB5" t="str">
        <f>IF(INDEX(DanhMuc,$AA$1,AA5)&gt;0,TEXT(DAY(INDEX(DanhMuc,$AA$1,AA5)),"00"),"…...")</f>
        <v>…...</v>
      </c>
      <c r="AC5" t="str">
        <f>IF(INDEX(DanhMuc,$AA$1,AA5)&gt;0,TEXT(MONTH(INDEX(DanhMuc,$AA$1,AA5)),"00"),"…...")</f>
        <v>…...</v>
      </c>
      <c r="AD5" t="str">
        <f>IF(INDEX(DanhMuc,$AA$1,AA5)&gt;0,TEXT(YEAR(INDEX(DanhMuc,$AA$1,AA5)),"00"),"……...")</f>
        <v>……...</v>
      </c>
    </row>
    <row r="6" spans="1:30" ht="9.75" customHeight="1">
      <c r="AA6" s="224"/>
    </row>
    <row r="7" spans="1:30" ht="17.25" thickBot="1">
      <c r="A7" s="4" t="str">
        <f>IF(AB7&gt;0,"BIÊN BẢN SỐ: "&amp;AC7&amp;"/NB","BIÊN BẢN SỐ: ……………......")</f>
        <v>BIÊN BẢN SỐ: ……………......</v>
      </c>
      <c r="B7" s="4"/>
      <c r="C7" s="4"/>
      <c r="D7" s="4"/>
      <c r="E7" s="4"/>
      <c r="F7" s="4"/>
      <c r="G7" s="4"/>
      <c r="H7" s="4"/>
      <c r="I7" s="4"/>
      <c r="J7" s="4"/>
      <c r="K7" s="4"/>
      <c r="L7" s="4"/>
      <c r="M7" s="4"/>
      <c r="N7" s="4"/>
      <c r="O7" s="4"/>
      <c r="P7" s="4"/>
      <c r="Q7" s="4"/>
      <c r="R7" s="4"/>
      <c r="S7" s="4"/>
      <c r="T7" s="4"/>
      <c r="U7" s="4"/>
      <c r="V7" s="4"/>
      <c r="W7" s="4"/>
      <c r="X7" s="4"/>
      <c r="Y7" s="4"/>
      <c r="Z7" s="4"/>
      <c r="AA7" s="225">
        <v>1</v>
      </c>
      <c r="AB7">
        <f>LEN(INDEX(DanhMuc,$AA$1,AA7))</f>
        <v>0</v>
      </c>
      <c r="AC7">
        <f>INDEX(DanhMuc,$AA$1,AA7)</f>
        <v>0</v>
      </c>
    </row>
    <row r="8" spans="1:30" ht="21" thickBot="1">
      <c r="A8" s="10" t="s">
        <v>31</v>
      </c>
      <c r="B8" s="4"/>
      <c r="C8" s="4"/>
      <c r="D8" s="4"/>
      <c r="E8" s="4"/>
      <c r="F8" s="4"/>
      <c r="G8" s="4"/>
      <c r="H8" s="4"/>
      <c r="I8" s="4"/>
      <c r="J8" s="4"/>
      <c r="K8" s="4"/>
      <c r="L8" s="4"/>
      <c r="M8" s="4"/>
      <c r="N8" s="4"/>
      <c r="O8" s="4"/>
      <c r="P8" s="4"/>
      <c r="Q8" s="4"/>
      <c r="R8" s="4"/>
      <c r="S8" s="4"/>
      <c r="T8" s="4"/>
      <c r="U8" s="4"/>
      <c r="V8" s="4"/>
      <c r="W8" s="4"/>
      <c r="X8" s="4"/>
      <c r="Y8" s="4"/>
      <c r="Z8" s="4"/>
      <c r="AA8" s="226" t="s">
        <v>25</v>
      </c>
    </row>
    <row r="9" spans="1:30" ht="7.5" customHeight="1">
      <c r="A9" s="17"/>
      <c r="AA9" s="224"/>
    </row>
    <row r="10" spans="1:30" ht="16.5">
      <c r="A10" s="7" t="s">
        <v>44</v>
      </c>
      <c r="B10" s="31"/>
      <c r="C10" s="31"/>
      <c r="D10" s="31"/>
      <c r="E10" s="100" t="str">
        <f>ct</f>
        <v>Nhà làm việc kiêm kho, nhà công vụ và phụ trợ</v>
      </c>
      <c r="G10" s="31"/>
      <c r="AA10" s="224"/>
    </row>
    <row r="11" spans="1:30" ht="16.5">
      <c r="A11" s="7" t="s">
        <v>74</v>
      </c>
      <c r="B11" s="31"/>
      <c r="C11" s="31"/>
      <c r="D11" s="31"/>
      <c r="E11" s="100" t="str">
        <f>hm</f>
        <v>Nhà làm việc kiêm kho</v>
      </c>
      <c r="G11" s="31"/>
      <c r="AA11" s="224"/>
    </row>
    <row r="12" spans="1:30" ht="16.5">
      <c r="A12" s="7" t="s">
        <v>45</v>
      </c>
      <c r="B12" s="31"/>
      <c r="C12" s="31"/>
      <c r="D12" s="31"/>
      <c r="E12" s="100" t="str">
        <f>dd</f>
        <v>Phường HG - TP HL - Tỉnh QN</v>
      </c>
      <c r="G12" s="31"/>
      <c r="AA12" s="224"/>
    </row>
    <row r="13" spans="1:30" ht="16.5">
      <c r="A13" s="7" t="s">
        <v>2</v>
      </c>
      <c r="AA13" s="224"/>
    </row>
    <row r="14" spans="1:30" ht="18.75" customHeight="1">
      <c r="A14" s="454" t="str">
        <f>IF(AB14&gt;0,INDEX(DanhMuc,$AA$1,AA14),REPT(".",285))</f>
        <v>.............................................................................................................................................................................................................................................................................................</v>
      </c>
      <c r="B14" s="454"/>
      <c r="C14" s="454"/>
      <c r="D14" s="454"/>
      <c r="E14" s="454"/>
      <c r="F14" s="454"/>
      <c r="G14" s="454"/>
      <c r="H14" s="454"/>
      <c r="I14" s="454"/>
      <c r="J14" s="454"/>
      <c r="K14" s="454"/>
      <c r="L14" s="454"/>
      <c r="M14" s="454"/>
      <c r="N14" s="454"/>
      <c r="O14" s="454"/>
      <c r="P14" s="454"/>
      <c r="Q14" s="454"/>
      <c r="R14" s="454"/>
      <c r="S14" s="454"/>
      <c r="T14" s="454"/>
      <c r="U14" s="454"/>
      <c r="V14" s="454"/>
      <c r="W14" s="454"/>
      <c r="X14" s="454"/>
      <c r="Y14" s="454"/>
      <c r="Z14" s="454"/>
      <c r="AA14" s="225">
        <v>2</v>
      </c>
      <c r="AB14">
        <f>LEN(INDEX(DanhMuc,$AA$1,AA14))</f>
        <v>0</v>
      </c>
    </row>
    <row r="15" spans="1:30" ht="16.5">
      <c r="A15" s="454"/>
      <c r="B15" s="454"/>
      <c r="C15" s="454"/>
      <c r="D15" s="454"/>
      <c r="E15" s="454"/>
      <c r="F15" s="454"/>
      <c r="G15" s="454"/>
      <c r="H15" s="454"/>
      <c r="I15" s="454"/>
      <c r="J15" s="454"/>
      <c r="K15" s="454"/>
      <c r="L15" s="454"/>
      <c r="M15" s="454"/>
      <c r="N15" s="454"/>
      <c r="O15" s="454"/>
      <c r="P15" s="454"/>
      <c r="Q15" s="454"/>
      <c r="R15" s="454"/>
      <c r="S15" s="454"/>
      <c r="T15" s="454"/>
      <c r="U15" s="454"/>
      <c r="V15" s="454"/>
      <c r="W15" s="454"/>
      <c r="X15" s="454"/>
      <c r="Y15" s="454"/>
      <c r="Z15" s="454"/>
      <c r="AA15" s="225"/>
    </row>
    <row r="16" spans="1:30" ht="16.5">
      <c r="A16" s="454"/>
      <c r="B16" s="454"/>
      <c r="C16" s="454"/>
      <c r="D16" s="454"/>
      <c r="E16" s="454"/>
      <c r="F16" s="454"/>
      <c r="G16" s="454"/>
      <c r="H16" s="454"/>
      <c r="I16" s="454"/>
      <c r="J16" s="454"/>
      <c r="K16" s="454"/>
      <c r="L16" s="454"/>
      <c r="M16" s="454"/>
      <c r="N16" s="454"/>
      <c r="O16" s="454"/>
      <c r="P16" s="454"/>
      <c r="Q16" s="454"/>
      <c r="R16" s="454"/>
      <c r="S16" s="454"/>
      <c r="T16" s="454"/>
      <c r="U16" s="454"/>
      <c r="V16" s="454"/>
      <c r="W16" s="454"/>
      <c r="X16" s="454"/>
      <c r="Y16" s="454"/>
      <c r="Z16" s="454"/>
      <c r="AA16" s="224"/>
    </row>
    <row r="17" spans="1:30" ht="16.5">
      <c r="A17" s="7" t="s">
        <v>3</v>
      </c>
      <c r="AA17" s="224"/>
    </row>
    <row r="18" spans="1:30" ht="16.5">
      <c r="A18" s="8" t="str">
        <f>ThongTinBanDau!B16</f>
        <v xml:space="preserve">  a) Đại diện đơn vị thi công: Công ty Cổ phần Xây dựng…</v>
      </c>
      <c r="AA18" s="224"/>
    </row>
    <row r="19" spans="1:30" ht="16.5">
      <c r="B19" t="str">
        <f>_pkt1</f>
        <v>Ông: ………………………..</v>
      </c>
      <c r="N19" t="str">
        <f>_pkt11</f>
        <v>Chức vụ: …………………</v>
      </c>
      <c r="AA19" s="224"/>
    </row>
    <row r="20" spans="1:30" ht="16.5">
      <c r="B20" t="str">
        <f>_pkt2</f>
        <v>Ông: Hoàng Việt Trường</v>
      </c>
      <c r="N20" t="str">
        <f>_pkt22</f>
        <v>Chức vụ: Cán bộ Ban KHKT</v>
      </c>
      <c r="AA20" s="224"/>
    </row>
    <row r="21" spans="1:30" ht="16.5">
      <c r="A21" s="8" t="str">
        <f>ThongTinBanDau!B19</f>
        <v xml:space="preserve">  b. Đại diện đội thi công:</v>
      </c>
      <c r="AA21" s="224"/>
    </row>
    <row r="22" spans="1:30" ht="16.5">
      <c r="B22" t="str">
        <f>_dtc1</f>
        <v>Ông: Nguyễn Anh Trung</v>
      </c>
      <c r="N22" t="str">
        <f>_dtc11</f>
        <v>Chức vụ: Chỉ huy trưởng công trường</v>
      </c>
      <c r="AA22" s="224"/>
    </row>
    <row r="23" spans="1:30" ht="16.5">
      <c r="B23" t="str">
        <f>_dtc2</f>
        <v>Ông: Nguyễn Đức Lam</v>
      </c>
      <c r="N23" t="str">
        <f>_dtc22</f>
        <v>Chức vụ: CBKT</v>
      </c>
      <c r="AA23" s="224"/>
    </row>
    <row r="24" spans="1:30" ht="16.5">
      <c r="A24" s="7" t="s">
        <v>262</v>
      </c>
      <c r="AA24" s="224"/>
    </row>
    <row r="25" spans="1:30" ht="16.5">
      <c r="B25" t="str">
        <f>"Bắt đầu: "&amp;AC25&amp;" giờ "&amp;AD25&amp;" phút"&amp;MID(Z$5,FIND(",",Z$5,1),LEN(Z$5))</f>
        <v>Bắt đầu: …… giờ …… phút, ngày …... tháng …... năm ……...</v>
      </c>
      <c r="AA25" s="225">
        <v>3</v>
      </c>
      <c r="AB25">
        <f>INDEX(DanhMuc,$AA$1,AA25)</f>
        <v>0</v>
      </c>
      <c r="AC25" t="str">
        <f>IF(AB25&gt;0,LEFT(AB25,LEN(AB25)-2),"……")</f>
        <v>……</v>
      </c>
      <c r="AD25" t="str">
        <f>IF(AB25&gt;0,RIGHT(AB25,2),"……")</f>
        <v>……</v>
      </c>
    </row>
    <row r="26" spans="1:30" ht="16.5">
      <c r="B26" t="str">
        <f>"Kết thúc: "&amp;AC26&amp;" giờ "&amp;AD26&amp;" phút"&amp;MID(Z$5,FIND(",",Z$5,1),LEN(Z$5))</f>
        <v>Kết thúc: ….. giờ ..… phút, ngày …... tháng …... năm ……...</v>
      </c>
      <c r="AA26" s="225">
        <v>4</v>
      </c>
      <c r="AB26">
        <f>INDEX(DanhMuc,$AA$1,AA26)</f>
        <v>0</v>
      </c>
      <c r="AC26" t="str">
        <f>IF(AB26&gt;0,LEFT(AB26,LEN(AB26)-2),"…..")</f>
        <v>…..</v>
      </c>
      <c r="AD26" t="str">
        <f>IF(AB26&gt;0,RIGHT(AB26,2),"..…")</f>
        <v>..…</v>
      </c>
    </row>
    <row r="27" spans="1:30" ht="16.5">
      <c r="A27" s="452" t="str">
        <f>"     Tại công trường xây dựng "&amp;ct&amp;"."</f>
        <v xml:space="preserve">     Tại công trường xây dựng Nhà làm việc kiêm kho, nhà công vụ và phụ trợ.</v>
      </c>
      <c r="B27" s="453"/>
      <c r="C27" s="453"/>
      <c r="D27" s="453"/>
      <c r="E27" s="453"/>
      <c r="F27" s="453"/>
      <c r="G27" s="453"/>
      <c r="H27" s="453"/>
      <c r="I27" s="453"/>
      <c r="J27" s="453"/>
      <c r="K27" s="453"/>
      <c r="L27" s="453"/>
      <c r="M27" s="453"/>
      <c r="N27" s="453"/>
      <c r="O27" s="453"/>
      <c r="P27" s="453"/>
      <c r="Q27" s="453"/>
      <c r="R27" s="453"/>
      <c r="S27" s="453"/>
      <c r="T27" s="453"/>
      <c r="U27" s="453"/>
      <c r="V27" s="453"/>
      <c r="W27" s="453"/>
      <c r="X27" s="453"/>
      <c r="Y27" s="453"/>
      <c r="Z27" s="453"/>
      <c r="AA27" s="224"/>
    </row>
    <row r="28" spans="1:30" ht="16.5">
      <c r="A28" s="7" t="s">
        <v>93</v>
      </c>
      <c r="AA28" s="224"/>
    </row>
    <row r="29" spans="1:30" ht="18.75" customHeight="1">
      <c r="A29" s="8" t="s">
        <v>6</v>
      </c>
      <c r="AA29" s="224"/>
    </row>
    <row r="30" spans="1:30">
      <c r="A30" s="452" t="s">
        <v>257</v>
      </c>
      <c r="B30" s="452"/>
      <c r="C30" s="452"/>
      <c r="D30" s="452"/>
      <c r="E30" s="452"/>
      <c r="F30" s="452"/>
      <c r="G30" s="452"/>
      <c r="H30" s="452"/>
      <c r="I30" s="452"/>
      <c r="J30" s="452"/>
      <c r="K30" s="452"/>
      <c r="L30" s="452"/>
      <c r="M30" s="452"/>
      <c r="N30" s="452"/>
      <c r="O30" s="452"/>
      <c r="P30" s="452"/>
      <c r="Q30" s="452"/>
      <c r="R30" s="452"/>
      <c r="S30" s="452"/>
      <c r="T30" s="452"/>
      <c r="U30" s="452"/>
      <c r="V30" s="452"/>
      <c r="W30" s="452"/>
      <c r="X30" s="452"/>
      <c r="Y30" s="452"/>
      <c r="Z30" s="452"/>
      <c r="AA30" s="7"/>
    </row>
    <row r="31" spans="1:30">
      <c r="A31" s="2" t="s">
        <v>259</v>
      </c>
      <c r="AA31" s="7"/>
    </row>
    <row r="32" spans="1:30">
      <c r="A32" s="2"/>
      <c r="B32" s="266" t="s">
        <v>312</v>
      </c>
      <c r="C32" s="20"/>
      <c r="D32" s="20"/>
      <c r="E32" s="20"/>
      <c r="F32" s="20"/>
      <c r="G32" s="20"/>
      <c r="H32" s="20"/>
      <c r="I32" s="20"/>
      <c r="J32" s="20"/>
      <c r="K32" s="20"/>
      <c r="L32" s="20"/>
      <c r="M32" s="20"/>
      <c r="N32" s="20"/>
      <c r="O32" s="20"/>
      <c r="P32" s="20"/>
      <c r="Q32" s="20"/>
      <c r="R32" s="20"/>
      <c r="S32" s="20"/>
      <c r="T32" s="20"/>
      <c r="U32" s="20"/>
      <c r="V32" s="20"/>
      <c r="W32" s="20"/>
      <c r="X32" s="20"/>
      <c r="Y32" s="20"/>
      <c r="Z32" s="20"/>
      <c r="AA32" s="7"/>
    </row>
    <row r="33" spans="1:27">
      <c r="B33" s="109" t="s">
        <v>314</v>
      </c>
      <c r="C33" s="109"/>
      <c r="D33" s="109"/>
      <c r="E33" s="109"/>
      <c r="F33" s="109"/>
      <c r="G33" s="109"/>
      <c r="H33" s="109"/>
      <c r="I33" s="109"/>
      <c r="J33" s="109"/>
      <c r="K33" s="109"/>
      <c r="L33" s="109"/>
      <c r="M33" s="109"/>
      <c r="N33" s="109"/>
      <c r="O33" s="109"/>
      <c r="P33" s="109"/>
      <c r="Q33" s="109"/>
      <c r="R33" s="109"/>
      <c r="S33" s="109"/>
      <c r="T33" s="109"/>
      <c r="U33" s="109"/>
      <c r="V33" s="109"/>
      <c r="W33" s="109"/>
      <c r="X33" s="109"/>
      <c r="Y33" s="109"/>
      <c r="Z33" s="109"/>
      <c r="AA33" s="7"/>
    </row>
    <row r="34" spans="1:27">
      <c r="B34" s="109" t="s">
        <v>347</v>
      </c>
      <c r="C34" s="109"/>
      <c r="D34" s="109"/>
      <c r="E34" s="109"/>
      <c r="F34" s="109"/>
      <c r="G34" s="109"/>
      <c r="H34" s="109"/>
      <c r="I34" s="109"/>
      <c r="J34" s="109"/>
      <c r="K34" s="109"/>
      <c r="L34" s="109"/>
      <c r="M34" s="109"/>
      <c r="N34" s="109"/>
      <c r="O34" s="109"/>
      <c r="P34" s="109"/>
      <c r="Q34" s="109"/>
      <c r="R34" s="109"/>
      <c r="S34" s="109"/>
      <c r="T34" s="109"/>
      <c r="U34" s="109"/>
      <c r="V34" s="109"/>
      <c r="W34" s="109"/>
      <c r="X34" s="109"/>
      <c r="Y34" s="109"/>
      <c r="Z34" s="109"/>
      <c r="AA34" s="7"/>
    </row>
    <row r="35" spans="1:27" ht="18.75" customHeight="1">
      <c r="A35" s="2" t="s">
        <v>258</v>
      </c>
      <c r="AA35" s="7"/>
    </row>
    <row r="36" spans="1:27">
      <c r="A36" s="2" t="s">
        <v>261</v>
      </c>
      <c r="AA36" s="7"/>
    </row>
    <row r="37" spans="1:27">
      <c r="A37" s="452" t="s">
        <v>267</v>
      </c>
      <c r="B37" s="453"/>
      <c r="C37" s="453"/>
      <c r="D37" s="453"/>
      <c r="E37" s="453"/>
      <c r="F37" s="453"/>
      <c r="G37" s="453"/>
      <c r="H37" s="453"/>
      <c r="I37" s="453"/>
      <c r="J37" s="453"/>
      <c r="K37" s="453"/>
      <c r="L37" s="453"/>
      <c r="M37" s="453"/>
      <c r="N37" s="453"/>
      <c r="O37" s="453"/>
      <c r="P37" s="453"/>
      <c r="Q37" s="453"/>
      <c r="R37" s="453"/>
      <c r="S37" s="453"/>
      <c r="T37" s="453"/>
      <c r="U37" s="453"/>
      <c r="V37" s="453"/>
      <c r="W37" s="453"/>
      <c r="X37" s="453"/>
      <c r="Y37" s="453"/>
      <c r="Z37" s="453"/>
      <c r="AA37" s="7"/>
    </row>
    <row r="38" spans="1:27">
      <c r="A38" s="453"/>
      <c r="B38" s="453"/>
      <c r="C38" s="453"/>
      <c r="D38" s="453"/>
      <c r="E38" s="453"/>
      <c r="F38" s="453"/>
      <c r="G38" s="453"/>
      <c r="H38" s="453"/>
      <c r="I38" s="453"/>
      <c r="J38" s="453"/>
      <c r="K38" s="453"/>
      <c r="L38" s="453"/>
      <c r="M38" s="453"/>
      <c r="N38" s="453"/>
      <c r="O38" s="453"/>
      <c r="P38" s="453"/>
      <c r="Q38" s="453"/>
      <c r="R38" s="453"/>
      <c r="S38" s="453"/>
      <c r="T38" s="453"/>
      <c r="U38" s="453"/>
      <c r="V38" s="453"/>
      <c r="W38" s="453"/>
      <c r="X38" s="453"/>
      <c r="Y38" s="453"/>
      <c r="Z38" s="453"/>
      <c r="AA38" s="7"/>
    </row>
    <row r="39" spans="1:27" ht="18.75" customHeight="1">
      <c r="A39" s="8" t="s">
        <v>263</v>
      </c>
      <c r="AA39" s="224"/>
    </row>
    <row r="40" spans="1:27" ht="17.25" thickBot="1">
      <c r="A40" s="8" t="s">
        <v>264</v>
      </c>
      <c r="AA40" s="224"/>
    </row>
    <row r="41" spans="1:27" ht="17.25" thickBot="1">
      <c r="A41" s="7" t="s">
        <v>8</v>
      </c>
      <c r="AA41" s="226" t="s">
        <v>25</v>
      </c>
    </row>
    <row r="42" spans="1:27" ht="16.5">
      <c r="A42" s="20"/>
      <c r="B42" s="87" t="s">
        <v>305</v>
      </c>
      <c r="C42" s="109"/>
      <c r="D42" s="109"/>
      <c r="E42" s="109"/>
      <c r="F42" s="109"/>
      <c r="G42" s="109"/>
      <c r="H42" s="109"/>
      <c r="I42" s="109"/>
      <c r="J42" s="109"/>
      <c r="K42" s="109"/>
      <c r="L42" s="109"/>
      <c r="M42" s="109"/>
      <c r="N42" s="109"/>
      <c r="O42" s="109"/>
      <c r="P42" s="109"/>
      <c r="Q42" s="109"/>
      <c r="R42" s="109"/>
      <c r="S42" s="109"/>
      <c r="T42" s="109"/>
      <c r="U42" s="109"/>
      <c r="V42" s="109"/>
      <c r="W42" s="109"/>
      <c r="X42" s="109"/>
      <c r="Y42" s="109"/>
      <c r="Z42" s="109"/>
      <c r="AA42" s="224"/>
    </row>
    <row r="43" spans="1:27" ht="8.25" customHeight="1">
      <c r="AA43" s="17"/>
    </row>
    <row r="44" spans="1:27" ht="15.75" customHeight="1">
      <c r="A44" s="16" t="s">
        <v>265</v>
      </c>
      <c r="B44" s="4"/>
      <c r="C44" s="4"/>
      <c r="D44" s="4"/>
      <c r="E44" s="4"/>
      <c r="F44" s="4"/>
      <c r="G44" s="4"/>
      <c r="H44" s="4"/>
      <c r="I44" s="4"/>
      <c r="J44" s="4"/>
      <c r="K44" s="4"/>
      <c r="L44" s="4"/>
      <c r="M44" s="4"/>
      <c r="N44" s="16" t="s">
        <v>266</v>
      </c>
      <c r="O44" s="4"/>
      <c r="P44" s="4"/>
      <c r="Q44" s="4"/>
      <c r="R44" s="4"/>
      <c r="S44" s="4"/>
      <c r="T44" s="4"/>
      <c r="U44" s="4"/>
      <c r="V44" s="4"/>
      <c r="W44" s="4"/>
      <c r="X44" s="4"/>
      <c r="Y44" s="4"/>
      <c r="Z44" s="4"/>
      <c r="AA44" s="17"/>
    </row>
    <row r="45" spans="1:27">
      <c r="AA45" s="279"/>
    </row>
    <row r="46" spans="1:27">
      <c r="AA46" s="279"/>
    </row>
    <row r="47" spans="1:27">
      <c r="AA47" s="279"/>
    </row>
    <row r="48" spans="1:27">
      <c r="AA48" s="279"/>
    </row>
    <row r="49" spans="1:27">
      <c r="AA49" s="279"/>
    </row>
    <row r="50" spans="1:27" ht="16.5">
      <c r="A50" s="15" t="str">
        <f>MID(B20,FIND(":",B20,1)+1,LEN(B20))</f>
        <v xml:space="preserve"> Hoàng Việt Trường</v>
      </c>
      <c r="B50" s="4"/>
      <c r="C50" s="4"/>
      <c r="D50" s="4"/>
      <c r="E50" s="4"/>
      <c r="F50" s="4"/>
      <c r="G50" s="4"/>
      <c r="H50" s="4"/>
      <c r="I50" s="4"/>
      <c r="J50" s="4"/>
      <c r="K50" s="4"/>
      <c r="L50" s="4"/>
      <c r="M50" s="4"/>
      <c r="N50" s="15" t="str">
        <f>MID(B22,FIND(":",B22,1)+1,LEN(B22))</f>
        <v xml:space="preserve"> Nguyễn Anh Trung</v>
      </c>
      <c r="O50" s="4"/>
      <c r="P50" s="4"/>
      <c r="Q50" s="4"/>
      <c r="R50" s="4"/>
      <c r="S50" s="4"/>
      <c r="T50" s="4"/>
      <c r="U50" s="4"/>
      <c r="V50" s="4"/>
      <c r="W50" s="4"/>
      <c r="X50" s="4"/>
      <c r="Y50" s="4"/>
      <c r="Z50" s="4"/>
      <c r="AA50" s="279"/>
    </row>
  </sheetData>
  <mergeCells count="4">
    <mergeCell ref="A14:Z16"/>
    <mergeCell ref="A27:Z27"/>
    <mergeCell ref="A30:Z30"/>
    <mergeCell ref="A37:Z38"/>
  </mergeCells>
  <phoneticPr fontId="7" type="noConversion"/>
  <conditionalFormatting sqref="A14:Z16">
    <cfRule type="expression" dxfId="21" priority="1" stopIfTrue="1">
      <formula>AB$14&gt;0</formula>
    </cfRule>
  </conditionalFormatting>
  <hyperlinks>
    <hyperlink ref="AA8" location="DanhMuc!A1" display="Quay về DanhMuc"/>
    <hyperlink ref="AA41" location="DanhMuc!A1" display="Quay về DanhMuc"/>
  </hyperlinks>
  <printOptions horizontalCentered="1"/>
  <pageMargins left="0.9055118110236221" right="0.78740157480314965" top="0.59055118110236227" bottom="0.59055118110236227" header="0" footer="0"/>
  <pageSetup paperSize="9" orientation="portrait" r:id="rId1"/>
  <headerFooter alignWithMargins="0"/>
</worksheet>
</file>

<file path=xl/worksheets/sheet33.xml><?xml version="1.0" encoding="utf-8"?>
<worksheet xmlns="http://schemas.openxmlformats.org/spreadsheetml/2006/main" xmlns:r="http://schemas.openxmlformats.org/officeDocument/2006/relationships">
  <sheetPr codeName="Sheet32" enableFormatConditionsCalculation="0">
    <tabColor indexed="15"/>
  </sheetPr>
  <dimension ref="A1:AF33"/>
  <sheetViews>
    <sheetView view="pageBreakPreview" workbookViewId="0">
      <pane ySplit="1" topLeftCell="A2" activePane="bottomLeft" state="frozen"/>
      <selection activeCell="Q11" sqref="Q11"/>
      <selection pane="bottomLeft" activeCell="Q11" sqref="Q11"/>
    </sheetView>
  </sheetViews>
  <sheetFormatPr defaultRowHeight="15.75"/>
  <cols>
    <col min="1" max="25" width="3" customWidth="1"/>
    <col min="26" max="26" width="3.25" customWidth="1"/>
    <col min="27" max="27" width="23.125" bestFit="1" customWidth="1"/>
    <col min="28" max="28" width="4.875" hidden="1" customWidth="1"/>
    <col min="29" max="29" width="6.125" hidden="1" customWidth="1"/>
    <col min="30" max="30" width="4.875" hidden="1" customWidth="1"/>
    <col min="32" max="32" width="10.25" customWidth="1"/>
  </cols>
  <sheetData>
    <row r="1" spans="1:32" s="3" customFormat="1" ht="17.25"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1">
        <f>DanhMuc!S16</f>
        <v>52</v>
      </c>
    </row>
    <row r="2" spans="1:32" ht="21" thickTop="1">
      <c r="A2" s="105" t="s">
        <v>268</v>
      </c>
      <c r="B2" s="5"/>
      <c r="C2" s="5"/>
      <c r="D2" s="5"/>
      <c r="E2" s="5"/>
      <c r="F2" s="5"/>
      <c r="G2" s="5"/>
      <c r="H2" s="5"/>
      <c r="I2" s="5"/>
      <c r="J2" s="5"/>
      <c r="K2" s="6" t="s">
        <v>10</v>
      </c>
      <c r="L2" s="5"/>
      <c r="M2" s="5"/>
      <c r="N2" s="5"/>
      <c r="O2" s="5"/>
      <c r="P2" s="5"/>
      <c r="Q2" s="5"/>
      <c r="R2" s="5"/>
      <c r="S2" s="5"/>
      <c r="T2" s="5"/>
      <c r="U2" s="5"/>
      <c r="V2" s="5"/>
      <c r="W2" s="5"/>
      <c r="X2" s="5"/>
      <c r="Y2" s="5"/>
      <c r="Z2" s="5"/>
      <c r="AA2" s="98"/>
    </row>
    <row r="3" spans="1:32" ht="20.25">
      <c r="A3" s="106" t="s">
        <v>269</v>
      </c>
      <c r="B3" s="18"/>
      <c r="C3" s="18"/>
      <c r="D3" s="9"/>
      <c r="E3" s="9"/>
      <c r="F3" s="9"/>
      <c r="G3" s="9"/>
      <c r="H3" s="18"/>
      <c r="I3" s="18"/>
      <c r="J3" s="18"/>
      <c r="K3" s="19" t="s">
        <v>0</v>
      </c>
      <c r="L3" s="18"/>
      <c r="M3" s="18"/>
      <c r="N3" s="18"/>
      <c r="O3" s="9"/>
      <c r="P3" s="9"/>
      <c r="Q3" s="9"/>
      <c r="R3" s="9"/>
      <c r="S3" s="9"/>
      <c r="T3" s="9"/>
      <c r="U3" s="9"/>
      <c r="V3" s="9"/>
      <c r="W3" s="18"/>
      <c r="X3" s="18"/>
      <c r="Y3" s="18"/>
      <c r="Z3" s="18"/>
      <c r="AA3" s="98"/>
    </row>
    <row r="4" spans="1:32" ht="20.25">
      <c r="A4" s="106"/>
      <c r="B4" s="18"/>
      <c r="C4" s="18"/>
      <c r="D4" s="18"/>
      <c r="E4" s="18"/>
      <c r="F4" s="18"/>
      <c r="G4" s="18"/>
      <c r="H4" s="18"/>
      <c r="I4" s="18"/>
      <c r="J4" s="18"/>
      <c r="K4" s="19"/>
      <c r="L4" s="18"/>
      <c r="M4" s="18"/>
      <c r="N4" s="18"/>
      <c r="O4" s="18"/>
      <c r="P4" s="18"/>
      <c r="Q4" s="18"/>
      <c r="R4" s="18"/>
      <c r="S4" s="18"/>
      <c r="T4" s="18"/>
      <c r="U4" s="18"/>
      <c r="V4" s="18"/>
      <c r="W4" s="18"/>
      <c r="X4" s="18"/>
      <c r="Y4" s="18"/>
      <c r="Z4" s="18"/>
      <c r="AA4" s="98"/>
    </row>
    <row r="5" spans="1:32" ht="20.25">
      <c r="Z5" s="11" t="str">
        <f>tinh2&amp;", ngày "&amp;AB5&amp;" tháng "&amp;AC5&amp;" năm "&amp;AD5</f>
        <v>Hạ Long, ngày …... tháng …... năm ……...</v>
      </c>
      <c r="AA5" s="99">
        <v>7</v>
      </c>
      <c r="AB5" t="str">
        <f>IF(INDEX(DanhMuc,$AA$1,AA5)&gt;0,TEXT(DAY(INDEX(DanhMuc,$AA$1,AA5)),"00"),"…...")</f>
        <v>…...</v>
      </c>
      <c r="AC5" t="str">
        <f>IF(INDEX(DanhMuc,$AA$1,AA5)&gt;0,TEXT(MONTH(INDEX(DanhMuc,$AA$1,AA5)),"00"),"…...")</f>
        <v>…...</v>
      </c>
      <c r="AD5" t="str">
        <f>IF(INDEX(DanhMuc,$AA$1,AA5)&gt;0,TEXT(YEAR(INDEX(DanhMuc,$AA$1,AA5)),"00"),"……...")</f>
        <v>……...</v>
      </c>
    </row>
    <row r="6" spans="1:32" ht="20.25">
      <c r="AA6" s="98"/>
    </row>
    <row r="7" spans="1:32" ht="21" thickBot="1">
      <c r="A7" s="4" t="str">
        <f>IF(AB7&gt;0,"SỐ: "&amp;AC7&amp;"/PYC","SỐ: ………………")</f>
        <v>SỐ: ………………</v>
      </c>
      <c r="B7" s="4"/>
      <c r="C7" s="4"/>
      <c r="D7" s="4"/>
      <c r="E7" s="4"/>
      <c r="F7" s="4"/>
      <c r="G7" s="4"/>
      <c r="H7" s="4"/>
      <c r="I7" s="4"/>
      <c r="J7" s="4"/>
      <c r="K7" s="4"/>
      <c r="L7" s="4"/>
      <c r="M7" s="4"/>
      <c r="N7" s="4"/>
      <c r="O7" s="4"/>
      <c r="P7" s="4"/>
      <c r="Q7" s="4"/>
      <c r="R7" s="4"/>
      <c r="S7" s="4"/>
      <c r="T7" s="4"/>
      <c r="U7" s="4"/>
      <c r="V7" s="4"/>
      <c r="W7" s="4"/>
      <c r="X7" s="4"/>
      <c r="Y7" s="4"/>
      <c r="Z7" s="4"/>
      <c r="AA7" s="99">
        <v>1</v>
      </c>
      <c r="AB7">
        <f>LEN(INDEX(DanhMuc,$AA$1,AA7))</f>
        <v>0</v>
      </c>
      <c r="AC7">
        <f>INDEX(DanhMuc,$AA$1,AA7)</f>
        <v>0</v>
      </c>
    </row>
    <row r="8" spans="1:32" ht="21" thickBot="1">
      <c r="A8" s="10" t="s">
        <v>303</v>
      </c>
      <c r="B8" s="4"/>
      <c r="C8" s="4"/>
      <c r="D8" s="4"/>
      <c r="E8" s="4"/>
      <c r="F8" s="4"/>
      <c r="G8" s="4"/>
      <c r="H8" s="4"/>
      <c r="I8" s="4"/>
      <c r="J8" s="4"/>
      <c r="K8" s="4"/>
      <c r="L8" s="4"/>
      <c r="M8" s="4"/>
      <c r="N8" s="4"/>
      <c r="O8" s="4"/>
      <c r="P8" s="4"/>
      <c r="Q8" s="4"/>
      <c r="R8" s="4"/>
      <c r="S8" s="4"/>
      <c r="T8" s="4"/>
      <c r="U8" s="4"/>
      <c r="V8" s="4"/>
      <c r="W8" s="4"/>
      <c r="X8" s="4"/>
      <c r="Y8" s="4"/>
      <c r="Z8" s="4"/>
      <c r="AA8" s="107" t="s">
        <v>25</v>
      </c>
    </row>
    <row r="9" spans="1:32" ht="20.25">
      <c r="A9" s="17"/>
      <c r="AA9" s="98"/>
    </row>
    <row r="10" spans="1:32" ht="20.25">
      <c r="A10" s="17"/>
      <c r="B10" s="102" t="s">
        <v>44</v>
      </c>
      <c r="C10" s="17"/>
      <c r="D10" s="17"/>
      <c r="E10" s="17"/>
      <c r="F10" s="17" t="str">
        <f>ct</f>
        <v>Nhà làm việc kiêm kho, nhà công vụ và phụ trợ</v>
      </c>
      <c r="G10" s="17"/>
      <c r="H10" s="17"/>
      <c r="I10" s="17"/>
      <c r="J10" s="17"/>
      <c r="K10" s="17"/>
      <c r="L10" s="17"/>
      <c r="M10" s="17"/>
      <c r="N10" s="17"/>
      <c r="O10" s="17"/>
      <c r="P10" s="17"/>
      <c r="Q10" s="17"/>
      <c r="R10" s="17"/>
      <c r="S10" s="17"/>
      <c r="T10" s="17"/>
      <c r="U10" s="17"/>
      <c r="V10" s="17"/>
      <c r="W10" s="17"/>
      <c r="X10" s="17"/>
      <c r="Y10" s="17"/>
      <c r="Z10" s="17"/>
      <c r="AA10" s="98"/>
    </row>
    <row r="11" spans="1:32" ht="20.25">
      <c r="A11" s="17"/>
      <c r="B11" s="102" t="s">
        <v>74</v>
      </c>
      <c r="C11" s="17"/>
      <c r="D11" s="17"/>
      <c r="E11" s="17"/>
      <c r="F11" s="17" t="str">
        <f>hm</f>
        <v>Nhà làm việc kiêm kho</v>
      </c>
      <c r="G11" s="17"/>
      <c r="H11" s="17"/>
      <c r="I11" s="17"/>
      <c r="J11" s="17"/>
      <c r="K11" s="17"/>
      <c r="L11" s="17"/>
      <c r="M11" s="17"/>
      <c r="N11" s="17"/>
      <c r="O11" s="17"/>
      <c r="P11" s="17"/>
      <c r="Q11" s="17"/>
      <c r="R11" s="17"/>
      <c r="S11" s="17"/>
      <c r="T11" s="17"/>
      <c r="U11" s="17"/>
      <c r="V11" s="17"/>
      <c r="W11" s="17"/>
      <c r="X11" s="17"/>
      <c r="Y11" s="17"/>
      <c r="Z11" s="17"/>
      <c r="AA11" s="98"/>
    </row>
    <row r="12" spans="1:32" ht="20.25">
      <c r="A12" s="17"/>
      <c r="B12" s="102" t="s">
        <v>45</v>
      </c>
      <c r="C12" s="17"/>
      <c r="D12" s="17"/>
      <c r="E12" s="17"/>
      <c r="F12" s="17" t="str">
        <f>dd</f>
        <v>Phường HG - TP HL - Tỉnh QN</v>
      </c>
      <c r="G12" s="17"/>
      <c r="H12" s="17"/>
      <c r="I12" s="17"/>
      <c r="J12" s="17"/>
      <c r="K12" s="17"/>
      <c r="L12" s="17"/>
      <c r="M12" s="17"/>
      <c r="N12" s="17"/>
      <c r="O12" s="17"/>
      <c r="P12" s="17"/>
      <c r="Q12" s="17"/>
      <c r="R12" s="17"/>
      <c r="S12" s="17"/>
      <c r="T12" s="17"/>
      <c r="U12" s="17"/>
      <c r="V12" s="17"/>
      <c r="W12" s="17"/>
      <c r="X12" s="17"/>
      <c r="Y12" s="17"/>
      <c r="Z12" s="17"/>
      <c r="AA12" s="98"/>
    </row>
    <row r="13" spans="1:32" ht="20.25">
      <c r="A13" s="102"/>
      <c r="B13" s="17"/>
      <c r="C13" s="17"/>
      <c r="D13" s="17"/>
      <c r="E13" s="17"/>
      <c r="F13" s="17"/>
      <c r="G13" s="17"/>
      <c r="H13" s="17"/>
      <c r="I13" s="17"/>
      <c r="J13" s="17"/>
      <c r="K13" s="17"/>
      <c r="L13" s="17"/>
      <c r="M13" s="17"/>
      <c r="N13" s="17"/>
      <c r="O13" s="17"/>
      <c r="P13" s="17"/>
      <c r="Q13" s="17"/>
      <c r="R13" s="17"/>
      <c r="S13" s="17"/>
      <c r="T13" s="17"/>
      <c r="U13" s="17"/>
      <c r="V13" s="17"/>
      <c r="W13" s="17"/>
      <c r="X13" s="17"/>
      <c r="Y13" s="17"/>
      <c r="Z13" s="17"/>
      <c r="AA13" s="98"/>
    </row>
    <row r="14" spans="1:32" ht="20.25">
      <c r="A14" s="102"/>
      <c r="B14" s="103" t="s">
        <v>97</v>
      </c>
      <c r="C14" s="17"/>
      <c r="D14" s="17"/>
      <c r="F14" s="102" t="str">
        <f>cdt</f>
        <v>Tỉnh QN</v>
      </c>
      <c r="G14" s="17"/>
      <c r="H14" s="17"/>
      <c r="I14" s="17"/>
      <c r="J14" s="17"/>
      <c r="K14" s="17"/>
      <c r="L14" s="17"/>
      <c r="M14" s="17"/>
      <c r="N14" s="17"/>
      <c r="O14" s="17"/>
      <c r="P14" s="17"/>
      <c r="Q14" s="17"/>
      <c r="R14" s="17"/>
      <c r="S14" s="17"/>
      <c r="T14" s="17"/>
      <c r="U14" s="17"/>
      <c r="V14" s="17"/>
      <c r="W14" s="17"/>
      <c r="X14" s="17"/>
      <c r="Y14" s="17"/>
      <c r="Z14" s="17"/>
      <c r="AA14" s="98"/>
    </row>
    <row r="15" spans="1:32" ht="20.25">
      <c r="A15" s="17"/>
      <c r="B15" s="17"/>
      <c r="C15" s="17"/>
      <c r="D15" s="17"/>
      <c r="E15" s="17"/>
      <c r="F15" s="102" t="s">
        <v>270</v>
      </c>
      <c r="G15" s="17"/>
      <c r="H15" s="17"/>
      <c r="I15" s="17"/>
      <c r="J15" s="17"/>
      <c r="K15" s="17"/>
      <c r="L15" s="17"/>
      <c r="M15" s="17"/>
      <c r="N15" s="17"/>
      <c r="O15" s="17"/>
      <c r="P15" s="17"/>
      <c r="Q15" s="17"/>
      <c r="R15" s="17"/>
      <c r="S15" s="17"/>
      <c r="T15" s="17"/>
      <c r="U15" s="17"/>
      <c r="V15" s="17"/>
      <c r="W15" s="17"/>
      <c r="X15" s="17"/>
      <c r="Y15" s="17"/>
      <c r="Z15" s="17"/>
      <c r="AA15" s="98"/>
    </row>
    <row r="16" spans="1:32" ht="20.25" customHeight="1">
      <c r="A16" s="224" t="s">
        <v>304</v>
      </c>
      <c r="B16" s="17"/>
      <c r="C16" s="17"/>
      <c r="D16" s="17"/>
      <c r="E16" s="17"/>
      <c r="F16" s="17"/>
      <c r="G16" s="17"/>
      <c r="H16" s="17"/>
      <c r="I16" s="17"/>
      <c r="J16" s="17"/>
      <c r="K16" s="17"/>
      <c r="L16" s="17"/>
      <c r="M16" s="17"/>
      <c r="N16" s="17"/>
      <c r="O16" s="17"/>
      <c r="P16" s="17"/>
      <c r="Q16" s="17"/>
      <c r="R16" s="17"/>
      <c r="S16" s="17"/>
      <c r="T16" s="17"/>
      <c r="U16" s="17"/>
      <c r="V16" s="17"/>
      <c r="W16" s="17"/>
      <c r="X16" s="17"/>
      <c r="Y16" s="17"/>
      <c r="Z16" s="17"/>
      <c r="AA16" s="98"/>
      <c r="AF16" s="14"/>
    </row>
    <row r="17" spans="1:31" ht="20.25" customHeight="1">
      <c r="A17" s="454" t="str">
        <f>IF(AB17&gt;0,INDEX(DanhMuc,$AA$1,AA17),REPT(".",285))</f>
        <v>.............................................................................................................................................................................................................................................................................................</v>
      </c>
      <c r="B17" s="454"/>
      <c r="C17" s="454"/>
      <c r="D17" s="454"/>
      <c r="E17" s="454"/>
      <c r="F17" s="454"/>
      <c r="G17" s="454"/>
      <c r="H17" s="454"/>
      <c r="I17" s="454"/>
      <c r="J17" s="454"/>
      <c r="K17" s="454"/>
      <c r="L17" s="454"/>
      <c r="M17" s="454"/>
      <c r="N17" s="454"/>
      <c r="O17" s="454"/>
      <c r="P17" s="454"/>
      <c r="Q17" s="454"/>
      <c r="R17" s="454"/>
      <c r="S17" s="454"/>
      <c r="T17" s="454"/>
      <c r="U17" s="454"/>
      <c r="V17" s="454"/>
      <c r="W17" s="454"/>
      <c r="X17" s="454"/>
      <c r="Y17" s="454"/>
      <c r="Z17" s="454"/>
      <c r="AA17" s="99">
        <v>2</v>
      </c>
      <c r="AB17">
        <f>LEN(INDEX(DanhMuc,$AA$1,AA17))</f>
        <v>0</v>
      </c>
    </row>
    <row r="18" spans="1:31" ht="20.25" customHeight="1">
      <c r="A18" s="454"/>
      <c r="B18" s="454"/>
      <c r="C18" s="454"/>
      <c r="D18" s="454"/>
      <c r="E18" s="454"/>
      <c r="F18" s="454"/>
      <c r="G18" s="454"/>
      <c r="H18" s="454"/>
      <c r="I18" s="454"/>
      <c r="J18" s="454"/>
      <c r="K18" s="454"/>
      <c r="L18" s="454"/>
      <c r="M18" s="454"/>
      <c r="N18" s="454"/>
      <c r="O18" s="454"/>
      <c r="P18" s="454"/>
      <c r="Q18" s="454"/>
      <c r="R18" s="454"/>
      <c r="S18" s="454"/>
      <c r="T18" s="454"/>
      <c r="U18" s="454"/>
      <c r="V18" s="454"/>
      <c r="W18" s="454"/>
      <c r="X18" s="454"/>
      <c r="Y18" s="454"/>
      <c r="Z18" s="454"/>
      <c r="AA18" s="99"/>
    </row>
    <row r="19" spans="1:31" ht="20.25">
      <c r="A19" s="454"/>
      <c r="B19" s="454"/>
      <c r="C19" s="454"/>
      <c r="D19" s="454"/>
      <c r="E19" s="454"/>
      <c r="F19" s="454"/>
      <c r="G19" s="454"/>
      <c r="H19" s="454"/>
      <c r="I19" s="454"/>
      <c r="J19" s="454"/>
      <c r="K19" s="454"/>
      <c r="L19" s="454"/>
      <c r="M19" s="454"/>
      <c r="N19" s="454"/>
      <c r="O19" s="454"/>
      <c r="P19" s="454"/>
      <c r="Q19" s="454"/>
      <c r="R19" s="454"/>
      <c r="S19" s="454"/>
      <c r="T19" s="454"/>
      <c r="U19" s="454"/>
      <c r="V19" s="454"/>
      <c r="W19" s="454"/>
      <c r="X19" s="454"/>
      <c r="Y19" s="454"/>
      <c r="Z19" s="454"/>
      <c r="AA19" s="99"/>
    </row>
    <row r="20" spans="1:31" ht="18.75">
      <c r="A20" s="224" t="s">
        <v>271</v>
      </c>
      <c r="B20" s="227"/>
      <c r="C20" s="227"/>
      <c r="D20" s="227"/>
      <c r="E20" s="227"/>
      <c r="F20" s="227"/>
      <c r="G20" s="227"/>
      <c r="H20" s="227"/>
      <c r="I20" s="224" t="str">
        <f>AC20&amp;" giờ "&amp;AD20&amp;" phút, ngày "&amp;AB21&amp;" tháng "&amp;AC21&amp;" năm "&amp;AD21</f>
        <v>…… giờ …… phút, ngày …... tháng …... năm …...</v>
      </c>
      <c r="J20" s="227"/>
      <c r="K20" s="227"/>
      <c r="L20" s="227"/>
      <c r="M20" s="227"/>
      <c r="N20" s="227"/>
      <c r="O20" s="227"/>
      <c r="P20" s="227"/>
      <c r="Q20" s="227"/>
      <c r="R20" s="227"/>
      <c r="S20" s="227"/>
      <c r="T20" s="227"/>
      <c r="U20" s="227"/>
      <c r="V20" s="227"/>
      <c r="W20" s="227"/>
      <c r="X20" s="227"/>
      <c r="Y20" s="227"/>
      <c r="Z20" s="227"/>
      <c r="AA20" s="14">
        <v>8</v>
      </c>
      <c r="AB20">
        <f>INDEX(DanhMuc,$AA$1,AA20)</f>
        <v>0</v>
      </c>
      <c r="AC20" t="str">
        <f>IF(AB20&gt;0,LEFT(AB20,LEN(AB20)-2),"……")</f>
        <v>……</v>
      </c>
      <c r="AD20" t="str">
        <f>IF(AB20&gt;0,RIGHT(AB20,2),"……")</f>
        <v>……</v>
      </c>
      <c r="AE20" s="227"/>
    </row>
    <row r="21" spans="1:31" ht="20.25" customHeight="1">
      <c r="A21" s="229" t="str">
        <f>"    Tại công trình: "&amp;ct</f>
        <v xml:space="preserve">    Tại công trình: Nhà làm việc kiêm kho, nhà công vụ và phụ trợ</v>
      </c>
      <c r="B21" s="228"/>
      <c r="C21" s="228"/>
      <c r="D21" s="228"/>
      <c r="E21" s="228"/>
      <c r="F21" s="228"/>
      <c r="G21" s="228"/>
      <c r="H21" s="228"/>
      <c r="I21" s="228"/>
      <c r="J21" s="228"/>
      <c r="K21" s="228"/>
      <c r="L21" s="228"/>
      <c r="M21" s="228"/>
      <c r="N21" s="228"/>
      <c r="O21" s="228"/>
      <c r="P21" s="228"/>
      <c r="Q21" s="228"/>
      <c r="R21" s="228"/>
      <c r="S21" s="228"/>
      <c r="T21" s="228"/>
      <c r="U21" s="228"/>
      <c r="V21" s="228"/>
      <c r="W21" s="228"/>
      <c r="X21" s="228"/>
      <c r="Y21" s="228"/>
      <c r="Z21" s="228"/>
      <c r="AA21" s="14">
        <v>10</v>
      </c>
      <c r="AB21" t="str">
        <f>IF(INDEX(DanhMuc,$AA$1,AA21)&gt;0,TEXT(DAY(INDEX(DanhMuc,$AA$1,AA21)),"00"),"…...")</f>
        <v>…...</v>
      </c>
      <c r="AC21" t="str">
        <f>IF(INDEX(DanhMuc,$AA$1,AA21)&gt;0,TEXT(MONTH(INDEX(DanhMuc,$AA$1,AA21)),"00"),"…...")</f>
        <v>…...</v>
      </c>
      <c r="AD21" t="str">
        <f>IF(INDEX(DanhMuc,$AA$1,AA21)&gt;0,TEXT(YEAR(INDEX(DanhMuc,$AA$1,AA21)),"00"),"…...")</f>
        <v>…...</v>
      </c>
      <c r="AE21" s="227"/>
    </row>
    <row r="22" spans="1:31" ht="20.25" customHeight="1">
      <c r="A22" s="455" t="str">
        <f>"    Sau khi kiểm tra và nghiệm thu nội bộ công việc xây dựng, nội dung thể hiện trong biên bản nghiệm thu nội bộ số: "&amp;IF(AB22&gt;0,AC22&amp;"/NB","……..……...")&amp;" ngày "&amp;AB26&amp;" tháng "&amp;AC26&amp;" năm "&amp;AD26&amp;", Nhà thầu thi công chúng tôi cam kết phần công việc cần nghiệm thu đã hoàn thành, đạt yêu cầu thiết kế. Nhà thầu thi công kính đề nghị các bên liên quan tổ chức nghiệm thu để có cơ sở thực hiện các công việc tiếp theo."</f>
        <v xml:space="preserve">    Sau khi kiểm tra và nghiệm thu nội bộ công việc xây dựng, nội dung thể hiện trong biên bản nghiệm thu nội bộ số: ……..……... ngày …... tháng …... năm ……..., Nhà thầu thi công chúng tôi cam kết phần công việc cần nghiệm thu đã hoàn thành, đạt yêu cầu thiết kế. Nhà thầu thi công kính đề nghị các bên liên quan tổ chức nghiệm thu để có cơ sở thực hiện các công việc tiếp theo.</v>
      </c>
      <c r="B22" s="456"/>
      <c r="C22" s="456"/>
      <c r="D22" s="456"/>
      <c r="E22" s="456"/>
      <c r="F22" s="456"/>
      <c r="G22" s="456"/>
      <c r="H22" s="456"/>
      <c r="I22" s="456"/>
      <c r="J22" s="456"/>
      <c r="K22" s="456"/>
      <c r="L22" s="456"/>
      <c r="M22" s="456"/>
      <c r="N22" s="456"/>
      <c r="O22" s="456"/>
      <c r="P22" s="456"/>
      <c r="Q22" s="456"/>
      <c r="R22" s="456"/>
      <c r="S22" s="456"/>
      <c r="T22" s="456"/>
      <c r="U22" s="456"/>
      <c r="V22" s="456"/>
      <c r="W22" s="456"/>
      <c r="X22" s="456"/>
      <c r="Y22" s="456"/>
      <c r="Z22" s="456"/>
      <c r="AA22" s="99">
        <v>1</v>
      </c>
      <c r="AB22">
        <f>LEN(INDEX(DanhMuc,$AA$1,AA22))</f>
        <v>0</v>
      </c>
      <c r="AC22">
        <f>INDEX(DanhMuc,$AA$1,AA22)</f>
        <v>0</v>
      </c>
    </row>
    <row r="23" spans="1:31" ht="20.25">
      <c r="A23" s="455"/>
      <c r="B23" s="456"/>
      <c r="C23" s="456"/>
      <c r="D23" s="456"/>
      <c r="E23" s="456"/>
      <c r="F23" s="456"/>
      <c r="G23" s="456"/>
      <c r="H23" s="456"/>
      <c r="I23" s="456"/>
      <c r="J23" s="456"/>
      <c r="K23" s="456"/>
      <c r="L23" s="456"/>
      <c r="M23" s="456"/>
      <c r="N23" s="456"/>
      <c r="O23" s="456"/>
      <c r="P23" s="456"/>
      <c r="Q23" s="456"/>
      <c r="R23" s="456"/>
      <c r="S23" s="456"/>
      <c r="T23" s="456"/>
      <c r="U23" s="456"/>
      <c r="V23" s="456"/>
      <c r="W23" s="456"/>
      <c r="X23" s="456"/>
      <c r="Y23" s="456"/>
      <c r="Z23" s="456"/>
      <c r="AA23" s="99"/>
    </row>
    <row r="24" spans="1:31" ht="20.25">
      <c r="A24" s="455"/>
      <c r="B24" s="456"/>
      <c r="C24" s="456"/>
      <c r="D24" s="456"/>
      <c r="E24" s="456"/>
      <c r="F24" s="456"/>
      <c r="G24" s="456"/>
      <c r="H24" s="456"/>
      <c r="I24" s="456"/>
      <c r="J24" s="456"/>
      <c r="K24" s="456"/>
      <c r="L24" s="456"/>
      <c r="M24" s="456"/>
      <c r="N24" s="456"/>
      <c r="O24" s="456"/>
      <c r="P24" s="456"/>
      <c r="Q24" s="456"/>
      <c r="R24" s="456"/>
      <c r="S24" s="456"/>
      <c r="T24" s="456"/>
      <c r="U24" s="456"/>
      <c r="V24" s="456"/>
      <c r="W24" s="456"/>
      <c r="X24" s="456"/>
      <c r="Y24" s="456"/>
      <c r="Z24" s="456"/>
      <c r="AA24" s="99"/>
    </row>
    <row r="25" spans="1:31" ht="20.25">
      <c r="A25" s="455"/>
      <c r="B25" s="456"/>
      <c r="C25" s="456"/>
      <c r="D25" s="456"/>
      <c r="E25" s="456"/>
      <c r="F25" s="456"/>
      <c r="G25" s="456"/>
      <c r="H25" s="456"/>
      <c r="I25" s="456"/>
      <c r="J25" s="456"/>
      <c r="K25" s="456"/>
      <c r="L25" s="456"/>
      <c r="M25" s="456"/>
      <c r="N25" s="456"/>
      <c r="O25" s="456"/>
      <c r="P25" s="456"/>
      <c r="Q25" s="456"/>
      <c r="R25" s="456"/>
      <c r="S25" s="456"/>
      <c r="T25" s="456"/>
      <c r="U25" s="456"/>
      <c r="V25" s="456"/>
      <c r="W25" s="456"/>
      <c r="X25" s="456"/>
      <c r="Y25" s="456"/>
      <c r="Z25" s="456"/>
      <c r="AA25" s="99"/>
    </row>
    <row r="26" spans="1:31" ht="20.25">
      <c r="A26" s="456"/>
      <c r="B26" s="456"/>
      <c r="C26" s="456"/>
      <c r="D26" s="456"/>
      <c r="E26" s="456"/>
      <c r="F26" s="456"/>
      <c r="G26" s="456"/>
      <c r="H26" s="456"/>
      <c r="I26" s="456"/>
      <c r="J26" s="456"/>
      <c r="K26" s="456"/>
      <c r="L26" s="456"/>
      <c r="M26" s="456"/>
      <c r="N26" s="456"/>
      <c r="O26" s="456"/>
      <c r="P26" s="456"/>
      <c r="Q26" s="456"/>
      <c r="R26" s="456"/>
      <c r="S26" s="456"/>
      <c r="T26" s="456"/>
      <c r="U26" s="456"/>
      <c r="V26" s="456"/>
      <c r="W26" s="456"/>
      <c r="X26" s="456"/>
      <c r="Y26" s="456"/>
      <c r="Z26" s="456"/>
      <c r="AA26" s="99">
        <v>5</v>
      </c>
      <c r="AB26" t="str">
        <f>IF(INDEX(DanhMuc,$AA$1,AA26)&gt;0,TEXT(DAY(INDEX(DanhMuc,$AA$1,AA26)),"00"),"…...")</f>
        <v>…...</v>
      </c>
      <c r="AC26" t="str">
        <f>IF(INDEX(DanhMuc,$AA$1,AA26)&gt;0,TEXT(MONTH(INDEX(DanhMuc,$AA$1,AA26)),"00"),"…...")</f>
        <v>…...</v>
      </c>
      <c r="AD26" t="str">
        <f>IF(INDEX(DanhMuc,$AA$1,AA26)&gt;0,TEXT(YEAR(INDEX(DanhMuc,$AA$1,AA26)),"00"),"……...")</f>
        <v>……...</v>
      </c>
    </row>
    <row r="27" spans="1:31" ht="20.25">
      <c r="A27" s="8" t="s">
        <v>98</v>
      </c>
      <c r="K27" s="104" t="str">
        <f>dvtc</f>
        <v>Công ty Cổ phần Xây dựng…</v>
      </c>
      <c r="L27" s="104"/>
      <c r="M27" s="104"/>
      <c r="N27" s="5"/>
      <c r="O27" s="5"/>
      <c r="P27" s="5"/>
      <c r="Q27" s="5"/>
      <c r="R27" s="5"/>
      <c r="S27" s="5"/>
      <c r="T27" s="5"/>
      <c r="U27" s="5"/>
      <c r="V27" s="5"/>
      <c r="W27" s="5"/>
      <c r="X27" s="5"/>
      <c r="Y27" s="5"/>
      <c r="Z27" s="5"/>
      <c r="AA27" s="98"/>
    </row>
    <row r="28" spans="1:31" ht="20.25">
      <c r="A28" s="2" t="s">
        <v>99</v>
      </c>
      <c r="K28" s="104" t="s">
        <v>273</v>
      </c>
      <c r="L28" s="104"/>
      <c r="M28" s="104"/>
      <c r="N28" s="5"/>
      <c r="O28" s="5"/>
      <c r="P28" s="5"/>
      <c r="Q28" s="5"/>
      <c r="R28" s="5"/>
      <c r="S28" s="5"/>
      <c r="T28" s="5"/>
      <c r="U28" s="5"/>
      <c r="V28" s="5"/>
      <c r="W28" s="5"/>
      <c r="X28" s="5"/>
      <c r="Y28" s="5"/>
      <c r="Z28" s="5"/>
      <c r="AA28" s="98"/>
    </row>
    <row r="29" spans="1:31" ht="20.25">
      <c r="A29" s="2" t="s">
        <v>272</v>
      </c>
      <c r="M29" s="269"/>
      <c r="AA29" s="98"/>
    </row>
    <row r="30" spans="1:31" ht="20.25">
      <c r="A30" s="2"/>
      <c r="M30" s="269"/>
      <c r="AA30" s="98"/>
    </row>
    <row r="31" spans="1:31" ht="20.25">
      <c r="A31" s="2"/>
      <c r="M31" s="269"/>
      <c r="AA31" s="98"/>
    </row>
    <row r="32" spans="1:31" ht="20.25">
      <c r="A32" s="2"/>
      <c r="M32" s="269"/>
      <c r="AA32" s="98"/>
    </row>
    <row r="33" spans="11:27" ht="20.25">
      <c r="K33" s="104" t="str">
        <f>MID(ycnt,FIND(":",ycnt,1)+1,LEN(ycnt))</f>
        <v xml:space="preserve"> Nguyễn Đức Lam</v>
      </c>
      <c r="L33" s="104"/>
      <c r="M33" s="104"/>
      <c r="N33" s="104"/>
      <c r="O33" s="5"/>
      <c r="P33" s="5"/>
      <c r="Q33" s="5"/>
      <c r="R33" s="5"/>
      <c r="S33" s="5"/>
      <c r="T33" s="5"/>
      <c r="U33" s="5"/>
      <c r="V33" s="5"/>
      <c r="W33" s="5"/>
      <c r="X33" s="5"/>
      <c r="Y33" s="5"/>
      <c r="Z33" s="5"/>
      <c r="AA33" s="98"/>
    </row>
  </sheetData>
  <mergeCells count="2">
    <mergeCell ref="A17:Z19"/>
    <mergeCell ref="A22:Z26"/>
  </mergeCells>
  <phoneticPr fontId="7" type="noConversion"/>
  <conditionalFormatting sqref="A17:Z19 A21:Z21">
    <cfRule type="expression" dxfId="20" priority="1" stopIfTrue="1">
      <formula>AB$17&gt;0</formula>
    </cfRule>
  </conditionalFormatting>
  <hyperlinks>
    <hyperlink ref="AA8" location="DanhMuc!A1" display="Quay về DanhMuc"/>
  </hyperlinks>
  <pageMargins left="0.98425196850393704" right="0.39370078740157483" top="0.74803149606299213" bottom="0.74803149606299213" header="0" footer="0"/>
  <pageSetup paperSize="9" orientation="portrait" r:id="rId1"/>
  <headerFooter alignWithMargins="0"/>
</worksheet>
</file>

<file path=xl/worksheets/sheet34.xml><?xml version="1.0" encoding="utf-8"?>
<worksheet xmlns="http://schemas.openxmlformats.org/spreadsheetml/2006/main" xmlns:r="http://schemas.openxmlformats.org/officeDocument/2006/relationships">
  <sheetPr codeName="Sheet33" enableFormatConditionsCalculation="0">
    <tabColor indexed="15"/>
  </sheetPr>
  <dimension ref="A1:AE67"/>
  <sheetViews>
    <sheetView view="pageBreakPreview" workbookViewId="0">
      <pane ySplit="1" topLeftCell="A44" activePane="bottomLeft" state="frozen"/>
      <selection activeCell="Q11" sqref="Q11"/>
      <selection pane="bottomLeft" activeCell="Q11" sqref="Q11"/>
    </sheetView>
  </sheetViews>
  <sheetFormatPr defaultRowHeight="15.75"/>
  <cols>
    <col min="1" max="25" width="3" customWidth="1"/>
    <col min="26" max="26" width="3.125" customWidth="1"/>
    <col min="27" max="27" width="23.75" bestFit="1" customWidth="1"/>
    <col min="28" max="28" width="4.875" hidden="1" customWidth="1"/>
    <col min="29" max="29" width="6.125" hidden="1" customWidth="1"/>
    <col min="30" max="30" width="4.875" hidden="1" customWidth="1"/>
  </cols>
  <sheetData>
    <row r="1" spans="1:31" s="3" customFormat="1" ht="17.25"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0">
        <f>DanhMuc!S16</f>
        <v>52</v>
      </c>
    </row>
    <row r="2" spans="1:31" ht="19.5" thickTop="1">
      <c r="A2" s="6" t="s">
        <v>10</v>
      </c>
      <c r="B2" s="6"/>
      <c r="C2" s="6"/>
      <c r="D2" s="6"/>
      <c r="E2" s="6"/>
      <c r="F2" s="6"/>
      <c r="G2" s="6"/>
      <c r="H2" s="6"/>
      <c r="I2" s="6"/>
      <c r="J2" s="6"/>
      <c r="K2" s="6"/>
      <c r="L2" s="234"/>
      <c r="M2" s="234"/>
      <c r="N2" s="234"/>
      <c r="O2" s="234"/>
      <c r="P2" s="234"/>
      <c r="Q2" s="234"/>
      <c r="R2" s="234"/>
      <c r="S2" s="234"/>
      <c r="T2" s="234"/>
      <c r="U2" s="234"/>
      <c r="V2" s="234"/>
      <c r="W2" s="234"/>
      <c r="X2" s="234"/>
      <c r="Y2" s="234"/>
      <c r="Z2" s="234"/>
      <c r="AA2" s="260"/>
      <c r="AB2" s="236"/>
      <c r="AC2" s="236"/>
      <c r="AD2" s="236"/>
      <c r="AE2" s="236"/>
    </row>
    <row r="3" spans="1:31" ht="18.75">
      <c r="A3" s="19" t="s">
        <v>0</v>
      </c>
      <c r="B3" s="19"/>
      <c r="C3" s="19"/>
      <c r="D3" s="19"/>
      <c r="E3" s="19"/>
      <c r="F3" s="19"/>
      <c r="G3" s="19"/>
      <c r="H3" s="19"/>
      <c r="I3" s="19"/>
      <c r="J3" s="19"/>
      <c r="K3" s="237"/>
      <c r="L3" s="237"/>
      <c r="M3" s="237"/>
      <c r="N3" s="237"/>
      <c r="O3" s="237"/>
      <c r="P3" s="237"/>
      <c r="Q3" s="238"/>
      <c r="R3" s="238"/>
      <c r="S3" s="238"/>
      <c r="T3" s="238"/>
      <c r="U3" s="238"/>
      <c r="V3" s="238"/>
      <c r="W3" s="238"/>
      <c r="X3" s="238"/>
      <c r="Y3" s="238"/>
      <c r="Z3" s="238"/>
      <c r="AA3" s="260"/>
      <c r="AB3" s="236"/>
      <c r="AC3" s="236"/>
      <c r="AD3" s="236"/>
      <c r="AE3" s="236"/>
    </row>
    <row r="4" spans="1:31" ht="18.75">
      <c r="A4" s="236"/>
      <c r="B4" s="236"/>
      <c r="C4" s="236"/>
      <c r="D4" s="236"/>
      <c r="E4" s="236"/>
      <c r="F4" s="236"/>
      <c r="G4" s="236"/>
      <c r="H4" s="236"/>
      <c r="I4" s="236"/>
      <c r="J4" s="236"/>
      <c r="K4" s="238"/>
      <c r="L4" s="238"/>
      <c r="M4" s="238"/>
      <c r="N4" s="238"/>
      <c r="O4" s="238"/>
      <c r="P4" s="238"/>
      <c r="Q4" s="238"/>
      <c r="R4" s="238"/>
      <c r="S4" s="238"/>
      <c r="T4" s="238"/>
      <c r="U4" s="238"/>
      <c r="V4" s="238"/>
      <c r="W4" s="238"/>
      <c r="X4" s="238"/>
      <c r="Y4" s="238"/>
      <c r="Z4" s="238"/>
      <c r="AA4" s="260"/>
      <c r="AB4" s="236"/>
      <c r="AC4" s="236"/>
      <c r="AD4" s="236"/>
      <c r="AE4" s="236"/>
    </row>
    <row r="5" spans="1:31" ht="18.75">
      <c r="A5" s="236"/>
      <c r="B5" s="236"/>
      <c r="C5" s="236"/>
      <c r="D5" s="236"/>
      <c r="E5" s="236"/>
      <c r="F5" s="236"/>
      <c r="G5" s="236"/>
      <c r="H5" s="236"/>
      <c r="I5" s="236"/>
      <c r="J5" s="236"/>
      <c r="K5" s="236"/>
      <c r="L5" s="236"/>
      <c r="M5" s="236"/>
      <c r="N5" s="236"/>
      <c r="O5" s="236"/>
      <c r="P5" s="236"/>
      <c r="Q5" s="236"/>
      <c r="R5" s="236"/>
      <c r="S5" s="236"/>
      <c r="T5" s="236"/>
      <c r="U5" s="236"/>
      <c r="V5" s="236"/>
      <c r="W5" s="236"/>
      <c r="X5" s="236"/>
      <c r="Y5" s="236"/>
      <c r="Z5" s="11" t="str">
        <f>tinh2&amp;", ngày "&amp;AB5&amp;" tháng "&amp;AC5&amp;" năm "&amp;AD5</f>
        <v>Hạ Long, ngày …... tháng …... năm ……...</v>
      </c>
      <c r="AA5" s="261">
        <v>10</v>
      </c>
      <c r="AB5" s="236" t="str">
        <f>IF(INDEX(DanhMuc,$AA$1,AA5)&gt;0,TEXT(DAY(INDEX(DanhMuc,$AA$1,AA5)),"00"),"…...")</f>
        <v>…...</v>
      </c>
      <c r="AC5" s="236" t="str">
        <f>IF(INDEX(DanhMuc,$AA$1,AA5)&gt;0,TEXT(MONTH(INDEX(DanhMuc,$AA$1,AA5)),"00"),"…...")</f>
        <v>…...</v>
      </c>
      <c r="AD5" s="236" t="str">
        <f>IF(INDEX(DanhMuc,$AA$1,AA5)&gt;0,TEXT(YEAR(INDEX(DanhMuc,$AA$1,AA5)),"00"),"……...")</f>
        <v>……...</v>
      </c>
      <c r="AE5" s="236"/>
    </row>
    <row r="6" spans="1:31" ht="18.75">
      <c r="A6" s="236"/>
      <c r="B6" s="236"/>
      <c r="C6" s="236"/>
      <c r="D6" s="236"/>
      <c r="E6" s="236"/>
      <c r="F6" s="236"/>
      <c r="G6" s="236"/>
      <c r="H6" s="236"/>
      <c r="I6" s="236"/>
      <c r="J6" s="236"/>
      <c r="K6" s="236"/>
      <c r="L6" s="236"/>
      <c r="M6" s="236"/>
      <c r="N6" s="236"/>
      <c r="O6" s="236"/>
      <c r="P6" s="236"/>
      <c r="Q6" s="236"/>
      <c r="R6" s="236"/>
      <c r="S6" s="236"/>
      <c r="T6" s="236"/>
      <c r="U6" s="236"/>
      <c r="V6" s="236"/>
      <c r="W6" s="236"/>
      <c r="X6" s="236"/>
      <c r="Y6" s="236"/>
      <c r="Z6" s="236"/>
      <c r="AA6" s="260"/>
      <c r="AB6" s="236"/>
      <c r="AC6" s="236"/>
      <c r="AD6" s="236"/>
      <c r="AE6" s="236"/>
    </row>
    <row r="7" spans="1:31" ht="19.5" thickBot="1">
      <c r="A7" s="239" t="str">
        <f>IF(AB7&gt;0,"BIÊN BẢN SỐ: "&amp;AC7&amp;"/A-B","BIÊN BẢN SỐ: ……………......")</f>
        <v>BIÊN BẢN SỐ: ……………......</v>
      </c>
      <c r="B7" s="239"/>
      <c r="C7" s="239"/>
      <c r="D7" s="239"/>
      <c r="E7" s="239"/>
      <c r="F7" s="239"/>
      <c r="G7" s="239"/>
      <c r="H7" s="239"/>
      <c r="I7" s="239"/>
      <c r="J7" s="239"/>
      <c r="K7" s="239"/>
      <c r="L7" s="239"/>
      <c r="M7" s="239"/>
      <c r="N7" s="239"/>
      <c r="O7" s="239"/>
      <c r="P7" s="239"/>
      <c r="Q7" s="239"/>
      <c r="R7" s="239"/>
      <c r="S7" s="239"/>
      <c r="T7" s="239"/>
      <c r="U7" s="239"/>
      <c r="V7" s="239"/>
      <c r="W7" s="239"/>
      <c r="X7" s="239"/>
      <c r="Y7" s="239"/>
      <c r="Z7" s="239"/>
      <c r="AA7" s="261">
        <v>1</v>
      </c>
      <c r="AB7" s="236">
        <f>LEN(INDEX(DanhMuc,$AA$1,AA7))</f>
        <v>0</v>
      </c>
      <c r="AC7" s="236">
        <f>INDEX(DanhMuc,$AA$1,AA7)</f>
        <v>0</v>
      </c>
      <c r="AD7" s="236"/>
      <c r="AE7" s="236"/>
    </row>
    <row r="8" spans="1:31" ht="21" thickBot="1">
      <c r="A8" s="10" t="s">
        <v>1</v>
      </c>
      <c r="B8" s="239"/>
      <c r="C8" s="239"/>
      <c r="D8" s="239"/>
      <c r="E8" s="239"/>
      <c r="F8" s="239"/>
      <c r="G8" s="239"/>
      <c r="H8" s="239"/>
      <c r="I8" s="239"/>
      <c r="J8" s="239"/>
      <c r="K8" s="239"/>
      <c r="L8" s="239"/>
      <c r="M8" s="239"/>
      <c r="N8" s="239"/>
      <c r="O8" s="239"/>
      <c r="P8" s="239"/>
      <c r="Q8" s="239"/>
      <c r="R8" s="239"/>
      <c r="S8" s="239"/>
      <c r="T8" s="239"/>
      <c r="U8" s="239"/>
      <c r="V8" s="239"/>
      <c r="W8" s="239"/>
      <c r="X8" s="239"/>
      <c r="Y8" s="239"/>
      <c r="Z8" s="239"/>
      <c r="AA8" s="262" t="s">
        <v>25</v>
      </c>
      <c r="AB8" s="236"/>
      <c r="AC8" s="236"/>
      <c r="AD8" s="236"/>
      <c r="AE8" s="236"/>
    </row>
    <row r="9" spans="1:31" ht="16.5">
      <c r="A9" s="236"/>
      <c r="B9" s="236"/>
      <c r="C9" s="236"/>
      <c r="D9" s="236"/>
      <c r="E9" s="236"/>
      <c r="F9" s="236"/>
      <c r="G9" s="236"/>
      <c r="H9" s="236"/>
      <c r="I9" s="236"/>
      <c r="J9" s="236"/>
      <c r="K9" s="236"/>
      <c r="L9" s="236"/>
      <c r="M9" s="236"/>
      <c r="N9" s="236"/>
      <c r="O9" s="236"/>
      <c r="P9" s="236"/>
      <c r="Q9" s="236"/>
      <c r="R9" s="236"/>
      <c r="S9" s="236"/>
      <c r="T9" s="236"/>
      <c r="U9" s="236"/>
      <c r="V9" s="236"/>
      <c r="W9" s="236"/>
      <c r="X9" s="236"/>
      <c r="Y9" s="236"/>
      <c r="Z9" s="236"/>
      <c r="AA9" s="224"/>
      <c r="AB9" s="236"/>
      <c r="AC9" s="236"/>
      <c r="AD9" s="236"/>
      <c r="AE9" s="236"/>
    </row>
    <row r="10" spans="1:31" ht="16.5">
      <c r="A10" s="7" t="s">
        <v>44</v>
      </c>
      <c r="B10" s="31"/>
      <c r="C10" s="31"/>
      <c r="D10" s="31"/>
      <c r="E10" s="236" t="str">
        <f>ct</f>
        <v>Nhà làm việc kiêm kho, nhà công vụ và phụ trợ</v>
      </c>
      <c r="F10" s="31"/>
      <c r="G10" s="31"/>
      <c r="H10" s="236"/>
      <c r="I10" s="236"/>
      <c r="J10" s="236"/>
      <c r="K10" s="236"/>
      <c r="L10" s="236"/>
      <c r="M10" s="236"/>
      <c r="N10" s="236"/>
      <c r="O10" s="236"/>
      <c r="P10" s="236"/>
      <c r="Q10" s="236"/>
      <c r="R10" s="236"/>
      <c r="S10" s="236"/>
      <c r="T10" s="236"/>
      <c r="U10" s="236"/>
      <c r="V10" s="236"/>
      <c r="W10" s="236"/>
      <c r="X10" s="236"/>
      <c r="Y10" s="236"/>
      <c r="Z10" s="236"/>
      <c r="AA10" s="224"/>
      <c r="AB10" s="236"/>
      <c r="AC10" s="236"/>
      <c r="AD10" s="236"/>
      <c r="AE10" s="236"/>
    </row>
    <row r="11" spans="1:31" ht="16.5">
      <c r="A11" s="7" t="s">
        <v>74</v>
      </c>
      <c r="B11" s="31"/>
      <c r="C11" s="31"/>
      <c r="D11" s="31"/>
      <c r="E11" s="236" t="str">
        <f>hm</f>
        <v>Nhà làm việc kiêm kho</v>
      </c>
      <c r="F11" s="31"/>
      <c r="G11" s="31"/>
      <c r="H11" s="236"/>
      <c r="I11" s="236"/>
      <c r="J11" s="236"/>
      <c r="K11" s="236"/>
      <c r="L11" s="236"/>
      <c r="M11" s="236"/>
      <c r="N11" s="236"/>
      <c r="O11" s="236"/>
      <c r="P11" s="236"/>
      <c r="Q11" s="236"/>
      <c r="R11" s="236"/>
      <c r="S11" s="236"/>
      <c r="T11" s="236"/>
      <c r="U11" s="236"/>
      <c r="V11" s="236"/>
      <c r="W11" s="236"/>
      <c r="X11" s="236"/>
      <c r="Y11" s="236"/>
      <c r="Z11" s="236"/>
      <c r="AA11" s="224"/>
      <c r="AB11" s="236"/>
      <c r="AC11" s="236"/>
      <c r="AD11" s="236"/>
      <c r="AE11" s="236"/>
    </row>
    <row r="12" spans="1:31" ht="16.5">
      <c r="A12" s="7" t="s">
        <v>45</v>
      </c>
      <c r="B12" s="31"/>
      <c r="C12" s="31"/>
      <c r="D12" s="31"/>
      <c r="E12" s="236" t="str">
        <f>dd</f>
        <v>Phường HG - TP HL - Tỉnh QN</v>
      </c>
      <c r="F12" s="31"/>
      <c r="G12" s="31"/>
      <c r="H12" s="236"/>
      <c r="I12" s="236"/>
      <c r="J12" s="236"/>
      <c r="K12" s="236"/>
      <c r="L12" s="236"/>
      <c r="M12" s="236"/>
      <c r="N12" s="236"/>
      <c r="O12" s="236"/>
      <c r="P12" s="236"/>
      <c r="Q12" s="236"/>
      <c r="R12" s="236"/>
      <c r="S12" s="236"/>
      <c r="T12" s="236"/>
      <c r="U12" s="236"/>
      <c r="V12" s="236"/>
      <c r="W12" s="236"/>
      <c r="X12" s="236"/>
      <c r="Y12" s="236"/>
      <c r="Z12" s="236"/>
      <c r="AA12" s="224"/>
      <c r="AB12" s="236"/>
      <c r="AC12" s="236"/>
      <c r="AD12" s="236"/>
      <c r="AE12" s="236"/>
    </row>
    <row r="13" spans="1:31" ht="20.25">
      <c r="A13" s="7" t="s">
        <v>2</v>
      </c>
      <c r="B13" s="236"/>
      <c r="C13" s="236"/>
      <c r="D13" s="236"/>
      <c r="E13" s="236"/>
      <c r="F13" s="236"/>
      <c r="G13" s="236"/>
      <c r="H13" s="236"/>
      <c r="I13" s="236"/>
      <c r="J13" s="236"/>
      <c r="K13" s="236"/>
      <c r="L13" s="236"/>
      <c r="M13" s="236"/>
      <c r="N13" s="236"/>
      <c r="O13" s="236"/>
      <c r="P13" s="236"/>
      <c r="Q13" s="236"/>
      <c r="R13" s="236"/>
      <c r="S13" s="236"/>
      <c r="T13" s="236"/>
      <c r="U13" s="236"/>
      <c r="V13" s="236"/>
      <c r="W13" s="236"/>
      <c r="X13" s="236"/>
      <c r="Y13" s="236"/>
      <c r="Z13" s="236"/>
      <c r="AA13" s="263"/>
      <c r="AB13" s="236"/>
      <c r="AC13" s="236"/>
      <c r="AD13" s="236"/>
      <c r="AE13" s="236"/>
    </row>
    <row r="14" spans="1:31" ht="16.5" customHeight="1">
      <c r="A14" s="454" t="str">
        <f>IF(AB14&gt;0,INDEX(DanhMuc,$AA$1,AA14),REPT(".",285))</f>
        <v>.............................................................................................................................................................................................................................................................................................</v>
      </c>
      <c r="B14" s="454"/>
      <c r="C14" s="454"/>
      <c r="D14" s="454"/>
      <c r="E14" s="454"/>
      <c r="F14" s="454"/>
      <c r="G14" s="454"/>
      <c r="H14" s="454"/>
      <c r="I14" s="454"/>
      <c r="J14" s="454"/>
      <c r="K14" s="454"/>
      <c r="L14" s="454"/>
      <c r="M14" s="454"/>
      <c r="N14" s="454"/>
      <c r="O14" s="454"/>
      <c r="P14" s="454"/>
      <c r="Q14" s="454"/>
      <c r="R14" s="454"/>
      <c r="S14" s="454"/>
      <c r="T14" s="454"/>
      <c r="U14" s="454"/>
      <c r="V14" s="454"/>
      <c r="W14" s="454"/>
      <c r="X14" s="454"/>
      <c r="Y14" s="454"/>
      <c r="Z14" s="454"/>
      <c r="AA14" s="340">
        <v>2</v>
      </c>
      <c r="AB14" s="236">
        <f>LEN(INDEX(DanhMuc,$AA$1,AA14))</f>
        <v>0</v>
      </c>
      <c r="AC14" s="236"/>
      <c r="AD14" s="236"/>
      <c r="AE14" s="236"/>
    </row>
    <row r="15" spans="1:31" ht="20.25">
      <c r="A15" s="454"/>
      <c r="B15" s="454"/>
      <c r="C15" s="454"/>
      <c r="D15" s="454"/>
      <c r="E15" s="454"/>
      <c r="F15" s="454"/>
      <c r="G15" s="454"/>
      <c r="H15" s="454"/>
      <c r="I15" s="454"/>
      <c r="J15" s="454"/>
      <c r="K15" s="454"/>
      <c r="L15" s="454"/>
      <c r="M15" s="454"/>
      <c r="N15" s="454"/>
      <c r="O15" s="454"/>
      <c r="P15" s="454"/>
      <c r="Q15" s="454"/>
      <c r="R15" s="454"/>
      <c r="S15" s="454"/>
      <c r="T15" s="454"/>
      <c r="U15" s="454"/>
      <c r="V15" s="454"/>
      <c r="W15" s="454"/>
      <c r="X15" s="454"/>
      <c r="Y15" s="454"/>
      <c r="Z15" s="454"/>
      <c r="AA15" s="340"/>
      <c r="AB15" s="236"/>
      <c r="AC15" s="236"/>
      <c r="AD15" s="236"/>
      <c r="AE15" s="236"/>
    </row>
    <row r="16" spans="1:31" ht="20.25">
      <c r="A16" s="454"/>
      <c r="B16" s="454"/>
      <c r="C16" s="454"/>
      <c r="D16" s="454"/>
      <c r="E16" s="454"/>
      <c r="F16" s="454"/>
      <c r="G16" s="454"/>
      <c r="H16" s="454"/>
      <c r="I16" s="454"/>
      <c r="J16" s="454"/>
      <c r="K16" s="454"/>
      <c r="L16" s="454"/>
      <c r="M16" s="454"/>
      <c r="N16" s="454"/>
      <c r="O16" s="454"/>
      <c r="P16" s="454"/>
      <c r="Q16" s="454"/>
      <c r="R16" s="454"/>
      <c r="S16" s="454"/>
      <c r="T16" s="454"/>
      <c r="U16" s="454"/>
      <c r="V16" s="454"/>
      <c r="W16" s="454"/>
      <c r="X16" s="454"/>
      <c r="Y16" s="454"/>
      <c r="Z16" s="454"/>
      <c r="AA16" s="263"/>
      <c r="AB16" s="236"/>
      <c r="AC16" s="236"/>
      <c r="AD16" s="236"/>
      <c r="AE16" s="236"/>
    </row>
    <row r="17" spans="1:31" ht="18.75" customHeight="1">
      <c r="A17" s="7" t="s">
        <v>3</v>
      </c>
      <c r="B17" s="236"/>
      <c r="C17" s="236"/>
      <c r="D17" s="236"/>
      <c r="E17" s="236"/>
      <c r="F17" s="236"/>
      <c r="G17" s="236"/>
      <c r="H17" s="236"/>
      <c r="I17" s="236"/>
      <c r="J17" s="236"/>
      <c r="K17" s="236"/>
      <c r="L17" s="236"/>
      <c r="M17" s="236"/>
      <c r="N17" s="236"/>
      <c r="O17" s="236"/>
      <c r="P17" s="236"/>
      <c r="Q17" s="236"/>
      <c r="R17" s="236"/>
      <c r="S17" s="236"/>
      <c r="T17" s="236"/>
      <c r="U17" s="236"/>
      <c r="V17" s="236"/>
      <c r="W17" s="236"/>
      <c r="X17" s="236"/>
      <c r="Y17" s="236"/>
      <c r="Z17" s="236"/>
      <c r="AA17" s="263"/>
      <c r="AB17" s="236"/>
      <c r="AC17" s="236"/>
      <c r="AD17" s="236"/>
      <c r="AE17" s="236"/>
    </row>
    <row r="18" spans="1:31" ht="20.25">
      <c r="A18" s="450" t="str">
        <f>ntab1</f>
        <v xml:space="preserve">  2.1) Nhà thầu Tư vấn giám sát: Công ty Cổ phần Tư vấn…</v>
      </c>
      <c r="B18" s="450"/>
      <c r="C18" s="450"/>
      <c r="D18" s="450"/>
      <c r="E18" s="450"/>
      <c r="F18" s="450"/>
      <c r="G18" s="450"/>
      <c r="H18" s="450"/>
      <c r="I18" s="450"/>
      <c r="J18" s="450"/>
      <c r="K18" s="450"/>
      <c r="L18" s="450"/>
      <c r="M18" s="450"/>
      <c r="N18" s="450"/>
      <c r="O18" s="450"/>
      <c r="P18" s="450"/>
      <c r="Q18" s="450"/>
      <c r="R18" s="450"/>
      <c r="S18" s="450"/>
      <c r="T18" s="450"/>
      <c r="U18" s="450"/>
      <c r="V18" s="450"/>
      <c r="W18" s="450"/>
      <c r="X18" s="450"/>
      <c r="Y18" s="450"/>
      <c r="Z18" s="450"/>
      <c r="AA18" s="263"/>
      <c r="AB18" s="236"/>
      <c r="AC18" s="236"/>
      <c r="AD18" s="236"/>
      <c r="AE18" s="236"/>
    </row>
    <row r="19" spans="1:31" ht="20.25">
      <c r="A19" s="236"/>
      <c r="B19" s="236" t="str">
        <f>tvgs1</f>
        <v>Ông: Trần Bá Đức</v>
      </c>
      <c r="C19" s="236"/>
      <c r="D19" s="236"/>
      <c r="E19" s="236"/>
      <c r="F19" s="236"/>
      <c r="G19" s="236"/>
      <c r="H19" s="236"/>
      <c r="I19" s="236"/>
      <c r="J19" s="236"/>
      <c r="K19" s="236"/>
      <c r="L19" s="236"/>
      <c r="M19" s="236"/>
      <c r="N19" s="236" t="str">
        <f>tvgs11</f>
        <v>Chức vụ: Tổ trưởng tổ giám sát</v>
      </c>
      <c r="O19" s="236"/>
      <c r="P19" s="236"/>
      <c r="Q19" s="236"/>
      <c r="R19" s="236"/>
      <c r="S19" s="236"/>
      <c r="T19" s="236"/>
      <c r="U19" s="236"/>
      <c r="V19" s="236"/>
      <c r="W19" s="236"/>
      <c r="X19" s="236"/>
      <c r="Y19" s="236"/>
      <c r="Z19" s="236"/>
      <c r="AA19" s="263"/>
      <c r="AB19" s="236"/>
      <c r="AC19" s="236"/>
      <c r="AD19" s="236"/>
      <c r="AE19" s="236"/>
    </row>
    <row r="20" spans="1:31" ht="20.25">
      <c r="A20" s="236"/>
      <c r="B20" s="236" t="str">
        <f>tvgs2</f>
        <v>Ông: ………………………..</v>
      </c>
      <c r="C20" s="236"/>
      <c r="D20" s="236"/>
      <c r="E20" s="236"/>
      <c r="F20" s="236"/>
      <c r="G20" s="236"/>
      <c r="H20" s="236"/>
      <c r="I20" s="236"/>
      <c r="J20" s="236"/>
      <c r="K20" s="236"/>
      <c r="L20" s="236"/>
      <c r="M20" s="236"/>
      <c r="N20" s="236" t="str">
        <f>tvgs22</f>
        <v>Chức vụ: …………………</v>
      </c>
      <c r="O20" s="236"/>
      <c r="P20" s="236"/>
      <c r="Q20" s="236"/>
      <c r="R20" s="236"/>
      <c r="S20" s="236"/>
      <c r="T20" s="236"/>
      <c r="U20" s="236"/>
      <c r="V20" s="236"/>
      <c r="W20" s="236"/>
      <c r="X20" s="236"/>
      <c r="Y20" s="236"/>
      <c r="Z20" s="236"/>
      <c r="AA20" s="263"/>
      <c r="AB20" s="236"/>
      <c r="AC20" s="236"/>
      <c r="AD20" s="236"/>
      <c r="AE20" s="236"/>
    </row>
    <row r="21" spans="1:31" ht="20.25">
      <c r="A21" s="7" t="str">
        <f>ntab2</f>
        <v xml:space="preserve">  2.2) Nhà thầu thi công xây dựng: Công ty Cổ phần Xây dựng…</v>
      </c>
      <c r="B21" s="236"/>
      <c r="C21" s="236"/>
      <c r="D21" s="236"/>
      <c r="E21" s="236"/>
      <c r="F21" s="236"/>
      <c r="G21" s="236"/>
      <c r="H21" s="236"/>
      <c r="I21" s="236"/>
      <c r="J21" s="236"/>
      <c r="K21" s="236"/>
      <c r="L21" s="236"/>
      <c r="M21" s="236"/>
      <c r="N21" s="236"/>
      <c r="O21" s="236"/>
      <c r="P21" s="236"/>
      <c r="Q21" s="236"/>
      <c r="R21" s="236"/>
      <c r="S21" s="236"/>
      <c r="T21" s="236"/>
      <c r="U21" s="236"/>
      <c r="V21" s="236"/>
      <c r="W21" s="236"/>
      <c r="X21" s="236"/>
      <c r="Y21" s="236"/>
      <c r="Z21" s="236"/>
      <c r="AA21" s="263"/>
      <c r="AB21" s="236"/>
      <c r="AC21" s="236"/>
      <c r="AD21" s="236"/>
      <c r="AE21" s="236"/>
    </row>
    <row r="22" spans="1:31" ht="20.25">
      <c r="A22" s="236"/>
      <c r="B22" s="236" t="str">
        <f>dvtc1</f>
        <v>Ông: Nguyễn Anh Trung</v>
      </c>
      <c r="C22" s="236"/>
      <c r="D22" s="236"/>
      <c r="E22" s="236"/>
      <c r="F22" s="236"/>
      <c r="G22" s="236"/>
      <c r="H22" s="236"/>
      <c r="I22" s="236"/>
      <c r="J22" s="236"/>
      <c r="K22" s="236"/>
      <c r="L22" s="236"/>
      <c r="M22" s="236"/>
      <c r="N22" s="236" t="str">
        <f>dvtc11</f>
        <v>Chức vụ: Chỉ huy trưởng công trường</v>
      </c>
      <c r="O22" s="236"/>
      <c r="P22" s="236"/>
      <c r="Q22" s="236"/>
      <c r="R22" s="236"/>
      <c r="S22" s="236"/>
      <c r="T22" s="236"/>
      <c r="U22" s="236"/>
      <c r="V22" s="236"/>
      <c r="W22" s="236"/>
      <c r="X22" s="236"/>
      <c r="Y22" s="236"/>
      <c r="Z22" s="236"/>
      <c r="AA22" s="263"/>
      <c r="AB22" s="236"/>
      <c r="AC22" s="236"/>
      <c r="AD22" s="236"/>
      <c r="AE22" s="236"/>
    </row>
    <row r="23" spans="1:31" ht="20.25">
      <c r="A23" s="236"/>
      <c r="B23" s="236" t="str">
        <f>dvtc2</f>
        <v>Ông: Nguyễn Đức Lam</v>
      </c>
      <c r="C23" s="236"/>
      <c r="D23" s="236"/>
      <c r="E23" s="236"/>
      <c r="F23" s="236"/>
      <c r="G23" s="236"/>
      <c r="H23" s="236"/>
      <c r="I23" s="236"/>
      <c r="J23" s="236"/>
      <c r="K23" s="236"/>
      <c r="L23" s="236"/>
      <c r="M23" s="236"/>
      <c r="N23" s="236" t="str">
        <f>dvtc22</f>
        <v>Chức vụ: CBKT</v>
      </c>
      <c r="O23" s="236"/>
      <c r="P23" s="236"/>
      <c r="Q23" s="236"/>
      <c r="R23" s="236"/>
      <c r="S23" s="236"/>
      <c r="T23" s="236"/>
      <c r="U23" s="236"/>
      <c r="V23" s="236"/>
      <c r="W23" s="236"/>
      <c r="X23" s="236"/>
      <c r="Y23" s="236"/>
      <c r="Z23" s="236"/>
      <c r="AA23" s="263"/>
      <c r="AB23" s="236"/>
      <c r="AC23" s="236"/>
      <c r="AD23" s="236"/>
      <c r="AE23" s="236"/>
    </row>
    <row r="24" spans="1:31" ht="20.25">
      <c r="A24" s="7" t="s">
        <v>262</v>
      </c>
      <c r="B24" s="236"/>
      <c r="C24" s="236"/>
      <c r="D24" s="236"/>
      <c r="E24" s="236"/>
      <c r="F24" s="236"/>
      <c r="G24" s="236"/>
      <c r="H24" s="236"/>
      <c r="I24" s="236"/>
      <c r="J24" s="236"/>
      <c r="K24" s="236"/>
      <c r="L24" s="236"/>
      <c r="M24" s="236"/>
      <c r="N24" s="236"/>
      <c r="O24" s="236"/>
      <c r="P24" s="236"/>
      <c r="Q24" s="236"/>
      <c r="R24" s="236"/>
      <c r="S24" s="236"/>
      <c r="T24" s="236"/>
      <c r="U24" s="236"/>
      <c r="V24" s="236"/>
      <c r="W24" s="236"/>
      <c r="X24" s="236"/>
      <c r="Y24" s="236"/>
      <c r="Z24" s="236"/>
      <c r="AA24" s="263"/>
      <c r="AB24" s="236"/>
      <c r="AC24" s="236"/>
      <c r="AD24" s="236"/>
      <c r="AE24" s="236"/>
    </row>
    <row r="25" spans="1:31" ht="20.25">
      <c r="A25" s="236"/>
      <c r="B25" s="236" t="str">
        <f>"Bắt đầu: "&amp;AC25&amp;" giờ "&amp;AD25&amp;" phút"&amp;MID(Z$5,FIND(",",Z$5,1),LEN(Z$5))</f>
        <v>Bắt đầu: …… giờ …… phút, ngày …... tháng …... năm ……...</v>
      </c>
      <c r="C25" s="236"/>
      <c r="D25" s="236"/>
      <c r="E25" s="236"/>
      <c r="F25" s="236"/>
      <c r="G25" s="236"/>
      <c r="H25" s="236"/>
      <c r="I25" s="236"/>
      <c r="J25" s="236"/>
      <c r="K25" s="236"/>
      <c r="L25" s="236"/>
      <c r="M25" s="236"/>
      <c r="N25" s="236"/>
      <c r="O25" s="236"/>
      <c r="P25" s="236"/>
      <c r="Q25" s="236"/>
      <c r="R25" s="236"/>
      <c r="S25" s="236"/>
      <c r="T25" s="236"/>
      <c r="U25" s="236"/>
      <c r="V25" s="236"/>
      <c r="W25" s="236"/>
      <c r="X25" s="236"/>
      <c r="Y25" s="236"/>
      <c r="Z25" s="236"/>
      <c r="AA25" s="340">
        <v>8</v>
      </c>
      <c r="AB25" s="236">
        <f>INDEX(DanhMuc,$AA$1,AA25)</f>
        <v>0</v>
      </c>
      <c r="AC25" s="236" t="str">
        <f>IF(AB25&gt;0,LEFT(AB25,LEN(AB25)-2),"……")</f>
        <v>……</v>
      </c>
      <c r="AD25" s="236" t="str">
        <f>IF(AB25&gt;0,RIGHT(AB25,2),"……")</f>
        <v>……</v>
      </c>
      <c r="AE25" s="236"/>
    </row>
    <row r="26" spans="1:31" ht="20.25">
      <c r="A26" s="236"/>
      <c r="B26" s="236" t="str">
        <f>"Kết thúc: "&amp;AC26&amp;" giờ "&amp;AD26&amp;" phút"&amp;MID(Z$5,FIND(",",Z$5,1),LEN(Z$5))</f>
        <v>Kết thúc: ….. giờ ..… phút, ngày …... tháng …... năm ……...</v>
      </c>
      <c r="C26" s="236"/>
      <c r="D26" s="236"/>
      <c r="E26" s="236"/>
      <c r="F26" s="236"/>
      <c r="G26" s="236"/>
      <c r="H26" s="236"/>
      <c r="I26" s="236"/>
      <c r="J26" s="236"/>
      <c r="K26" s="236"/>
      <c r="L26" s="236"/>
      <c r="M26" s="236"/>
      <c r="N26" s="236"/>
      <c r="O26" s="236"/>
      <c r="P26" s="236"/>
      <c r="Q26" s="236"/>
      <c r="R26" s="236"/>
      <c r="S26" s="236"/>
      <c r="T26" s="236"/>
      <c r="U26" s="236"/>
      <c r="V26" s="236"/>
      <c r="W26" s="236"/>
      <c r="X26" s="236"/>
      <c r="Y26" s="236"/>
      <c r="Z26" s="236"/>
      <c r="AA26" s="340">
        <v>9</v>
      </c>
      <c r="AB26" s="236">
        <f>INDEX(DanhMuc,$AA$1,AA26)</f>
        <v>0</v>
      </c>
      <c r="AC26" s="236" t="str">
        <f>IF(AB26&gt;0,LEFT(AB26,LEN(AB26)-2),"…..")</f>
        <v>…..</v>
      </c>
      <c r="AD26" s="236" t="str">
        <f>IF(AB26&gt;0,RIGHT(AB26,2),"..…")</f>
        <v>..…</v>
      </c>
      <c r="AE26" s="236"/>
    </row>
    <row r="27" spans="1:31" ht="16.5" customHeight="1">
      <c r="A27" s="447" t="str">
        <f>"     Tại công trường xây dựng "&amp;ct&amp;"."</f>
        <v xml:space="preserve">     Tại công trường xây dựng Nhà làm việc kiêm kho, nhà công vụ và phụ trợ.</v>
      </c>
      <c r="B27" s="448"/>
      <c r="C27" s="448"/>
      <c r="D27" s="448"/>
      <c r="E27" s="448"/>
      <c r="F27" s="448"/>
      <c r="G27" s="448"/>
      <c r="H27" s="448"/>
      <c r="I27" s="448"/>
      <c r="J27" s="448"/>
      <c r="K27" s="448"/>
      <c r="L27" s="448"/>
      <c r="M27" s="448"/>
      <c r="N27" s="448"/>
      <c r="O27" s="448"/>
      <c r="P27" s="448"/>
      <c r="Q27" s="448"/>
      <c r="R27" s="448"/>
      <c r="S27" s="448"/>
      <c r="T27" s="448"/>
      <c r="U27" s="448"/>
      <c r="V27" s="448"/>
      <c r="W27" s="448"/>
      <c r="X27" s="448"/>
      <c r="Y27" s="448"/>
      <c r="Z27" s="448"/>
      <c r="AA27" s="263"/>
      <c r="AB27" s="236"/>
      <c r="AC27" s="236"/>
      <c r="AD27" s="236"/>
      <c r="AE27" s="236"/>
    </row>
    <row r="28" spans="1:31" ht="20.25">
      <c r="A28" s="7" t="s">
        <v>5</v>
      </c>
      <c r="B28" s="236"/>
      <c r="C28" s="236"/>
      <c r="D28" s="236"/>
      <c r="E28" s="236"/>
      <c r="F28" s="236"/>
      <c r="G28" s="236"/>
      <c r="H28" s="236"/>
      <c r="I28" s="236"/>
      <c r="J28" s="236"/>
      <c r="K28" s="236"/>
      <c r="L28" s="236"/>
      <c r="M28" s="236"/>
      <c r="N28" s="236"/>
      <c r="O28" s="236"/>
      <c r="P28" s="236"/>
      <c r="Q28" s="236"/>
      <c r="R28" s="236"/>
      <c r="S28" s="236"/>
      <c r="T28" s="236"/>
      <c r="U28" s="236"/>
      <c r="V28" s="236"/>
      <c r="W28" s="236"/>
      <c r="X28" s="236"/>
      <c r="Y28" s="236"/>
      <c r="Z28" s="236"/>
      <c r="AA28" s="263"/>
      <c r="AB28" s="236"/>
      <c r="AC28" s="236"/>
      <c r="AD28" s="236"/>
      <c r="AE28" s="236"/>
    </row>
    <row r="29" spans="1:31" ht="20.25">
      <c r="A29" s="8" t="s">
        <v>6</v>
      </c>
      <c r="B29" s="236"/>
      <c r="C29" s="236"/>
      <c r="D29" s="236"/>
      <c r="E29" s="236"/>
      <c r="F29" s="236"/>
      <c r="G29" s="236"/>
      <c r="H29" s="236"/>
      <c r="I29" s="236"/>
      <c r="J29" s="236"/>
      <c r="K29" s="236"/>
      <c r="L29" s="236"/>
      <c r="M29" s="236"/>
      <c r="N29" s="236"/>
      <c r="O29" s="236"/>
      <c r="P29" s="236"/>
      <c r="Q29" s="236"/>
      <c r="R29" s="236"/>
      <c r="S29" s="236"/>
      <c r="T29" s="236"/>
      <c r="U29" s="236"/>
      <c r="V29" s="236"/>
      <c r="W29" s="236"/>
      <c r="X29" s="236"/>
      <c r="Y29" s="236"/>
      <c r="Z29" s="236"/>
      <c r="AA29" s="263"/>
      <c r="AB29" s="236"/>
      <c r="AC29" s="236"/>
      <c r="AD29" s="236"/>
      <c r="AE29" s="236"/>
    </row>
    <row r="30" spans="1:31" ht="20.25">
      <c r="A30" s="451" t="str">
        <f>"    - Phiếu yêu cầu nghiệm thu của nhà thầu thi công xây dựng số: "&amp;IF(AB7&gt;0,AC7&amp;"/PĐN","………………")&amp;", ngày "&amp;AB31&amp;" tháng "&amp;AC31&amp;" năm "&amp;AD31&amp;";"</f>
        <v xml:space="preserve">    - Phiếu yêu cầu nghiệm thu của nhà thầu thi công xây dựng số: ………………, ngày …... tháng …... năm ……...;</v>
      </c>
      <c r="B30" s="451"/>
      <c r="C30" s="451"/>
      <c r="D30" s="451"/>
      <c r="E30" s="451"/>
      <c r="F30" s="451"/>
      <c r="G30" s="451"/>
      <c r="H30" s="451"/>
      <c r="I30" s="451"/>
      <c r="J30" s="451"/>
      <c r="K30" s="451"/>
      <c r="L30" s="451"/>
      <c r="M30" s="451"/>
      <c r="N30" s="451"/>
      <c r="O30" s="451"/>
      <c r="P30" s="451"/>
      <c r="Q30" s="451"/>
      <c r="R30" s="451"/>
      <c r="S30" s="451"/>
      <c r="T30" s="451"/>
      <c r="U30" s="451"/>
      <c r="V30" s="451"/>
      <c r="W30" s="451"/>
      <c r="X30" s="451"/>
      <c r="Y30" s="451"/>
      <c r="Z30" s="451"/>
      <c r="AA30" s="340">
        <v>1</v>
      </c>
      <c r="AB30" s="236">
        <f>LEN(INDEX(DanhMuc,$AA$1,AA30))</f>
        <v>0</v>
      </c>
      <c r="AC30" s="236">
        <f>INDEX(DanhMuc,$AA$1,AA30)</f>
        <v>0</v>
      </c>
      <c r="AD30" s="236"/>
      <c r="AE30" s="236"/>
    </row>
    <row r="31" spans="1:31" ht="20.25">
      <c r="A31" s="451"/>
      <c r="B31" s="451"/>
      <c r="C31" s="451"/>
      <c r="D31" s="451"/>
      <c r="E31" s="451"/>
      <c r="F31" s="451"/>
      <c r="G31" s="451"/>
      <c r="H31" s="451"/>
      <c r="I31" s="451"/>
      <c r="J31" s="451"/>
      <c r="K31" s="451"/>
      <c r="L31" s="451"/>
      <c r="M31" s="451"/>
      <c r="N31" s="451"/>
      <c r="O31" s="451"/>
      <c r="P31" s="451"/>
      <c r="Q31" s="451"/>
      <c r="R31" s="451"/>
      <c r="S31" s="451"/>
      <c r="T31" s="451"/>
      <c r="U31" s="451"/>
      <c r="V31" s="451"/>
      <c r="W31" s="451"/>
      <c r="X31" s="451"/>
      <c r="Y31" s="451"/>
      <c r="Z31" s="451"/>
      <c r="AA31" s="340">
        <v>7</v>
      </c>
      <c r="AB31" s="236" t="str">
        <f>IF(INDEX(DanhMuc,$AA$1,AA31)&gt;0,TEXT(DAY(INDEX(DanhMuc,$AA$1,AA31)),"00"),"…...")</f>
        <v>…...</v>
      </c>
      <c r="AC31" s="236" t="str">
        <f>IF(INDEX(DanhMuc,$AA$1,AA31)&gt;0,TEXT(MONTH(INDEX(DanhMuc,$AA$1,AA31)),"00"),"…...")</f>
        <v>…...</v>
      </c>
      <c r="AD31" s="236" t="str">
        <f>IF(INDEX(DanhMuc,$AA$1,AA31)&gt;0,TEXT(YEAR(INDEX(DanhMuc,$AA$1,AA31)),"00"),"……...")</f>
        <v>……...</v>
      </c>
      <c r="AE31" s="236"/>
    </row>
    <row r="32" spans="1:31" ht="18.75" customHeight="1">
      <c r="A32" s="447" t="s">
        <v>274</v>
      </c>
      <c r="B32" s="448"/>
      <c r="C32" s="448"/>
      <c r="D32" s="448"/>
      <c r="E32" s="448"/>
      <c r="F32" s="448"/>
      <c r="G32" s="448"/>
      <c r="H32" s="448"/>
      <c r="I32" s="448"/>
      <c r="J32" s="448"/>
      <c r="K32" s="448"/>
      <c r="L32" s="448"/>
      <c r="M32" s="448"/>
      <c r="N32" s="448"/>
      <c r="O32" s="448"/>
      <c r="P32" s="448"/>
      <c r="Q32" s="448"/>
      <c r="R32" s="448"/>
      <c r="S32" s="448"/>
      <c r="T32" s="448"/>
      <c r="U32" s="448"/>
      <c r="V32" s="448"/>
      <c r="W32" s="448"/>
      <c r="X32" s="448"/>
      <c r="Y32" s="448"/>
      <c r="Z32" s="448"/>
      <c r="AA32" s="263"/>
      <c r="AB32" s="236"/>
      <c r="AC32" s="236"/>
      <c r="AD32" s="236"/>
      <c r="AE32" s="236"/>
    </row>
    <row r="33" spans="1:31" ht="20.25">
      <c r="A33" s="448"/>
      <c r="B33" s="448"/>
      <c r="C33" s="448"/>
      <c r="D33" s="448"/>
      <c r="E33" s="448"/>
      <c r="F33" s="448"/>
      <c r="G33" s="448"/>
      <c r="H33" s="448"/>
      <c r="I33" s="448"/>
      <c r="J33" s="448"/>
      <c r="K33" s="448"/>
      <c r="L33" s="448"/>
      <c r="M33" s="448"/>
      <c r="N33" s="448"/>
      <c r="O33" s="448"/>
      <c r="P33" s="448"/>
      <c r="Q33" s="448"/>
      <c r="R33" s="448"/>
      <c r="S33" s="448"/>
      <c r="T33" s="448"/>
      <c r="U33" s="448"/>
      <c r="V33" s="448"/>
      <c r="W33" s="448"/>
      <c r="X33" s="448"/>
      <c r="Y33" s="448"/>
      <c r="Z33" s="448"/>
      <c r="AA33" s="263"/>
      <c r="AB33" s="236"/>
      <c r="AC33" s="236"/>
      <c r="AD33" s="236"/>
      <c r="AE33" s="236"/>
    </row>
    <row r="34" spans="1:31" ht="20.25">
      <c r="A34" s="240" t="s">
        <v>259</v>
      </c>
      <c r="B34" s="236"/>
      <c r="C34" s="236"/>
      <c r="D34" s="236"/>
      <c r="E34" s="236"/>
      <c r="F34" s="236"/>
      <c r="G34" s="236"/>
      <c r="H34" s="236"/>
      <c r="I34" s="236"/>
      <c r="J34" s="236"/>
      <c r="K34" s="236"/>
      <c r="L34" s="236"/>
      <c r="M34" s="236"/>
      <c r="N34" s="236"/>
      <c r="O34" s="236"/>
      <c r="P34" s="236"/>
      <c r="Q34" s="236"/>
      <c r="R34" s="236"/>
      <c r="S34" s="236"/>
      <c r="T34" s="236"/>
      <c r="U34" s="236"/>
      <c r="V34" s="236"/>
      <c r="W34" s="236"/>
      <c r="X34" s="236"/>
      <c r="Y34" s="236"/>
      <c r="Z34" s="236"/>
      <c r="AA34" s="263"/>
      <c r="AB34" s="236"/>
      <c r="AC34" s="236"/>
      <c r="AD34" s="236"/>
      <c r="AE34" s="236"/>
    </row>
    <row r="35" spans="1:31" ht="20.25">
      <c r="A35" s="240"/>
      <c r="B35" s="266" t="s">
        <v>312</v>
      </c>
      <c r="C35" s="236"/>
      <c r="D35" s="236"/>
      <c r="E35" s="236"/>
      <c r="F35" s="236"/>
      <c r="G35" s="236"/>
      <c r="H35" s="236"/>
      <c r="I35" s="236"/>
      <c r="J35" s="236"/>
      <c r="K35" s="236"/>
      <c r="L35" s="236"/>
      <c r="M35" s="236"/>
      <c r="N35" s="236"/>
      <c r="O35" s="236"/>
      <c r="P35" s="236"/>
      <c r="Q35" s="236"/>
      <c r="R35" s="236"/>
      <c r="S35" s="236"/>
      <c r="T35" s="236"/>
      <c r="U35" s="236"/>
      <c r="V35" s="236"/>
      <c r="W35" s="236"/>
      <c r="X35" s="236"/>
      <c r="Y35" s="236"/>
      <c r="Z35" s="236"/>
      <c r="AA35" s="263"/>
      <c r="AB35" s="236"/>
      <c r="AC35" s="236"/>
      <c r="AD35" s="236"/>
      <c r="AE35" s="236"/>
    </row>
    <row r="36" spans="1:31" ht="20.25">
      <c r="A36" s="236"/>
      <c r="B36" s="109" t="s">
        <v>314</v>
      </c>
      <c r="C36" s="241"/>
      <c r="D36" s="241"/>
      <c r="E36" s="241"/>
      <c r="F36" s="241"/>
      <c r="G36" s="241"/>
      <c r="H36" s="241"/>
      <c r="I36" s="241"/>
      <c r="J36" s="241"/>
      <c r="K36" s="241"/>
      <c r="L36" s="241"/>
      <c r="M36" s="241"/>
      <c r="N36" s="241"/>
      <c r="O36" s="241"/>
      <c r="P36" s="241"/>
      <c r="Q36" s="241"/>
      <c r="R36" s="241"/>
      <c r="S36" s="241"/>
      <c r="T36" s="241"/>
      <c r="U36" s="241"/>
      <c r="V36" s="241"/>
      <c r="W36" s="241"/>
      <c r="X36" s="241"/>
      <c r="Y36" s="241"/>
      <c r="Z36" s="241"/>
      <c r="AA36" s="263"/>
      <c r="AB36" s="236"/>
      <c r="AC36" s="236"/>
      <c r="AD36" s="236"/>
      <c r="AE36" s="236"/>
    </row>
    <row r="37" spans="1:31" ht="20.25">
      <c r="A37" s="236"/>
      <c r="B37" s="109" t="s">
        <v>347</v>
      </c>
      <c r="C37" s="241"/>
      <c r="D37" s="241"/>
      <c r="E37" s="241"/>
      <c r="F37" s="241"/>
      <c r="G37" s="241"/>
      <c r="H37" s="241"/>
      <c r="I37" s="241"/>
      <c r="J37" s="241"/>
      <c r="K37" s="241"/>
      <c r="L37" s="241"/>
      <c r="M37" s="241"/>
      <c r="N37" s="241"/>
      <c r="O37" s="241"/>
      <c r="P37" s="241"/>
      <c r="Q37" s="241"/>
      <c r="R37" s="241"/>
      <c r="S37" s="241"/>
      <c r="T37" s="241"/>
      <c r="U37" s="241"/>
      <c r="V37" s="241"/>
      <c r="W37" s="241"/>
      <c r="X37" s="241"/>
      <c r="Y37" s="241"/>
      <c r="Z37" s="241"/>
      <c r="AA37" s="263"/>
      <c r="AB37" s="236"/>
      <c r="AC37" s="236"/>
      <c r="AD37" s="236"/>
      <c r="AE37" s="236"/>
    </row>
    <row r="38" spans="1:31" ht="18.75" customHeight="1">
      <c r="A38" s="447" t="str">
        <f>"   - "&amp;hdxd&amp;";"</f>
        <v xml:space="preserve">   - Hợp đồng Xây lắp số: 02/2010/HĐXD ký ngày 01 tháng 3 năm 2010 về việc thi công xây dựng “Nhà làm việc kiêm kho, Nhà công vụ và phụ trợ” thuộc Dự án Đầu tư Xây dựng Công trình “Nhà làm việc kiêm kho” giữa Tỉnh QN và Công ty CP xây dựng…;</v>
      </c>
      <c r="B38" s="448"/>
      <c r="C38" s="448"/>
      <c r="D38" s="448"/>
      <c r="E38" s="448"/>
      <c r="F38" s="448"/>
      <c r="G38" s="448"/>
      <c r="H38" s="448"/>
      <c r="I38" s="448"/>
      <c r="J38" s="448"/>
      <c r="K38" s="448"/>
      <c r="L38" s="448"/>
      <c r="M38" s="448"/>
      <c r="N38" s="448"/>
      <c r="O38" s="448"/>
      <c r="P38" s="448"/>
      <c r="Q38" s="448"/>
      <c r="R38" s="448"/>
      <c r="S38" s="448"/>
      <c r="T38" s="448"/>
      <c r="U38" s="448"/>
      <c r="V38" s="448"/>
      <c r="W38" s="448"/>
      <c r="X38" s="448"/>
      <c r="Y38" s="448"/>
      <c r="Z38" s="448"/>
      <c r="AA38" s="263"/>
      <c r="AB38" s="236"/>
      <c r="AC38" s="236"/>
      <c r="AD38" s="236"/>
      <c r="AE38" s="236"/>
    </row>
    <row r="39" spans="1:31" ht="20.25">
      <c r="A39" s="447"/>
      <c r="B39" s="448"/>
      <c r="C39" s="448"/>
      <c r="D39" s="448"/>
      <c r="E39" s="448"/>
      <c r="F39" s="448"/>
      <c r="G39" s="448"/>
      <c r="H39" s="448"/>
      <c r="I39" s="448"/>
      <c r="J39" s="448"/>
      <c r="K39" s="448"/>
      <c r="L39" s="448"/>
      <c r="M39" s="448"/>
      <c r="N39" s="448"/>
      <c r="O39" s="448"/>
      <c r="P39" s="448"/>
      <c r="Q39" s="448"/>
      <c r="R39" s="448"/>
      <c r="S39" s="448"/>
      <c r="T39" s="448"/>
      <c r="U39" s="448"/>
      <c r="V39" s="448"/>
      <c r="W39" s="448"/>
      <c r="X39" s="448"/>
      <c r="Y39" s="448"/>
      <c r="Z39" s="448"/>
      <c r="AA39" s="263"/>
      <c r="AB39" s="236"/>
      <c r="AC39" s="236"/>
      <c r="AD39" s="236"/>
      <c r="AE39" s="236"/>
    </row>
    <row r="40" spans="1:31" ht="20.25">
      <c r="A40" s="447"/>
      <c r="B40" s="448"/>
      <c r="C40" s="448"/>
      <c r="D40" s="448"/>
      <c r="E40" s="448"/>
      <c r="F40" s="448"/>
      <c r="G40" s="448"/>
      <c r="H40" s="448"/>
      <c r="I40" s="448"/>
      <c r="J40" s="448"/>
      <c r="K40" s="448"/>
      <c r="L40" s="448"/>
      <c r="M40" s="448"/>
      <c r="N40" s="448"/>
      <c r="O40" s="448"/>
      <c r="P40" s="448"/>
      <c r="Q40" s="448"/>
      <c r="R40" s="448"/>
      <c r="S40" s="448"/>
      <c r="T40" s="448"/>
      <c r="U40" s="448"/>
      <c r="V40" s="448"/>
      <c r="W40" s="448"/>
      <c r="X40" s="448"/>
      <c r="Y40" s="448"/>
      <c r="Z40" s="448"/>
      <c r="AA40" s="263"/>
      <c r="AB40" s="236"/>
      <c r="AC40" s="236"/>
      <c r="AD40" s="236"/>
      <c r="AE40" s="236"/>
    </row>
    <row r="41" spans="1:31" ht="20.25">
      <c r="A41" s="448"/>
      <c r="B41" s="448"/>
      <c r="C41" s="448"/>
      <c r="D41" s="448"/>
      <c r="E41" s="448"/>
      <c r="F41" s="448"/>
      <c r="G41" s="448"/>
      <c r="H41" s="448"/>
      <c r="I41" s="448"/>
      <c r="J41" s="448"/>
      <c r="K41" s="448"/>
      <c r="L41" s="448"/>
      <c r="M41" s="448"/>
      <c r="N41" s="448"/>
      <c r="O41" s="448"/>
      <c r="P41" s="448"/>
      <c r="Q41" s="448"/>
      <c r="R41" s="448"/>
      <c r="S41" s="448"/>
      <c r="T41" s="448"/>
      <c r="U41" s="448"/>
      <c r="V41" s="448"/>
      <c r="W41" s="448"/>
      <c r="X41" s="448"/>
      <c r="Y41" s="448"/>
      <c r="Z41" s="448"/>
      <c r="AA41" s="263"/>
      <c r="AB41" s="236"/>
      <c r="AC41" s="236"/>
      <c r="AD41" s="236"/>
      <c r="AE41" s="236"/>
    </row>
    <row r="42" spans="1:31" ht="18.75" customHeight="1">
      <c r="A42" s="240" t="s">
        <v>94</v>
      </c>
      <c r="B42" s="241"/>
      <c r="C42" s="241"/>
      <c r="D42" s="241"/>
      <c r="E42" s="241"/>
      <c r="F42" s="241"/>
      <c r="G42" s="241"/>
      <c r="H42" s="241"/>
      <c r="I42" s="241"/>
      <c r="J42" s="241"/>
      <c r="K42" s="241"/>
      <c r="L42" s="241"/>
      <c r="M42" s="241"/>
      <c r="N42" s="241"/>
      <c r="O42" s="241"/>
      <c r="P42" s="241"/>
      <c r="Q42" s="241"/>
      <c r="R42" s="241"/>
      <c r="S42" s="241"/>
      <c r="T42" s="241"/>
      <c r="U42" s="241"/>
      <c r="V42" s="241"/>
      <c r="W42" s="241"/>
      <c r="X42" s="241"/>
      <c r="Y42" s="241"/>
      <c r="Z42" s="241"/>
      <c r="AA42" s="263"/>
      <c r="AB42" s="236"/>
      <c r="AC42" s="236"/>
      <c r="AD42" s="236"/>
      <c r="AE42" s="236"/>
    </row>
    <row r="43" spans="1:31" ht="20.25">
      <c r="A43" s="447" t="str">
        <f>"    - Biên bản nghiệm thu nội bộ đối tượng nghiệm thu số: "&amp;IF(AB43&gt;0,AC43&amp;"/NB","……………......")&amp;", ngày "&amp;AB44&amp;" tháng "&amp;AC44&amp;" năm "&amp;AD44&amp;";"</f>
        <v xml:space="preserve">    - Biên bản nghiệm thu nội bộ đối tượng nghiệm thu số: ……………......, ngày …... tháng …... năm ……...;</v>
      </c>
      <c r="B43" s="448"/>
      <c r="C43" s="448"/>
      <c r="D43" s="448"/>
      <c r="E43" s="448"/>
      <c r="F43" s="448"/>
      <c r="G43" s="448"/>
      <c r="H43" s="448"/>
      <c r="I43" s="448"/>
      <c r="J43" s="448"/>
      <c r="K43" s="448"/>
      <c r="L43" s="448"/>
      <c r="M43" s="448"/>
      <c r="N43" s="448"/>
      <c r="O43" s="448"/>
      <c r="P43" s="448"/>
      <c r="Q43" s="448"/>
      <c r="R43" s="448"/>
      <c r="S43" s="448"/>
      <c r="T43" s="448"/>
      <c r="U43" s="448"/>
      <c r="V43" s="448"/>
      <c r="W43" s="448"/>
      <c r="X43" s="448"/>
      <c r="Y43" s="448"/>
      <c r="Z43" s="448"/>
      <c r="AA43" s="340">
        <v>1</v>
      </c>
      <c r="AB43" s="236">
        <f>LEN(INDEX(DanhMuc,$AA$1,AA43))</f>
        <v>0</v>
      </c>
      <c r="AC43" s="236">
        <f>INDEX(DanhMuc,$AA$1,AA43)</f>
        <v>0</v>
      </c>
      <c r="AD43" s="236"/>
      <c r="AE43" s="236"/>
    </row>
    <row r="44" spans="1:31" ht="20.25">
      <c r="A44" s="448"/>
      <c r="B44" s="448"/>
      <c r="C44" s="448"/>
      <c r="D44" s="448"/>
      <c r="E44" s="448"/>
      <c r="F44" s="448"/>
      <c r="G44" s="448"/>
      <c r="H44" s="448"/>
      <c r="I44" s="448"/>
      <c r="J44" s="448"/>
      <c r="K44" s="448"/>
      <c r="L44" s="448"/>
      <c r="M44" s="448"/>
      <c r="N44" s="448"/>
      <c r="O44" s="448"/>
      <c r="P44" s="448"/>
      <c r="Q44" s="448"/>
      <c r="R44" s="448"/>
      <c r="S44" s="448"/>
      <c r="T44" s="448"/>
      <c r="U44" s="448"/>
      <c r="V44" s="448"/>
      <c r="W44" s="448"/>
      <c r="X44" s="448"/>
      <c r="Y44" s="448"/>
      <c r="Z44" s="448"/>
      <c r="AA44" s="340">
        <v>5</v>
      </c>
      <c r="AB44" s="236" t="str">
        <f>IF(INDEX(DanhMuc,$AA$1,AA44)&gt;0,TEXT(DAY(INDEX(DanhMuc,$AA$1,AA44)),"00"),"…...")</f>
        <v>…...</v>
      </c>
      <c r="AC44" s="236" t="str">
        <f>IF(INDEX(DanhMuc,$AA$1,AA44)&gt;0,TEXT(MONTH(INDEX(DanhMuc,$AA$1,AA44)),"00"),"…...")</f>
        <v>…...</v>
      </c>
      <c r="AD44" s="236" t="str">
        <f>IF(INDEX(DanhMuc,$AA$1,AA44)&gt;0,TEXT(YEAR(INDEX(DanhMuc,$AA$1,AA44)),"00"),"……...")</f>
        <v>……...</v>
      </c>
      <c r="AE44" s="236"/>
    </row>
    <row r="45" spans="1:31" ht="20.25">
      <c r="A45" s="447" t="s">
        <v>11</v>
      </c>
      <c r="B45" s="448"/>
      <c r="C45" s="448"/>
      <c r="D45" s="448"/>
      <c r="E45" s="448"/>
      <c r="F45" s="448"/>
      <c r="G45" s="448"/>
      <c r="H45" s="448"/>
      <c r="I45" s="448"/>
      <c r="J45" s="448"/>
      <c r="K45" s="448"/>
      <c r="L45" s="448"/>
      <c r="M45" s="448"/>
      <c r="N45" s="448"/>
      <c r="O45" s="448"/>
      <c r="P45" s="448"/>
      <c r="Q45" s="448"/>
      <c r="R45" s="448"/>
      <c r="S45" s="448"/>
      <c r="T45" s="448"/>
      <c r="U45" s="448"/>
      <c r="V45" s="448"/>
      <c r="W45" s="448"/>
      <c r="X45" s="448"/>
      <c r="Y45" s="448"/>
      <c r="Z45" s="448"/>
      <c r="AA45" s="263"/>
      <c r="AB45" s="236"/>
      <c r="AC45" s="236"/>
      <c r="AD45" s="236"/>
      <c r="AE45" s="236"/>
    </row>
    <row r="46" spans="1:31" ht="15.75" customHeight="1">
      <c r="A46" s="448"/>
      <c r="B46" s="448"/>
      <c r="C46" s="448"/>
      <c r="D46" s="448"/>
      <c r="E46" s="448"/>
      <c r="F46" s="448"/>
      <c r="G46" s="448"/>
      <c r="H46" s="448"/>
      <c r="I46" s="448"/>
      <c r="J46" s="448"/>
      <c r="K46" s="448"/>
      <c r="L46" s="448"/>
      <c r="M46" s="448"/>
      <c r="N46" s="448"/>
      <c r="O46" s="448"/>
      <c r="P46" s="448"/>
      <c r="Q46" s="448"/>
      <c r="R46" s="448"/>
      <c r="S46" s="448"/>
      <c r="T46" s="448"/>
      <c r="U46" s="448"/>
      <c r="V46" s="448"/>
      <c r="W46" s="448"/>
      <c r="X46" s="448"/>
      <c r="Y46" s="448"/>
      <c r="Z46" s="448"/>
      <c r="AA46" s="263"/>
      <c r="AB46" s="236"/>
      <c r="AC46" s="236"/>
      <c r="AD46" s="236"/>
      <c r="AE46" s="236"/>
    </row>
    <row r="47" spans="1:31" ht="15.75" customHeight="1">
      <c r="A47" s="8" t="s">
        <v>7</v>
      </c>
      <c r="B47" s="236"/>
      <c r="C47" s="236"/>
      <c r="D47" s="236"/>
      <c r="E47" s="236"/>
      <c r="F47" s="236"/>
      <c r="G47" s="236"/>
      <c r="H47" s="236"/>
      <c r="I47" s="236"/>
      <c r="J47" s="236"/>
      <c r="K47" s="236"/>
      <c r="L47" s="236"/>
      <c r="M47" s="236"/>
      <c r="N47" s="236"/>
      <c r="O47" s="236"/>
      <c r="P47" s="236"/>
      <c r="Q47" s="236"/>
      <c r="R47" s="236"/>
      <c r="S47" s="236"/>
      <c r="T47" s="236"/>
      <c r="U47" s="236"/>
      <c r="V47" s="236"/>
      <c r="W47" s="236"/>
      <c r="X47" s="236"/>
      <c r="Y47" s="236"/>
      <c r="Z47" s="236"/>
      <c r="AA47" s="263"/>
      <c r="AB47" s="236"/>
      <c r="AC47" s="236"/>
      <c r="AD47" s="236"/>
      <c r="AE47" s="236"/>
    </row>
    <row r="48" spans="1:31" ht="15.75" customHeight="1">
      <c r="A48" s="240" t="s">
        <v>310</v>
      </c>
      <c r="B48" s="236"/>
      <c r="C48" s="236"/>
      <c r="D48" s="236"/>
      <c r="E48" s="236"/>
      <c r="F48" s="236"/>
      <c r="G48" s="236"/>
      <c r="H48" s="236"/>
      <c r="I48" s="236"/>
      <c r="J48" s="236"/>
      <c r="K48" s="236"/>
      <c r="L48" s="236"/>
      <c r="M48" s="236"/>
      <c r="N48" s="236"/>
      <c r="O48" s="236"/>
      <c r="P48" s="236"/>
      <c r="Q48" s="236"/>
      <c r="R48" s="236"/>
      <c r="S48" s="236"/>
      <c r="T48" s="236"/>
      <c r="U48" s="236"/>
      <c r="V48" s="236"/>
      <c r="W48" s="236"/>
      <c r="X48" s="236"/>
      <c r="Y48" s="236"/>
      <c r="Z48" s="236"/>
      <c r="AA48" s="263"/>
      <c r="AB48" s="233"/>
      <c r="AC48" s="233"/>
      <c r="AD48" s="233"/>
      <c r="AE48" s="233"/>
    </row>
    <row r="49" spans="1:31" ht="20.25">
      <c r="A49" s="236"/>
      <c r="B49" s="256" t="s">
        <v>133</v>
      </c>
      <c r="C49" s="246"/>
      <c r="D49" s="246" t="s">
        <v>277</v>
      </c>
      <c r="E49" s="246"/>
      <c r="F49" s="246"/>
      <c r="G49" s="246"/>
      <c r="H49" s="246"/>
      <c r="I49" s="246"/>
      <c r="J49" s="246"/>
      <c r="K49" s="246"/>
      <c r="L49" s="246"/>
      <c r="M49" s="246" t="s">
        <v>278</v>
      </c>
      <c r="N49" s="246"/>
      <c r="O49" s="246"/>
      <c r="P49" s="246"/>
      <c r="Q49" s="246"/>
      <c r="R49" s="246"/>
      <c r="S49" s="246"/>
      <c r="T49" s="246"/>
      <c r="U49" s="246" t="s">
        <v>279</v>
      </c>
      <c r="V49" s="246"/>
      <c r="W49" s="246"/>
      <c r="X49" s="246"/>
      <c r="Y49" s="246"/>
      <c r="Z49" s="246"/>
      <c r="AA49" s="263"/>
      <c r="AB49" s="233"/>
      <c r="AC49" s="233"/>
      <c r="AD49" s="233"/>
      <c r="AE49" s="233"/>
    </row>
    <row r="50" spans="1:31" ht="20.25">
      <c r="A50" s="236"/>
      <c r="B50" s="247">
        <v>1</v>
      </c>
      <c r="C50" s="257"/>
      <c r="D50" s="248" t="s">
        <v>315</v>
      </c>
      <c r="E50" s="249"/>
      <c r="F50" s="249"/>
      <c r="G50" s="249"/>
      <c r="H50" s="249"/>
      <c r="I50" s="249"/>
      <c r="J50" s="249"/>
      <c r="K50" s="249"/>
      <c r="L50" s="250"/>
      <c r="M50" s="248" t="s">
        <v>323</v>
      </c>
      <c r="N50" s="249"/>
      <c r="O50" s="249"/>
      <c r="P50" s="249"/>
      <c r="Q50" s="249"/>
      <c r="R50" s="249"/>
      <c r="S50" s="249"/>
      <c r="T50" s="250"/>
      <c r="U50" s="251" t="s">
        <v>108</v>
      </c>
      <c r="V50" s="249"/>
      <c r="W50" s="249"/>
      <c r="X50" s="249"/>
      <c r="Y50" s="249"/>
      <c r="Z50" s="250"/>
      <c r="AA50" s="263"/>
      <c r="AB50" s="233"/>
      <c r="AC50" s="233"/>
      <c r="AD50" s="233"/>
      <c r="AE50" s="233"/>
    </row>
    <row r="51" spans="1:31" ht="20.25">
      <c r="A51" s="236"/>
      <c r="B51" s="247">
        <v>2</v>
      </c>
      <c r="C51" s="257"/>
      <c r="D51" s="251" t="s">
        <v>342</v>
      </c>
      <c r="E51" s="249"/>
      <c r="F51" s="249"/>
      <c r="G51" s="249"/>
      <c r="H51" s="249"/>
      <c r="I51" s="249"/>
      <c r="J51" s="249"/>
      <c r="K51" s="249"/>
      <c r="L51" s="250"/>
      <c r="M51" s="251" t="s">
        <v>288</v>
      </c>
      <c r="N51" s="249"/>
      <c r="O51" s="249"/>
      <c r="P51" s="249"/>
      <c r="Q51" s="249"/>
      <c r="R51" s="249"/>
      <c r="S51" s="249"/>
      <c r="T51" s="250"/>
      <c r="U51" s="251" t="s">
        <v>108</v>
      </c>
      <c r="V51" s="249"/>
      <c r="W51" s="249"/>
      <c r="X51" s="249"/>
      <c r="Y51" s="249"/>
      <c r="Z51" s="250"/>
      <c r="AA51" s="263"/>
      <c r="AB51" s="233"/>
      <c r="AC51" s="233"/>
      <c r="AD51" s="233"/>
      <c r="AE51" s="233"/>
    </row>
    <row r="52" spans="1:31" ht="20.25">
      <c r="A52" s="236"/>
      <c r="B52" s="247">
        <v>3</v>
      </c>
      <c r="C52" s="257"/>
      <c r="D52" s="251" t="s">
        <v>338</v>
      </c>
      <c r="E52" s="249"/>
      <c r="F52" s="249"/>
      <c r="G52" s="249"/>
      <c r="H52" s="249"/>
      <c r="I52" s="249"/>
      <c r="J52" s="249"/>
      <c r="K52" s="249"/>
      <c r="L52" s="250"/>
      <c r="M52" s="251" t="s">
        <v>280</v>
      </c>
      <c r="N52" s="249"/>
      <c r="O52" s="249"/>
      <c r="P52" s="249"/>
      <c r="Q52" s="249"/>
      <c r="R52" s="249"/>
      <c r="S52" s="249"/>
      <c r="T52" s="250"/>
      <c r="U52" s="251" t="s">
        <v>108</v>
      </c>
      <c r="V52" s="249"/>
      <c r="W52" s="249"/>
      <c r="X52" s="249"/>
      <c r="Y52" s="249"/>
      <c r="Z52" s="250"/>
      <c r="AA52" s="263"/>
      <c r="AB52" s="233"/>
      <c r="AC52" s="233"/>
      <c r="AD52" s="233"/>
      <c r="AE52" s="233"/>
    </row>
    <row r="53" spans="1:31" ht="20.25">
      <c r="A53" s="240"/>
      <c r="B53" s="252">
        <v>5</v>
      </c>
      <c r="C53" s="257"/>
      <c r="D53" s="251" t="s">
        <v>339</v>
      </c>
      <c r="E53" s="249"/>
      <c r="F53" s="249"/>
      <c r="G53" s="249"/>
      <c r="H53" s="249"/>
      <c r="I53" s="249"/>
      <c r="J53" s="249"/>
      <c r="K53" s="249"/>
      <c r="L53" s="250"/>
      <c r="M53" s="251" t="s">
        <v>290</v>
      </c>
      <c r="N53" s="249"/>
      <c r="O53" s="249"/>
      <c r="P53" s="249"/>
      <c r="Q53" s="249"/>
      <c r="R53" s="249"/>
      <c r="S53" s="249"/>
      <c r="T53" s="250"/>
      <c r="U53" s="251" t="s">
        <v>108</v>
      </c>
      <c r="V53" s="249"/>
      <c r="W53" s="249"/>
      <c r="X53" s="249"/>
      <c r="Y53" s="249"/>
      <c r="Z53" s="250"/>
      <c r="AA53" s="263"/>
      <c r="AB53" s="233"/>
      <c r="AC53" s="233"/>
      <c r="AD53" s="233"/>
      <c r="AE53" s="233"/>
    </row>
    <row r="54" spans="1:31" ht="20.25">
      <c r="A54" s="240"/>
      <c r="B54" s="252">
        <v>6</v>
      </c>
      <c r="C54" s="257"/>
      <c r="D54" s="251" t="s">
        <v>341</v>
      </c>
      <c r="E54" s="249"/>
      <c r="F54" s="249"/>
      <c r="G54" s="249"/>
      <c r="H54" s="249"/>
      <c r="I54" s="249"/>
      <c r="J54" s="249"/>
      <c r="K54" s="249"/>
      <c r="L54" s="250"/>
      <c r="M54" s="251" t="s">
        <v>289</v>
      </c>
      <c r="N54" s="249"/>
      <c r="O54" s="249"/>
      <c r="P54" s="249"/>
      <c r="Q54" s="249"/>
      <c r="R54" s="249"/>
      <c r="S54" s="249"/>
      <c r="T54" s="250"/>
      <c r="U54" s="251" t="s">
        <v>108</v>
      </c>
      <c r="V54" s="249"/>
      <c r="W54" s="249"/>
      <c r="X54" s="249"/>
      <c r="Y54" s="249"/>
      <c r="Z54" s="250"/>
      <c r="AA54" s="263"/>
      <c r="AB54" s="233"/>
      <c r="AC54" s="233"/>
      <c r="AD54" s="233"/>
      <c r="AE54" s="233"/>
    </row>
    <row r="55" spans="1:31" ht="20.25">
      <c r="A55" s="240"/>
      <c r="B55" s="259">
        <v>7</v>
      </c>
      <c r="C55" s="258"/>
      <c r="D55" s="253" t="s">
        <v>322</v>
      </c>
      <c r="E55" s="254"/>
      <c r="F55" s="254"/>
      <c r="G55" s="254"/>
      <c r="H55" s="254"/>
      <c r="I55" s="254"/>
      <c r="J55" s="254"/>
      <c r="K55" s="254"/>
      <c r="L55" s="255"/>
      <c r="M55" s="253" t="s">
        <v>280</v>
      </c>
      <c r="N55" s="254"/>
      <c r="O55" s="254"/>
      <c r="P55" s="254"/>
      <c r="Q55" s="254"/>
      <c r="R55" s="254"/>
      <c r="S55" s="254"/>
      <c r="T55" s="255"/>
      <c r="U55" s="253" t="s">
        <v>108</v>
      </c>
      <c r="V55" s="254"/>
      <c r="W55" s="254"/>
      <c r="X55" s="254"/>
      <c r="Y55" s="254"/>
      <c r="Z55" s="255"/>
      <c r="AA55" s="263"/>
      <c r="AB55" s="233"/>
      <c r="AC55" s="233"/>
      <c r="AD55" s="233"/>
      <c r="AE55" s="233"/>
    </row>
    <row r="56" spans="1:31" ht="20.25">
      <c r="A56" s="8" t="s">
        <v>96</v>
      </c>
      <c r="B56" s="236"/>
      <c r="C56" s="236"/>
      <c r="D56" s="236"/>
      <c r="E56" s="236"/>
      <c r="F56" s="236"/>
      <c r="G56" s="236"/>
      <c r="H56" s="236"/>
      <c r="I56" s="236"/>
      <c r="J56" s="236"/>
      <c r="K56" s="236"/>
      <c r="L56" s="236"/>
      <c r="M56" s="236"/>
      <c r="N56" s="236"/>
      <c r="O56" s="236"/>
      <c r="P56" s="236"/>
      <c r="Q56" s="236"/>
      <c r="R56" s="236"/>
      <c r="S56" s="236"/>
      <c r="T56" s="236"/>
      <c r="U56" s="236"/>
      <c r="V56" s="236"/>
      <c r="W56" s="236"/>
      <c r="X56" s="236"/>
      <c r="Y56" s="236"/>
      <c r="Z56" s="236"/>
      <c r="AA56" s="263"/>
      <c r="AB56" s="236"/>
      <c r="AC56" s="236"/>
      <c r="AD56" s="236"/>
      <c r="AE56" s="236"/>
    </row>
    <row r="57" spans="1:31" ht="21" thickBot="1">
      <c r="A57" s="243"/>
      <c r="B57" s="244"/>
      <c r="C57" s="244"/>
      <c r="D57" s="244"/>
      <c r="E57" s="244"/>
      <c r="F57" s="244"/>
      <c r="G57" s="244"/>
      <c r="H57" s="244"/>
      <c r="I57" s="244"/>
      <c r="J57" s="244"/>
      <c r="K57" s="244"/>
      <c r="L57" s="244"/>
      <c r="M57" s="244"/>
      <c r="N57" s="244"/>
      <c r="O57" s="244"/>
      <c r="P57" s="244"/>
      <c r="Q57" s="244"/>
      <c r="R57" s="244"/>
      <c r="S57" s="244"/>
      <c r="T57" s="244"/>
      <c r="U57" s="244"/>
      <c r="V57" s="244"/>
      <c r="W57" s="244"/>
      <c r="X57" s="244"/>
      <c r="Y57" s="244"/>
      <c r="Z57" s="244"/>
      <c r="AA57" s="263"/>
      <c r="AB57" s="236"/>
      <c r="AC57" s="236"/>
      <c r="AD57" s="236"/>
      <c r="AE57" s="236"/>
    </row>
    <row r="58" spans="1:31" ht="21" thickBot="1">
      <c r="A58" s="7" t="s">
        <v>8</v>
      </c>
      <c r="B58" s="236"/>
      <c r="C58" s="236"/>
      <c r="D58" s="236"/>
      <c r="E58" s="236"/>
      <c r="F58" s="236"/>
      <c r="G58" s="236"/>
      <c r="H58" s="236"/>
      <c r="I58" s="236"/>
      <c r="J58" s="236"/>
      <c r="K58" s="236"/>
      <c r="L58" s="236"/>
      <c r="M58" s="236"/>
      <c r="N58" s="236"/>
      <c r="O58" s="236"/>
      <c r="P58" s="236"/>
      <c r="Q58" s="236"/>
      <c r="R58" s="236"/>
      <c r="S58" s="236"/>
      <c r="T58" s="236"/>
      <c r="U58" s="236"/>
      <c r="V58" s="236"/>
      <c r="W58" s="236"/>
      <c r="X58" s="236"/>
      <c r="Y58" s="236"/>
      <c r="Z58" s="236"/>
      <c r="AA58" s="264" t="s">
        <v>25</v>
      </c>
      <c r="AB58" s="236"/>
      <c r="AC58" s="236"/>
      <c r="AD58" s="236"/>
      <c r="AE58" s="236"/>
    </row>
    <row r="59" spans="1:31" ht="20.25">
      <c r="A59" s="245"/>
      <c r="B59" s="249" t="s">
        <v>276</v>
      </c>
      <c r="C59" s="249"/>
      <c r="D59" s="249"/>
      <c r="E59" s="249"/>
      <c r="F59" s="249"/>
      <c r="G59" s="249"/>
      <c r="H59" s="249"/>
      <c r="I59" s="249"/>
      <c r="J59" s="249"/>
      <c r="K59" s="249"/>
      <c r="L59" s="249"/>
      <c r="M59" s="249"/>
      <c r="N59" s="249"/>
      <c r="O59" s="249"/>
      <c r="P59" s="249"/>
      <c r="Q59" s="245"/>
      <c r="R59" s="245"/>
      <c r="S59" s="245"/>
      <c r="T59" s="245"/>
      <c r="U59" s="245"/>
      <c r="V59" s="245"/>
      <c r="W59" s="245"/>
      <c r="X59" s="245"/>
      <c r="Y59" s="245"/>
      <c r="Z59" s="245"/>
      <c r="AA59" s="263"/>
      <c r="AB59" s="236"/>
      <c r="AC59" s="236"/>
      <c r="AD59" s="236"/>
      <c r="AE59" s="236"/>
    </row>
    <row r="60" spans="1:31" ht="20.25">
      <c r="A60" s="7" t="s">
        <v>95</v>
      </c>
      <c r="B60" s="236"/>
      <c r="C60" s="236"/>
      <c r="D60" s="236"/>
      <c r="E60" s="236"/>
      <c r="F60" s="236"/>
      <c r="G60" s="236"/>
      <c r="H60" s="236"/>
      <c r="I60" s="236"/>
      <c r="J60" s="236"/>
      <c r="K60" s="236"/>
      <c r="L60" s="236"/>
      <c r="M60" s="236"/>
      <c r="N60" s="236"/>
      <c r="O60" s="236"/>
      <c r="P60" s="236"/>
      <c r="Q60" s="236"/>
      <c r="R60" s="236"/>
      <c r="S60" s="236"/>
      <c r="T60" s="236"/>
      <c r="U60" s="236"/>
      <c r="V60" s="236"/>
      <c r="W60" s="236"/>
      <c r="X60" s="236"/>
      <c r="Y60" s="236"/>
      <c r="Z60" s="236"/>
      <c r="AA60" s="242"/>
      <c r="AB60" s="236"/>
      <c r="AC60" s="236"/>
      <c r="AD60" s="236"/>
      <c r="AE60" s="236"/>
    </row>
    <row r="61" spans="1:31" ht="18.75">
      <c r="A61" s="236"/>
      <c r="B61" s="236"/>
      <c r="C61" s="236"/>
      <c r="D61" s="236"/>
      <c r="E61" s="236"/>
      <c r="F61" s="236"/>
      <c r="G61" s="236"/>
      <c r="H61" s="236"/>
      <c r="I61" s="236"/>
      <c r="J61" s="236"/>
      <c r="K61" s="236"/>
      <c r="L61" s="236"/>
      <c r="M61" s="236"/>
      <c r="N61" s="236"/>
      <c r="O61" s="236"/>
      <c r="P61" s="236"/>
      <c r="Q61" s="236"/>
      <c r="R61" s="236"/>
      <c r="S61" s="236"/>
      <c r="T61" s="236"/>
      <c r="U61" s="236"/>
      <c r="V61" s="236"/>
      <c r="W61" s="236"/>
      <c r="X61" s="236"/>
      <c r="Y61" s="236"/>
      <c r="Z61" s="236"/>
      <c r="AA61" s="235"/>
      <c r="AB61" s="236"/>
      <c r="AC61" s="236"/>
      <c r="AD61" s="236"/>
      <c r="AE61" s="236"/>
    </row>
    <row r="62" spans="1:31" ht="18.75">
      <c r="A62" s="239" t="s">
        <v>291</v>
      </c>
      <c r="B62" s="239"/>
      <c r="C62" s="239"/>
      <c r="D62" s="239"/>
      <c r="E62" s="239"/>
      <c r="F62" s="239"/>
      <c r="G62" s="239"/>
      <c r="H62" s="239"/>
      <c r="I62" s="239"/>
      <c r="J62" s="239"/>
      <c r="K62" s="239"/>
      <c r="L62" s="239"/>
      <c r="M62" s="239"/>
      <c r="N62" s="239" t="s">
        <v>9</v>
      </c>
      <c r="O62" s="239"/>
      <c r="P62" s="239"/>
      <c r="Q62" s="239"/>
      <c r="R62" s="239"/>
      <c r="S62" s="239"/>
      <c r="T62" s="239"/>
      <c r="U62" s="239"/>
      <c r="V62" s="239"/>
      <c r="W62" s="239"/>
      <c r="X62" s="239"/>
      <c r="Y62" s="239"/>
      <c r="Z62" s="239"/>
      <c r="AA62" s="235"/>
      <c r="AB62" s="236"/>
      <c r="AC62" s="236"/>
      <c r="AD62" s="236"/>
      <c r="AE62" s="236"/>
    </row>
    <row r="63" spans="1:31" ht="18.75">
      <c r="A63" s="236"/>
      <c r="B63" s="236"/>
      <c r="C63" s="236"/>
      <c r="D63" s="236"/>
      <c r="E63" s="236"/>
      <c r="F63" s="236"/>
      <c r="G63" s="236"/>
      <c r="H63" s="236"/>
      <c r="I63" s="236"/>
      <c r="J63" s="236"/>
      <c r="K63" s="236"/>
      <c r="L63" s="236"/>
      <c r="M63" s="236"/>
      <c r="N63" s="236"/>
      <c r="O63" s="236"/>
      <c r="P63" s="236"/>
      <c r="Q63" s="236"/>
      <c r="R63" s="236"/>
      <c r="S63" s="236"/>
      <c r="T63" s="236"/>
      <c r="U63" s="236"/>
      <c r="V63" s="236"/>
      <c r="W63" s="236"/>
      <c r="X63" s="236"/>
      <c r="Y63" s="236"/>
      <c r="Z63" s="236"/>
      <c r="AA63" s="235"/>
      <c r="AB63" s="236"/>
      <c r="AC63" s="236"/>
      <c r="AD63" s="236"/>
      <c r="AE63" s="236"/>
    </row>
    <row r="64" spans="1:31" ht="18.75">
      <c r="A64" s="236"/>
      <c r="B64" s="236"/>
      <c r="C64" s="236"/>
      <c r="D64" s="236"/>
      <c r="E64" s="236"/>
      <c r="F64" s="236"/>
      <c r="G64" s="236"/>
      <c r="H64" s="236"/>
      <c r="I64" s="236"/>
      <c r="J64" s="236"/>
      <c r="K64" s="236"/>
      <c r="L64" s="236"/>
      <c r="M64" s="236"/>
      <c r="N64" s="236"/>
      <c r="O64" s="236"/>
      <c r="P64" s="236"/>
      <c r="Q64" s="236"/>
      <c r="R64" s="236"/>
      <c r="S64" s="236"/>
      <c r="T64" s="236"/>
      <c r="U64" s="236"/>
      <c r="V64" s="236"/>
      <c r="W64" s="236"/>
      <c r="X64" s="236"/>
      <c r="Y64" s="236"/>
      <c r="Z64" s="236"/>
      <c r="AA64" s="235"/>
      <c r="AB64" s="236"/>
      <c r="AC64" s="236"/>
      <c r="AD64" s="236"/>
      <c r="AE64" s="236"/>
    </row>
    <row r="65" spans="1:31" ht="18.75">
      <c r="A65" s="236"/>
      <c r="B65" s="236"/>
      <c r="C65" s="236"/>
      <c r="D65" s="236"/>
      <c r="E65" s="236"/>
      <c r="F65" s="236"/>
      <c r="G65" s="236"/>
      <c r="H65" s="236"/>
      <c r="I65" s="236"/>
      <c r="J65" s="236"/>
      <c r="K65" s="236"/>
      <c r="L65" s="236"/>
      <c r="M65" s="236"/>
      <c r="N65" s="236"/>
      <c r="O65" s="236"/>
      <c r="P65" s="236"/>
      <c r="Q65" s="236"/>
      <c r="R65" s="236"/>
      <c r="S65" s="236"/>
      <c r="T65" s="236"/>
      <c r="U65" s="236"/>
      <c r="V65" s="236"/>
      <c r="W65" s="236"/>
      <c r="X65" s="236"/>
      <c r="Y65" s="236"/>
      <c r="Z65" s="236"/>
      <c r="AA65" s="235"/>
      <c r="AB65" s="236"/>
      <c r="AC65" s="236"/>
      <c r="AD65" s="236"/>
      <c r="AE65" s="236"/>
    </row>
    <row r="66" spans="1:31" ht="18.75">
      <c r="A66" s="236"/>
      <c r="B66" s="236"/>
      <c r="C66" s="236"/>
      <c r="D66" s="236"/>
      <c r="E66" s="236"/>
      <c r="F66" s="236"/>
      <c r="G66" s="236"/>
      <c r="H66" s="236"/>
      <c r="I66" s="236"/>
      <c r="J66" s="236"/>
      <c r="K66" s="236"/>
      <c r="L66" s="236"/>
      <c r="M66" s="236"/>
      <c r="N66" s="236"/>
      <c r="O66" s="236"/>
      <c r="P66" s="236"/>
      <c r="Q66" s="236"/>
      <c r="R66" s="236"/>
      <c r="S66" s="236"/>
      <c r="T66" s="236"/>
      <c r="U66" s="236"/>
      <c r="V66" s="236"/>
      <c r="W66" s="236"/>
      <c r="X66" s="236"/>
      <c r="Y66" s="236"/>
      <c r="Z66" s="236"/>
      <c r="AA66" s="235"/>
      <c r="AB66" s="236"/>
      <c r="AC66" s="236"/>
      <c r="AD66" s="236"/>
      <c r="AE66" s="236"/>
    </row>
    <row r="67" spans="1:31" ht="18.75">
      <c r="A67" s="15" t="str">
        <f>MID(tvgs1,FIND(":",tvgs1,1)+1,LEN(tvgs1))</f>
        <v xml:space="preserve"> Trần Bá Đức</v>
      </c>
      <c r="B67" s="239"/>
      <c r="C67" s="239"/>
      <c r="D67" s="239"/>
      <c r="E67" s="239"/>
      <c r="F67" s="239"/>
      <c r="G67" s="239"/>
      <c r="H67" s="239"/>
      <c r="I67" s="239"/>
      <c r="J67" s="239"/>
      <c r="K67" s="239"/>
      <c r="L67" s="239"/>
      <c r="M67" s="239"/>
      <c r="N67" s="15" t="str">
        <f>MID(dvtc1,FIND(":",dvtc1,1)+1,LEN(dvtc1))</f>
        <v xml:space="preserve"> Nguyễn Anh Trung</v>
      </c>
      <c r="O67" s="239"/>
      <c r="P67" s="239"/>
      <c r="Q67" s="239"/>
      <c r="R67" s="239"/>
      <c r="S67" s="239"/>
      <c r="T67" s="239"/>
      <c r="U67" s="239"/>
      <c r="V67" s="239"/>
      <c r="W67" s="239"/>
      <c r="X67" s="239"/>
      <c r="Y67" s="239"/>
      <c r="Z67" s="239"/>
      <c r="AA67" s="235"/>
      <c r="AB67" s="236"/>
      <c r="AC67" s="236"/>
      <c r="AD67" s="236"/>
      <c r="AE67" s="236"/>
    </row>
  </sheetData>
  <mergeCells count="8">
    <mergeCell ref="A14:Z16"/>
    <mergeCell ref="A18:Z18"/>
    <mergeCell ref="A45:Z46"/>
    <mergeCell ref="A27:Z27"/>
    <mergeCell ref="A30:Z31"/>
    <mergeCell ref="A38:Z41"/>
    <mergeCell ref="A43:Z44"/>
    <mergeCell ref="A32:Z33"/>
  </mergeCells>
  <phoneticPr fontId="7" type="noConversion"/>
  <conditionalFormatting sqref="A14:Z16">
    <cfRule type="expression" dxfId="19" priority="1" stopIfTrue="1">
      <formula>AB$14&gt;0</formula>
    </cfRule>
  </conditionalFormatting>
  <hyperlinks>
    <hyperlink ref="AA8" location="DanhMuc!A1" display="Quay về DanhMuc"/>
    <hyperlink ref="AA58" location="DanhMuc!A1" display="Quay về DanhMuc"/>
  </hyperlinks>
  <printOptions horizontalCentered="1"/>
  <pageMargins left="0.9055118110236221" right="0.78740157480314965" top="0.59055118110236227" bottom="0.59055118110236227" header="0" footer="0"/>
  <pageSetup paperSize="9" orientation="portrait" r:id="rId1"/>
  <headerFooter alignWithMargins="0"/>
</worksheet>
</file>

<file path=xl/worksheets/sheet35.xml><?xml version="1.0" encoding="utf-8"?>
<worksheet xmlns="http://schemas.openxmlformats.org/spreadsheetml/2006/main" xmlns:r="http://schemas.openxmlformats.org/officeDocument/2006/relationships">
  <sheetPr codeName="Sheet34" enableFormatConditionsCalculation="0">
    <tabColor indexed="13"/>
  </sheetPr>
  <dimension ref="A1:AD50"/>
  <sheetViews>
    <sheetView view="pageBreakPreview" workbookViewId="0">
      <pane ySplit="1" topLeftCell="A20" activePane="bottomLeft" state="frozen"/>
      <selection activeCell="Q11" sqref="Q11"/>
      <selection pane="bottomLeft" activeCell="Q11" sqref="Q11"/>
    </sheetView>
  </sheetViews>
  <sheetFormatPr defaultRowHeight="15.75"/>
  <cols>
    <col min="1" max="25" width="3" customWidth="1"/>
    <col min="26" max="26" width="3.25" customWidth="1"/>
    <col min="27" max="27" width="25.625" bestFit="1" customWidth="1"/>
    <col min="28" max="28" width="4.875" hidden="1" customWidth="1"/>
    <col min="29" max="29" width="6.125" hidden="1" customWidth="1"/>
    <col min="30" max="30" width="4.875" hidden="1" customWidth="1"/>
  </cols>
  <sheetData>
    <row r="1" spans="1:30" s="3" customFormat="1" ht="17.25"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1">
        <f>DanhMuc!S17</f>
        <v>52</v>
      </c>
    </row>
    <row r="2" spans="1:30" ht="17.25" thickTop="1">
      <c r="A2" s="105" t="s">
        <v>268</v>
      </c>
      <c r="B2" s="5"/>
      <c r="C2" s="5"/>
      <c r="D2" s="5"/>
      <c r="E2" s="5"/>
      <c r="F2" s="5"/>
      <c r="G2" s="5"/>
      <c r="H2" s="5"/>
      <c r="I2" s="5"/>
      <c r="J2" s="5"/>
      <c r="K2" s="6" t="s">
        <v>10</v>
      </c>
      <c r="L2" s="5"/>
      <c r="M2" s="5"/>
      <c r="N2" s="5"/>
      <c r="O2" s="5"/>
      <c r="P2" s="5"/>
      <c r="Q2" s="5"/>
      <c r="R2" s="5"/>
      <c r="S2" s="5"/>
      <c r="T2" s="5"/>
      <c r="U2" s="5"/>
      <c r="V2" s="5"/>
      <c r="W2" s="5"/>
      <c r="X2" s="5"/>
      <c r="Y2" s="5"/>
      <c r="Z2" s="5"/>
      <c r="AA2" s="224"/>
    </row>
    <row r="3" spans="1:30" ht="16.5">
      <c r="A3" s="106" t="s">
        <v>269</v>
      </c>
      <c r="B3" s="18"/>
      <c r="C3" s="18"/>
      <c r="D3" s="9"/>
      <c r="E3" s="9"/>
      <c r="F3" s="9"/>
      <c r="G3" s="9"/>
      <c r="H3" s="18"/>
      <c r="I3" s="18"/>
      <c r="J3" s="18"/>
      <c r="K3" s="19" t="s">
        <v>0</v>
      </c>
      <c r="L3" s="18"/>
      <c r="M3" s="18"/>
      <c r="N3" s="18"/>
      <c r="O3" s="18"/>
      <c r="P3" s="9"/>
      <c r="Q3" s="9"/>
      <c r="R3" s="9"/>
      <c r="S3" s="9"/>
      <c r="T3" s="9"/>
      <c r="U3" s="9"/>
      <c r="V3" s="18"/>
      <c r="W3" s="18"/>
      <c r="X3" s="18"/>
      <c r="Y3" s="18"/>
      <c r="Z3" s="18"/>
      <c r="AA3" s="224"/>
    </row>
    <row r="4" spans="1:30" ht="7.5" customHeight="1">
      <c r="A4" s="106"/>
      <c r="B4" s="18"/>
      <c r="C4" s="18"/>
      <c r="D4" s="18"/>
      <c r="E4" s="18"/>
      <c r="F4" s="18"/>
      <c r="G4" s="18"/>
      <c r="H4" s="18"/>
      <c r="I4" s="18"/>
      <c r="J4" s="18"/>
      <c r="K4" s="19"/>
      <c r="L4" s="18"/>
      <c r="M4" s="18"/>
      <c r="N4" s="18"/>
      <c r="O4" s="18"/>
      <c r="P4" s="18"/>
      <c r="Q4" s="18"/>
      <c r="R4" s="18"/>
      <c r="S4" s="18"/>
      <c r="T4" s="18"/>
      <c r="U4" s="18"/>
      <c r="V4" s="18"/>
      <c r="W4" s="18"/>
      <c r="X4" s="18"/>
      <c r="Y4" s="18"/>
      <c r="Z4" s="18"/>
      <c r="AA4" s="224"/>
    </row>
    <row r="5" spans="1:30" ht="16.5">
      <c r="Z5" s="11" t="str">
        <f>tinh2&amp;", ngày "&amp;AB5&amp;" tháng "&amp;AC5&amp;" năm "&amp;AD5</f>
        <v>Hạ Long, ngày …... tháng …... năm ……...</v>
      </c>
      <c r="AA5" s="225">
        <v>5</v>
      </c>
      <c r="AB5" t="str">
        <f>IF(INDEX(DanhMuc,$AA$1,AA5)&gt;0,TEXT(DAY(INDEX(DanhMuc,$AA$1,AA5)),"00"),"…...")</f>
        <v>…...</v>
      </c>
      <c r="AC5" t="str">
        <f>IF(INDEX(DanhMuc,$AA$1,AA5)&gt;0,TEXT(MONTH(INDEX(DanhMuc,$AA$1,AA5)),"00"),"…...")</f>
        <v>…...</v>
      </c>
      <c r="AD5" t="str">
        <f>IF(INDEX(DanhMuc,$AA$1,AA5)&gt;0,TEXT(YEAR(INDEX(DanhMuc,$AA$1,AA5)),"00"),"……...")</f>
        <v>……...</v>
      </c>
    </row>
    <row r="6" spans="1:30" ht="9.75" customHeight="1">
      <c r="AA6" s="224"/>
    </row>
    <row r="7" spans="1:30" ht="17.25" thickBot="1">
      <c r="A7" s="4" t="str">
        <f>IF(AB7&gt;0,"BIÊN BẢN SỐ: "&amp;AC7&amp;"/NB","BIÊN BẢN SỐ: ……………......")</f>
        <v>BIÊN BẢN SỐ: ……………......</v>
      </c>
      <c r="B7" s="4"/>
      <c r="C7" s="4"/>
      <c r="D7" s="4"/>
      <c r="E7" s="4"/>
      <c r="F7" s="4"/>
      <c r="G7" s="4"/>
      <c r="H7" s="4"/>
      <c r="I7" s="4"/>
      <c r="J7" s="4"/>
      <c r="K7" s="4"/>
      <c r="L7" s="4"/>
      <c r="M7" s="4"/>
      <c r="N7" s="4"/>
      <c r="O7" s="4"/>
      <c r="P7" s="4"/>
      <c r="Q7" s="4"/>
      <c r="R7" s="4"/>
      <c r="S7" s="4"/>
      <c r="T7" s="4"/>
      <c r="U7" s="4"/>
      <c r="V7" s="4"/>
      <c r="W7" s="4"/>
      <c r="X7" s="4"/>
      <c r="Y7" s="4"/>
      <c r="Z7" s="4"/>
      <c r="AA7" s="225">
        <v>1</v>
      </c>
      <c r="AB7">
        <f>LEN(INDEX(DanhMuc,$AA$1,AA7))</f>
        <v>0</v>
      </c>
      <c r="AC7">
        <f>INDEX(DanhMuc,$AA$1,AA7)</f>
        <v>0</v>
      </c>
    </row>
    <row r="8" spans="1:30" ht="21" thickBot="1">
      <c r="A8" s="10" t="s">
        <v>31</v>
      </c>
      <c r="B8" s="4"/>
      <c r="C8" s="4"/>
      <c r="D8" s="4"/>
      <c r="E8" s="4"/>
      <c r="F8" s="4"/>
      <c r="G8" s="4"/>
      <c r="H8" s="4"/>
      <c r="I8" s="4"/>
      <c r="J8" s="4"/>
      <c r="K8" s="4"/>
      <c r="L8" s="4"/>
      <c r="M8" s="4"/>
      <c r="N8" s="4"/>
      <c r="O8" s="4"/>
      <c r="P8" s="4"/>
      <c r="Q8" s="4"/>
      <c r="R8" s="4"/>
      <c r="S8" s="4"/>
      <c r="T8" s="4"/>
      <c r="U8" s="4"/>
      <c r="V8" s="4"/>
      <c r="W8" s="4"/>
      <c r="X8" s="4"/>
      <c r="Y8" s="4"/>
      <c r="Z8" s="4"/>
      <c r="AA8" s="226" t="s">
        <v>25</v>
      </c>
    </row>
    <row r="9" spans="1:30" ht="7.5" customHeight="1">
      <c r="A9" s="17"/>
      <c r="AA9" s="224"/>
    </row>
    <row r="10" spans="1:30" ht="16.5">
      <c r="A10" s="7" t="s">
        <v>44</v>
      </c>
      <c r="B10" s="31"/>
      <c r="C10" s="31"/>
      <c r="D10" s="31"/>
      <c r="E10" s="100" t="str">
        <f>ct</f>
        <v>Nhà làm việc kiêm kho, nhà công vụ và phụ trợ</v>
      </c>
      <c r="G10" s="31"/>
      <c r="AA10" s="224"/>
    </row>
    <row r="11" spans="1:30" ht="16.5">
      <c r="A11" s="7" t="s">
        <v>74</v>
      </c>
      <c r="B11" s="31"/>
      <c r="C11" s="31"/>
      <c r="D11" s="31"/>
      <c r="E11" s="100" t="str">
        <f>hm</f>
        <v>Nhà làm việc kiêm kho</v>
      </c>
      <c r="G11" s="31"/>
      <c r="AA11" s="224"/>
    </row>
    <row r="12" spans="1:30" ht="16.5">
      <c r="A12" s="7" t="s">
        <v>45</v>
      </c>
      <c r="B12" s="31"/>
      <c r="C12" s="31"/>
      <c r="D12" s="31"/>
      <c r="E12" s="100" t="str">
        <f>dd</f>
        <v>Phường HG - TP HL - Tỉnh QN</v>
      </c>
      <c r="G12" s="31"/>
      <c r="AA12" s="224"/>
    </row>
    <row r="13" spans="1:30" ht="16.5">
      <c r="A13" s="7" t="s">
        <v>2</v>
      </c>
      <c r="AA13" s="224"/>
    </row>
    <row r="14" spans="1:30" ht="18.75" customHeight="1">
      <c r="A14" s="454" t="str">
        <f>IF(AB14&gt;0,INDEX(DanhMuc,$AA$1,AA14),REPT(".",285))</f>
        <v>.............................................................................................................................................................................................................................................................................................</v>
      </c>
      <c r="B14" s="454"/>
      <c r="C14" s="454"/>
      <c r="D14" s="454"/>
      <c r="E14" s="454"/>
      <c r="F14" s="454"/>
      <c r="G14" s="454"/>
      <c r="H14" s="454"/>
      <c r="I14" s="454"/>
      <c r="J14" s="454"/>
      <c r="K14" s="454"/>
      <c r="L14" s="454"/>
      <c r="M14" s="454"/>
      <c r="N14" s="454"/>
      <c r="O14" s="454"/>
      <c r="P14" s="454"/>
      <c r="Q14" s="454"/>
      <c r="R14" s="454"/>
      <c r="S14" s="454"/>
      <c r="T14" s="454"/>
      <c r="U14" s="454"/>
      <c r="V14" s="454"/>
      <c r="W14" s="454"/>
      <c r="X14" s="454"/>
      <c r="Y14" s="454"/>
      <c r="Z14" s="454"/>
      <c r="AA14" s="225">
        <v>2</v>
      </c>
      <c r="AB14">
        <f>LEN(INDEX(DanhMuc,$AA$1,AA14))</f>
        <v>0</v>
      </c>
    </row>
    <row r="15" spans="1:30" ht="16.5">
      <c r="A15" s="454"/>
      <c r="B15" s="454"/>
      <c r="C15" s="454"/>
      <c r="D15" s="454"/>
      <c r="E15" s="454"/>
      <c r="F15" s="454"/>
      <c r="G15" s="454"/>
      <c r="H15" s="454"/>
      <c r="I15" s="454"/>
      <c r="J15" s="454"/>
      <c r="K15" s="454"/>
      <c r="L15" s="454"/>
      <c r="M15" s="454"/>
      <c r="N15" s="454"/>
      <c r="O15" s="454"/>
      <c r="P15" s="454"/>
      <c r="Q15" s="454"/>
      <c r="R15" s="454"/>
      <c r="S15" s="454"/>
      <c r="T15" s="454"/>
      <c r="U15" s="454"/>
      <c r="V15" s="454"/>
      <c r="W15" s="454"/>
      <c r="X15" s="454"/>
      <c r="Y15" s="454"/>
      <c r="Z15" s="454"/>
      <c r="AA15" s="225"/>
    </row>
    <row r="16" spans="1:30" ht="16.5">
      <c r="A16" s="454"/>
      <c r="B16" s="454"/>
      <c r="C16" s="454"/>
      <c r="D16" s="454"/>
      <c r="E16" s="454"/>
      <c r="F16" s="454"/>
      <c r="G16" s="454"/>
      <c r="H16" s="454"/>
      <c r="I16" s="454"/>
      <c r="J16" s="454"/>
      <c r="K16" s="454"/>
      <c r="L16" s="454"/>
      <c r="M16" s="454"/>
      <c r="N16" s="454"/>
      <c r="O16" s="454"/>
      <c r="P16" s="454"/>
      <c r="Q16" s="454"/>
      <c r="R16" s="454"/>
      <c r="S16" s="454"/>
      <c r="T16" s="454"/>
      <c r="U16" s="454"/>
      <c r="V16" s="454"/>
      <c r="W16" s="454"/>
      <c r="X16" s="454"/>
      <c r="Y16" s="454"/>
      <c r="Z16" s="454"/>
      <c r="AA16" s="224"/>
    </row>
    <row r="17" spans="1:30" ht="16.5">
      <c r="A17" s="7" t="s">
        <v>3</v>
      </c>
      <c r="AA17" s="224"/>
    </row>
    <row r="18" spans="1:30" ht="16.5">
      <c r="A18" s="8" t="str">
        <f>ThongTinBanDau!B16</f>
        <v xml:space="preserve">  a) Đại diện đơn vị thi công: Công ty Cổ phần Xây dựng…</v>
      </c>
      <c r="AA18" s="224"/>
    </row>
    <row r="19" spans="1:30" ht="16.5">
      <c r="B19" t="str">
        <f>_pkt1</f>
        <v>Ông: ………………………..</v>
      </c>
      <c r="N19" t="str">
        <f>_pkt11</f>
        <v>Chức vụ: …………………</v>
      </c>
      <c r="AA19" s="224"/>
    </row>
    <row r="20" spans="1:30" ht="16.5">
      <c r="B20" t="str">
        <f>_pkt2</f>
        <v>Ông: Hoàng Việt Trường</v>
      </c>
      <c r="N20" t="str">
        <f>_pkt22</f>
        <v>Chức vụ: Cán bộ Ban KHKT</v>
      </c>
      <c r="AA20" s="224"/>
    </row>
    <row r="21" spans="1:30" ht="16.5">
      <c r="A21" s="8" t="str">
        <f>ThongTinBanDau!B19</f>
        <v xml:space="preserve">  b. Đại diện đội thi công:</v>
      </c>
      <c r="AA21" s="224"/>
    </row>
    <row r="22" spans="1:30" ht="16.5">
      <c r="B22" t="str">
        <f>_dtc1</f>
        <v>Ông: Nguyễn Anh Trung</v>
      </c>
      <c r="N22" t="str">
        <f>_dtc11</f>
        <v>Chức vụ: Chỉ huy trưởng công trường</v>
      </c>
      <c r="AA22" s="224"/>
    </row>
    <row r="23" spans="1:30" ht="16.5">
      <c r="B23" t="str">
        <f>_dtc2</f>
        <v>Ông: Nguyễn Đức Lam</v>
      </c>
      <c r="N23" t="str">
        <f>_dtc22</f>
        <v>Chức vụ: CBKT</v>
      </c>
      <c r="AA23" s="224"/>
    </row>
    <row r="24" spans="1:30" ht="16.5">
      <c r="A24" s="7" t="s">
        <v>262</v>
      </c>
      <c r="AA24" s="224"/>
    </row>
    <row r="25" spans="1:30" ht="16.5">
      <c r="B25" t="str">
        <f>"Bắt đầu: "&amp;AC25&amp;" giờ "&amp;AD25&amp;" phút"&amp;MID(Z$5,FIND(",",Z$5,1),LEN(Z$5))</f>
        <v>Bắt đầu: …… giờ …… phút, ngày …... tháng …... năm ……...</v>
      </c>
      <c r="AA25" s="225">
        <v>3</v>
      </c>
      <c r="AB25">
        <f>INDEX(DanhMuc,$AA$1,AA25)</f>
        <v>0</v>
      </c>
      <c r="AC25" t="str">
        <f>IF(AB25&gt;0,LEFT(AB25,LEN(AB25)-2),"……")</f>
        <v>……</v>
      </c>
      <c r="AD25" t="str">
        <f>IF(AB25&gt;0,RIGHT(AB25,2),"……")</f>
        <v>……</v>
      </c>
    </row>
    <row r="26" spans="1:30" ht="16.5">
      <c r="B26" t="str">
        <f>"Kết thúc: "&amp;AC26&amp;" giờ "&amp;AD26&amp;" phút"&amp;MID(Z$5,FIND(",",Z$5,1),LEN(Z$5))</f>
        <v>Kết thúc: ….. giờ ..… phút, ngày …... tháng …... năm ……...</v>
      </c>
      <c r="AA26" s="225">
        <v>4</v>
      </c>
      <c r="AB26">
        <f>INDEX(DanhMuc,$AA$1,AA26)</f>
        <v>0</v>
      </c>
      <c r="AC26" t="str">
        <f>IF(AB26&gt;0,LEFT(AB26,LEN(AB26)-2),"…..")</f>
        <v>…..</v>
      </c>
      <c r="AD26" t="str">
        <f>IF(AB26&gt;0,RIGHT(AB26,2),"..…")</f>
        <v>..…</v>
      </c>
    </row>
    <row r="27" spans="1:30" ht="16.5">
      <c r="A27" s="452" t="str">
        <f>"     Tại công trường xây dựng "&amp;ct&amp;"."</f>
        <v xml:space="preserve">     Tại công trường xây dựng Nhà làm việc kiêm kho, nhà công vụ và phụ trợ.</v>
      </c>
      <c r="B27" s="453"/>
      <c r="C27" s="453"/>
      <c r="D27" s="453"/>
      <c r="E27" s="453"/>
      <c r="F27" s="453"/>
      <c r="G27" s="453"/>
      <c r="H27" s="453"/>
      <c r="I27" s="453"/>
      <c r="J27" s="453"/>
      <c r="K27" s="453"/>
      <c r="L27" s="453"/>
      <c r="M27" s="453"/>
      <c r="N27" s="453"/>
      <c r="O27" s="453"/>
      <c r="P27" s="453"/>
      <c r="Q27" s="453"/>
      <c r="R27" s="453"/>
      <c r="S27" s="453"/>
      <c r="T27" s="453"/>
      <c r="U27" s="453"/>
      <c r="V27" s="453"/>
      <c r="W27" s="453"/>
      <c r="X27" s="453"/>
      <c r="Y27" s="453"/>
      <c r="Z27" s="453"/>
      <c r="AA27" s="224"/>
    </row>
    <row r="28" spans="1:30" ht="16.5">
      <c r="A28" s="7" t="s">
        <v>93</v>
      </c>
      <c r="AA28" s="224"/>
    </row>
    <row r="29" spans="1:30" ht="18.75" customHeight="1">
      <c r="A29" s="8" t="s">
        <v>6</v>
      </c>
      <c r="AA29" s="224"/>
    </row>
    <row r="30" spans="1:30">
      <c r="A30" s="452" t="s">
        <v>257</v>
      </c>
      <c r="B30" s="452"/>
      <c r="C30" s="452"/>
      <c r="D30" s="452"/>
      <c r="E30" s="452"/>
      <c r="F30" s="452"/>
      <c r="G30" s="452"/>
      <c r="H30" s="452"/>
      <c r="I30" s="452"/>
      <c r="J30" s="452"/>
      <c r="K30" s="452"/>
      <c r="L30" s="452"/>
      <c r="M30" s="452"/>
      <c r="N30" s="452"/>
      <c r="O30" s="452"/>
      <c r="P30" s="452"/>
      <c r="Q30" s="452"/>
      <c r="R30" s="452"/>
      <c r="S30" s="452"/>
      <c r="T30" s="452"/>
      <c r="U30" s="452"/>
      <c r="V30" s="452"/>
      <c r="W30" s="452"/>
      <c r="X30" s="452"/>
      <c r="Y30" s="452"/>
      <c r="Z30" s="452"/>
      <c r="AA30" s="7"/>
    </row>
    <row r="31" spans="1:30">
      <c r="A31" s="2" t="s">
        <v>259</v>
      </c>
      <c r="AA31" s="7"/>
    </row>
    <row r="32" spans="1:30">
      <c r="A32" s="2"/>
      <c r="B32" s="266" t="s">
        <v>312</v>
      </c>
      <c r="C32" s="20"/>
      <c r="D32" s="20"/>
      <c r="E32" s="20"/>
      <c r="F32" s="20"/>
      <c r="G32" s="20"/>
      <c r="H32" s="20"/>
      <c r="I32" s="20"/>
      <c r="J32" s="20"/>
      <c r="K32" s="20"/>
      <c r="L32" s="20"/>
      <c r="M32" s="20"/>
      <c r="N32" s="20"/>
      <c r="O32" s="20"/>
      <c r="P32" s="20"/>
      <c r="Q32" s="20"/>
      <c r="R32" s="20"/>
      <c r="S32" s="20"/>
      <c r="T32" s="20"/>
      <c r="U32" s="20"/>
      <c r="V32" s="20"/>
      <c r="W32" s="20"/>
      <c r="X32" s="20"/>
      <c r="Y32" s="20"/>
      <c r="Z32" s="20"/>
      <c r="AA32" s="7"/>
    </row>
    <row r="33" spans="1:27">
      <c r="B33" s="109" t="s">
        <v>314</v>
      </c>
      <c r="C33" s="109"/>
      <c r="D33" s="109"/>
      <c r="E33" s="109"/>
      <c r="F33" s="109"/>
      <c r="G33" s="109"/>
      <c r="H33" s="109"/>
      <c r="I33" s="109"/>
      <c r="J33" s="109"/>
      <c r="K33" s="109"/>
      <c r="L33" s="109"/>
      <c r="M33" s="109"/>
      <c r="N33" s="109"/>
      <c r="O33" s="109"/>
      <c r="P33" s="109"/>
      <c r="Q33" s="109"/>
      <c r="R33" s="109"/>
      <c r="S33" s="109"/>
      <c r="T33" s="109"/>
      <c r="U33" s="109"/>
      <c r="V33" s="109"/>
      <c r="W33" s="109"/>
      <c r="X33" s="109"/>
      <c r="Y33" s="109"/>
      <c r="Z33" s="109"/>
      <c r="AA33" s="7"/>
    </row>
    <row r="34" spans="1:27">
      <c r="B34" s="109" t="s">
        <v>347</v>
      </c>
      <c r="C34" s="109"/>
      <c r="D34" s="109"/>
      <c r="E34" s="109"/>
      <c r="F34" s="109"/>
      <c r="G34" s="109"/>
      <c r="H34" s="109"/>
      <c r="I34" s="109"/>
      <c r="J34" s="109"/>
      <c r="K34" s="109"/>
      <c r="L34" s="109"/>
      <c r="M34" s="109"/>
      <c r="N34" s="109"/>
      <c r="O34" s="109"/>
      <c r="P34" s="109"/>
      <c r="Q34" s="109"/>
      <c r="R34" s="109"/>
      <c r="S34" s="109"/>
      <c r="T34" s="109"/>
      <c r="U34" s="109"/>
      <c r="V34" s="109"/>
      <c r="W34" s="109"/>
      <c r="X34" s="109"/>
      <c r="Y34" s="109"/>
      <c r="Z34" s="109"/>
      <c r="AA34" s="7"/>
    </row>
    <row r="35" spans="1:27" ht="18.75" customHeight="1">
      <c r="A35" s="2" t="s">
        <v>258</v>
      </c>
      <c r="AA35" s="7"/>
    </row>
    <row r="36" spans="1:27">
      <c r="A36" s="2" t="s">
        <v>261</v>
      </c>
      <c r="AA36" s="7"/>
    </row>
    <row r="37" spans="1:27">
      <c r="A37" s="452" t="s">
        <v>267</v>
      </c>
      <c r="B37" s="453"/>
      <c r="C37" s="453"/>
      <c r="D37" s="453"/>
      <c r="E37" s="453"/>
      <c r="F37" s="453"/>
      <c r="G37" s="453"/>
      <c r="H37" s="453"/>
      <c r="I37" s="453"/>
      <c r="J37" s="453"/>
      <c r="K37" s="453"/>
      <c r="L37" s="453"/>
      <c r="M37" s="453"/>
      <c r="N37" s="453"/>
      <c r="O37" s="453"/>
      <c r="P37" s="453"/>
      <c r="Q37" s="453"/>
      <c r="R37" s="453"/>
      <c r="S37" s="453"/>
      <c r="T37" s="453"/>
      <c r="U37" s="453"/>
      <c r="V37" s="453"/>
      <c r="W37" s="453"/>
      <c r="X37" s="453"/>
      <c r="Y37" s="453"/>
      <c r="Z37" s="453"/>
      <c r="AA37" s="7"/>
    </row>
    <row r="38" spans="1:27">
      <c r="A38" s="453"/>
      <c r="B38" s="453"/>
      <c r="C38" s="453"/>
      <c r="D38" s="453"/>
      <c r="E38" s="453"/>
      <c r="F38" s="453"/>
      <c r="G38" s="453"/>
      <c r="H38" s="453"/>
      <c r="I38" s="453"/>
      <c r="J38" s="453"/>
      <c r="K38" s="453"/>
      <c r="L38" s="453"/>
      <c r="M38" s="453"/>
      <c r="N38" s="453"/>
      <c r="O38" s="453"/>
      <c r="P38" s="453"/>
      <c r="Q38" s="453"/>
      <c r="R38" s="453"/>
      <c r="S38" s="453"/>
      <c r="T38" s="453"/>
      <c r="U38" s="453"/>
      <c r="V38" s="453"/>
      <c r="W38" s="453"/>
      <c r="X38" s="453"/>
      <c r="Y38" s="453"/>
      <c r="Z38" s="453"/>
      <c r="AA38" s="7"/>
    </row>
    <row r="39" spans="1:27" ht="18.75" customHeight="1">
      <c r="A39" s="8" t="s">
        <v>263</v>
      </c>
      <c r="AA39" s="224"/>
    </row>
    <row r="40" spans="1:27" ht="17.25" thickBot="1">
      <c r="A40" s="8" t="s">
        <v>264</v>
      </c>
      <c r="AA40" s="224"/>
    </row>
    <row r="41" spans="1:27" ht="17.25" thickBot="1">
      <c r="A41" s="7" t="s">
        <v>8</v>
      </c>
      <c r="AA41" s="226" t="s">
        <v>25</v>
      </c>
    </row>
    <row r="42" spans="1:27" ht="16.5">
      <c r="A42" s="20"/>
      <c r="B42" s="87" t="s">
        <v>305</v>
      </c>
      <c r="C42" s="109"/>
      <c r="D42" s="109"/>
      <c r="E42" s="109"/>
      <c r="F42" s="109"/>
      <c r="G42" s="109"/>
      <c r="H42" s="109"/>
      <c r="I42" s="109"/>
      <c r="J42" s="109"/>
      <c r="K42" s="109"/>
      <c r="L42" s="109"/>
      <c r="M42" s="109"/>
      <c r="N42" s="109"/>
      <c r="O42" s="109"/>
      <c r="P42" s="109"/>
      <c r="Q42" s="109"/>
      <c r="R42" s="109"/>
      <c r="S42" s="109"/>
      <c r="T42" s="109"/>
      <c r="U42" s="109"/>
      <c r="V42" s="109"/>
      <c r="W42" s="109"/>
      <c r="X42" s="109"/>
      <c r="Y42" s="109"/>
      <c r="Z42" s="109"/>
      <c r="AA42" s="224"/>
    </row>
    <row r="43" spans="1:27" ht="8.25" customHeight="1">
      <c r="AA43" s="17"/>
    </row>
    <row r="44" spans="1:27" ht="15.75" customHeight="1">
      <c r="A44" s="16" t="s">
        <v>265</v>
      </c>
      <c r="B44" s="4"/>
      <c r="C44" s="4"/>
      <c r="D44" s="4"/>
      <c r="E44" s="4"/>
      <c r="F44" s="4"/>
      <c r="G44" s="4"/>
      <c r="H44" s="4"/>
      <c r="I44" s="4"/>
      <c r="J44" s="4"/>
      <c r="K44" s="4"/>
      <c r="L44" s="4"/>
      <c r="M44" s="4"/>
      <c r="N44" s="16" t="s">
        <v>266</v>
      </c>
      <c r="O44" s="4"/>
      <c r="P44" s="4"/>
      <c r="Q44" s="4"/>
      <c r="R44" s="4"/>
      <c r="S44" s="4"/>
      <c r="T44" s="4"/>
      <c r="U44" s="4"/>
      <c r="V44" s="4"/>
      <c r="W44" s="4"/>
      <c r="X44" s="4"/>
      <c r="Y44" s="4"/>
      <c r="Z44" s="4"/>
      <c r="AA44" s="17"/>
    </row>
    <row r="45" spans="1:27">
      <c r="AA45" s="279"/>
    </row>
    <row r="46" spans="1:27">
      <c r="AA46" s="279"/>
    </row>
    <row r="47" spans="1:27">
      <c r="AA47" s="279"/>
    </row>
    <row r="48" spans="1:27">
      <c r="AA48" s="279"/>
    </row>
    <row r="49" spans="1:27">
      <c r="AA49" s="279"/>
    </row>
    <row r="50" spans="1:27" ht="16.5">
      <c r="A50" s="15" t="str">
        <f>MID(B20,FIND(":",B20,1)+1,LEN(B20))</f>
        <v xml:space="preserve"> Hoàng Việt Trường</v>
      </c>
      <c r="B50" s="4"/>
      <c r="C50" s="4"/>
      <c r="D50" s="4"/>
      <c r="E50" s="4"/>
      <c r="F50" s="4"/>
      <c r="G50" s="4"/>
      <c r="H50" s="4"/>
      <c r="I50" s="4"/>
      <c r="J50" s="4"/>
      <c r="K50" s="4"/>
      <c r="L50" s="4"/>
      <c r="M50" s="4"/>
      <c r="N50" s="15" t="str">
        <f>MID(B22,FIND(":",B22,1)+1,LEN(B22))</f>
        <v xml:space="preserve"> Nguyễn Anh Trung</v>
      </c>
      <c r="O50" s="4"/>
      <c r="P50" s="4"/>
      <c r="Q50" s="4"/>
      <c r="R50" s="4"/>
      <c r="S50" s="4"/>
      <c r="T50" s="4"/>
      <c r="U50" s="4"/>
      <c r="V50" s="4"/>
      <c r="W50" s="4"/>
      <c r="X50" s="4"/>
      <c r="Y50" s="4"/>
      <c r="Z50" s="4"/>
      <c r="AA50" s="279"/>
    </row>
  </sheetData>
  <mergeCells count="4">
    <mergeCell ref="A14:Z16"/>
    <mergeCell ref="A27:Z27"/>
    <mergeCell ref="A30:Z30"/>
    <mergeCell ref="A37:Z38"/>
  </mergeCells>
  <phoneticPr fontId="7" type="noConversion"/>
  <conditionalFormatting sqref="A14:Z16">
    <cfRule type="expression" dxfId="18" priority="1" stopIfTrue="1">
      <formula>AB$14&gt;0</formula>
    </cfRule>
  </conditionalFormatting>
  <hyperlinks>
    <hyperlink ref="AA8" location="DanhMuc!A1" display="Quay về DanhMuc"/>
    <hyperlink ref="AA41" location="DanhMuc!A1" display="Quay về DanhMuc"/>
  </hyperlinks>
  <printOptions horizontalCentered="1"/>
  <pageMargins left="0.9055118110236221" right="0.78740157480314965" top="0.59055118110236227" bottom="0.59055118110236227" header="0" footer="0"/>
  <pageSetup paperSize="9" orientation="portrait" r:id="rId1"/>
  <headerFooter alignWithMargins="0"/>
</worksheet>
</file>

<file path=xl/worksheets/sheet36.xml><?xml version="1.0" encoding="utf-8"?>
<worksheet xmlns="http://schemas.openxmlformats.org/spreadsheetml/2006/main" xmlns:r="http://schemas.openxmlformats.org/officeDocument/2006/relationships">
  <sheetPr codeName="Sheet35" enableFormatConditionsCalculation="0">
    <tabColor indexed="13"/>
  </sheetPr>
  <dimension ref="A1:AF33"/>
  <sheetViews>
    <sheetView view="pageBreakPreview" workbookViewId="0">
      <pane ySplit="1" topLeftCell="A2" activePane="bottomLeft" state="frozen"/>
      <selection activeCell="Q11" sqref="Q11"/>
      <selection pane="bottomLeft" activeCell="Q11" sqref="Q11"/>
    </sheetView>
  </sheetViews>
  <sheetFormatPr defaultRowHeight="15.75"/>
  <cols>
    <col min="1" max="25" width="3" customWidth="1"/>
    <col min="26" max="26" width="3.25" customWidth="1"/>
    <col min="27" max="27" width="23.125" bestFit="1" customWidth="1"/>
    <col min="28" max="28" width="4.875" hidden="1" customWidth="1"/>
    <col min="29" max="29" width="6.125" hidden="1" customWidth="1"/>
    <col min="30" max="30" width="4.875" hidden="1" customWidth="1"/>
    <col min="32" max="32" width="10.25" customWidth="1"/>
  </cols>
  <sheetData>
    <row r="1" spans="1:32" s="3" customFormat="1" ht="17.25"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1">
        <f>DanhMuc!S17</f>
        <v>52</v>
      </c>
    </row>
    <row r="2" spans="1:32" ht="21" thickTop="1">
      <c r="A2" s="105" t="s">
        <v>268</v>
      </c>
      <c r="B2" s="5"/>
      <c r="C2" s="5"/>
      <c r="D2" s="5"/>
      <c r="E2" s="5"/>
      <c r="F2" s="5"/>
      <c r="G2" s="5"/>
      <c r="H2" s="5"/>
      <c r="I2" s="5"/>
      <c r="J2" s="5"/>
      <c r="K2" s="6" t="s">
        <v>10</v>
      </c>
      <c r="L2" s="5"/>
      <c r="M2" s="5"/>
      <c r="N2" s="5"/>
      <c r="O2" s="5"/>
      <c r="P2" s="5"/>
      <c r="Q2" s="5"/>
      <c r="R2" s="5"/>
      <c r="S2" s="5"/>
      <c r="T2" s="5"/>
      <c r="U2" s="5"/>
      <c r="V2" s="5"/>
      <c r="W2" s="5"/>
      <c r="X2" s="5"/>
      <c r="Y2" s="5"/>
      <c r="Z2" s="5"/>
      <c r="AA2" s="98"/>
    </row>
    <row r="3" spans="1:32" ht="20.25">
      <c r="A3" s="106" t="s">
        <v>269</v>
      </c>
      <c r="B3" s="18"/>
      <c r="C3" s="18"/>
      <c r="D3" s="9"/>
      <c r="E3" s="9"/>
      <c r="F3" s="9"/>
      <c r="G3" s="9"/>
      <c r="H3" s="18"/>
      <c r="I3" s="18"/>
      <c r="J3" s="18"/>
      <c r="K3" s="19" t="s">
        <v>0</v>
      </c>
      <c r="L3" s="18"/>
      <c r="M3" s="18"/>
      <c r="N3" s="18"/>
      <c r="O3" s="9"/>
      <c r="P3" s="9"/>
      <c r="Q3" s="9"/>
      <c r="R3" s="9"/>
      <c r="S3" s="9"/>
      <c r="T3" s="9"/>
      <c r="U3" s="9"/>
      <c r="V3" s="9"/>
      <c r="W3" s="18"/>
      <c r="X3" s="18"/>
      <c r="Y3" s="18"/>
      <c r="Z3" s="18"/>
      <c r="AA3" s="98"/>
    </row>
    <row r="4" spans="1:32" ht="20.25">
      <c r="A4" s="106"/>
      <c r="B4" s="18"/>
      <c r="C4" s="18"/>
      <c r="D4" s="18"/>
      <c r="E4" s="18"/>
      <c r="F4" s="18"/>
      <c r="G4" s="18"/>
      <c r="H4" s="18"/>
      <c r="I4" s="18"/>
      <c r="J4" s="18"/>
      <c r="K4" s="19"/>
      <c r="L4" s="18"/>
      <c r="M4" s="18"/>
      <c r="N4" s="18"/>
      <c r="O4" s="18"/>
      <c r="P4" s="18"/>
      <c r="Q4" s="18"/>
      <c r="R4" s="18"/>
      <c r="S4" s="18"/>
      <c r="T4" s="18"/>
      <c r="U4" s="18"/>
      <c r="V4" s="18"/>
      <c r="W4" s="18"/>
      <c r="X4" s="18"/>
      <c r="Y4" s="18"/>
      <c r="Z4" s="18"/>
      <c r="AA4" s="98"/>
    </row>
    <row r="5" spans="1:32" ht="20.25">
      <c r="Z5" s="11" t="str">
        <f>tinh2&amp;", ngày "&amp;AB5&amp;" tháng "&amp;AC5&amp;" năm "&amp;AD5</f>
        <v>Hạ Long, ngày …... tháng …... năm ……...</v>
      </c>
      <c r="AA5" s="99">
        <v>7</v>
      </c>
      <c r="AB5" t="str">
        <f>IF(INDEX(DanhMuc,$AA$1,AA5)&gt;0,TEXT(DAY(INDEX(DanhMuc,$AA$1,AA5)),"00"),"…...")</f>
        <v>…...</v>
      </c>
      <c r="AC5" t="str">
        <f>IF(INDEX(DanhMuc,$AA$1,AA5)&gt;0,TEXT(MONTH(INDEX(DanhMuc,$AA$1,AA5)),"00"),"…...")</f>
        <v>…...</v>
      </c>
      <c r="AD5" t="str">
        <f>IF(INDEX(DanhMuc,$AA$1,AA5)&gt;0,TEXT(YEAR(INDEX(DanhMuc,$AA$1,AA5)),"00"),"……...")</f>
        <v>……...</v>
      </c>
    </row>
    <row r="6" spans="1:32" ht="20.25">
      <c r="AA6" s="98"/>
    </row>
    <row r="7" spans="1:32" ht="21" thickBot="1">
      <c r="A7" s="4" t="str">
        <f>IF(AB7&gt;0,"SỐ: "&amp;AC7&amp;"/PYC","SỐ: ………………")</f>
        <v>SỐ: ………………</v>
      </c>
      <c r="B7" s="4"/>
      <c r="C7" s="4"/>
      <c r="D7" s="4"/>
      <c r="E7" s="4"/>
      <c r="F7" s="4"/>
      <c r="G7" s="4"/>
      <c r="H7" s="4"/>
      <c r="I7" s="4"/>
      <c r="J7" s="4"/>
      <c r="K7" s="4"/>
      <c r="L7" s="4"/>
      <c r="M7" s="4"/>
      <c r="N7" s="4"/>
      <c r="O7" s="4"/>
      <c r="P7" s="4"/>
      <c r="Q7" s="4"/>
      <c r="R7" s="4"/>
      <c r="S7" s="4"/>
      <c r="T7" s="4"/>
      <c r="U7" s="4"/>
      <c r="V7" s="4"/>
      <c r="W7" s="4"/>
      <c r="X7" s="4"/>
      <c r="Y7" s="4"/>
      <c r="Z7" s="4"/>
      <c r="AA7" s="99">
        <v>1</v>
      </c>
      <c r="AB7">
        <f>LEN(INDEX(DanhMuc,$AA$1,AA7))</f>
        <v>0</v>
      </c>
      <c r="AC7">
        <f>INDEX(DanhMuc,$AA$1,AA7)</f>
        <v>0</v>
      </c>
    </row>
    <row r="8" spans="1:32" ht="21" thickBot="1">
      <c r="A8" s="10" t="s">
        <v>303</v>
      </c>
      <c r="B8" s="4"/>
      <c r="C8" s="4"/>
      <c r="D8" s="4"/>
      <c r="E8" s="4"/>
      <c r="F8" s="4"/>
      <c r="G8" s="4"/>
      <c r="H8" s="4"/>
      <c r="I8" s="4"/>
      <c r="J8" s="4"/>
      <c r="K8" s="4"/>
      <c r="L8" s="4"/>
      <c r="M8" s="4"/>
      <c r="N8" s="4"/>
      <c r="O8" s="4"/>
      <c r="P8" s="4"/>
      <c r="Q8" s="4"/>
      <c r="R8" s="4"/>
      <c r="S8" s="4"/>
      <c r="T8" s="4"/>
      <c r="U8" s="4"/>
      <c r="V8" s="4"/>
      <c r="W8" s="4"/>
      <c r="X8" s="4"/>
      <c r="Y8" s="4"/>
      <c r="Z8" s="4"/>
      <c r="AA8" s="107" t="s">
        <v>25</v>
      </c>
    </row>
    <row r="9" spans="1:32" ht="20.25">
      <c r="A9" s="17"/>
      <c r="AA9" s="98"/>
    </row>
    <row r="10" spans="1:32" ht="20.25">
      <c r="A10" s="17"/>
      <c r="B10" s="102" t="s">
        <v>44</v>
      </c>
      <c r="C10" s="17"/>
      <c r="D10" s="17"/>
      <c r="E10" s="17"/>
      <c r="F10" s="17" t="str">
        <f>ct</f>
        <v>Nhà làm việc kiêm kho, nhà công vụ và phụ trợ</v>
      </c>
      <c r="G10" s="17"/>
      <c r="H10" s="17"/>
      <c r="I10" s="17"/>
      <c r="J10" s="17"/>
      <c r="K10" s="17"/>
      <c r="L10" s="17"/>
      <c r="M10" s="17"/>
      <c r="N10" s="17"/>
      <c r="O10" s="17"/>
      <c r="P10" s="17"/>
      <c r="Q10" s="17"/>
      <c r="R10" s="17"/>
      <c r="S10" s="17"/>
      <c r="T10" s="17"/>
      <c r="U10" s="17"/>
      <c r="V10" s="17"/>
      <c r="W10" s="17"/>
      <c r="X10" s="17"/>
      <c r="Y10" s="17"/>
      <c r="Z10" s="17"/>
      <c r="AA10" s="98"/>
    </row>
    <row r="11" spans="1:32" ht="20.25">
      <c r="A11" s="17"/>
      <c r="B11" s="102" t="s">
        <v>74</v>
      </c>
      <c r="C11" s="17"/>
      <c r="D11" s="17"/>
      <c r="E11" s="17"/>
      <c r="F11" s="17" t="str">
        <f>hm</f>
        <v>Nhà làm việc kiêm kho</v>
      </c>
      <c r="G11" s="17"/>
      <c r="H11" s="17"/>
      <c r="I11" s="17"/>
      <c r="J11" s="17"/>
      <c r="K11" s="17"/>
      <c r="L11" s="17"/>
      <c r="M11" s="17"/>
      <c r="N11" s="17"/>
      <c r="O11" s="17"/>
      <c r="P11" s="17"/>
      <c r="Q11" s="17"/>
      <c r="R11" s="17"/>
      <c r="S11" s="17"/>
      <c r="T11" s="17"/>
      <c r="U11" s="17"/>
      <c r="V11" s="17"/>
      <c r="W11" s="17"/>
      <c r="X11" s="17"/>
      <c r="Y11" s="17"/>
      <c r="Z11" s="17"/>
      <c r="AA11" s="98"/>
    </row>
    <row r="12" spans="1:32" ht="20.25">
      <c r="A12" s="17"/>
      <c r="B12" s="102" t="s">
        <v>45</v>
      </c>
      <c r="C12" s="17"/>
      <c r="D12" s="17"/>
      <c r="E12" s="17"/>
      <c r="F12" s="17" t="str">
        <f>dd</f>
        <v>Phường HG - TP HL - Tỉnh QN</v>
      </c>
      <c r="G12" s="17"/>
      <c r="H12" s="17"/>
      <c r="I12" s="17"/>
      <c r="J12" s="17"/>
      <c r="K12" s="17"/>
      <c r="L12" s="17"/>
      <c r="M12" s="17"/>
      <c r="N12" s="17"/>
      <c r="O12" s="17"/>
      <c r="P12" s="17"/>
      <c r="Q12" s="17"/>
      <c r="R12" s="17"/>
      <c r="S12" s="17"/>
      <c r="T12" s="17"/>
      <c r="U12" s="17"/>
      <c r="V12" s="17"/>
      <c r="W12" s="17"/>
      <c r="X12" s="17"/>
      <c r="Y12" s="17"/>
      <c r="Z12" s="17"/>
      <c r="AA12" s="98"/>
    </row>
    <row r="13" spans="1:32" ht="20.25">
      <c r="A13" s="102"/>
      <c r="B13" s="17"/>
      <c r="C13" s="17"/>
      <c r="D13" s="17"/>
      <c r="E13" s="17"/>
      <c r="F13" s="17"/>
      <c r="G13" s="17"/>
      <c r="H13" s="17"/>
      <c r="I13" s="17"/>
      <c r="J13" s="17"/>
      <c r="K13" s="17"/>
      <c r="L13" s="17"/>
      <c r="M13" s="17"/>
      <c r="N13" s="17"/>
      <c r="O13" s="17"/>
      <c r="P13" s="17"/>
      <c r="Q13" s="17"/>
      <c r="R13" s="17"/>
      <c r="S13" s="17"/>
      <c r="T13" s="17"/>
      <c r="U13" s="17"/>
      <c r="V13" s="17"/>
      <c r="W13" s="17"/>
      <c r="X13" s="17"/>
      <c r="Y13" s="17"/>
      <c r="Z13" s="17"/>
      <c r="AA13" s="98"/>
    </row>
    <row r="14" spans="1:32" ht="20.25">
      <c r="A14" s="102"/>
      <c r="B14" s="103" t="s">
        <v>97</v>
      </c>
      <c r="C14" s="17"/>
      <c r="D14" s="17"/>
      <c r="F14" s="102" t="str">
        <f>cdt</f>
        <v>Tỉnh QN</v>
      </c>
      <c r="G14" s="17"/>
      <c r="H14" s="17"/>
      <c r="I14" s="17"/>
      <c r="J14" s="17"/>
      <c r="K14" s="17"/>
      <c r="L14" s="17"/>
      <c r="M14" s="17"/>
      <c r="N14" s="17"/>
      <c r="O14" s="17"/>
      <c r="P14" s="17"/>
      <c r="Q14" s="17"/>
      <c r="R14" s="17"/>
      <c r="S14" s="17"/>
      <c r="T14" s="17"/>
      <c r="U14" s="17"/>
      <c r="V14" s="17"/>
      <c r="W14" s="17"/>
      <c r="X14" s="17"/>
      <c r="Y14" s="17"/>
      <c r="Z14" s="17"/>
      <c r="AA14" s="98"/>
    </row>
    <row r="15" spans="1:32" ht="20.25">
      <c r="A15" s="17"/>
      <c r="B15" s="17"/>
      <c r="C15" s="17"/>
      <c r="D15" s="17"/>
      <c r="E15" s="17"/>
      <c r="F15" s="102" t="s">
        <v>270</v>
      </c>
      <c r="G15" s="17"/>
      <c r="H15" s="17"/>
      <c r="I15" s="17"/>
      <c r="J15" s="17"/>
      <c r="K15" s="17"/>
      <c r="L15" s="17"/>
      <c r="M15" s="17"/>
      <c r="N15" s="17"/>
      <c r="O15" s="17"/>
      <c r="P15" s="17"/>
      <c r="Q15" s="17"/>
      <c r="R15" s="17"/>
      <c r="S15" s="17"/>
      <c r="T15" s="17"/>
      <c r="U15" s="17"/>
      <c r="V15" s="17"/>
      <c r="W15" s="17"/>
      <c r="X15" s="17"/>
      <c r="Y15" s="17"/>
      <c r="Z15" s="17"/>
      <c r="AA15" s="98"/>
    </row>
    <row r="16" spans="1:32" ht="20.25" customHeight="1">
      <c r="A16" s="224" t="s">
        <v>304</v>
      </c>
      <c r="B16" s="17"/>
      <c r="C16" s="17"/>
      <c r="D16" s="17"/>
      <c r="E16" s="17"/>
      <c r="F16" s="17"/>
      <c r="G16" s="17"/>
      <c r="H16" s="17"/>
      <c r="I16" s="17"/>
      <c r="J16" s="17"/>
      <c r="K16" s="17"/>
      <c r="L16" s="17"/>
      <c r="M16" s="17"/>
      <c r="N16" s="17"/>
      <c r="O16" s="17"/>
      <c r="P16" s="17"/>
      <c r="Q16" s="17"/>
      <c r="R16" s="17"/>
      <c r="S16" s="17"/>
      <c r="T16" s="17"/>
      <c r="U16" s="17"/>
      <c r="V16" s="17"/>
      <c r="W16" s="17"/>
      <c r="X16" s="17"/>
      <c r="Y16" s="17"/>
      <c r="Z16" s="17"/>
      <c r="AA16" s="98"/>
      <c r="AF16" s="14"/>
    </row>
    <row r="17" spans="1:31" ht="20.25" customHeight="1">
      <c r="A17" s="454" t="str">
        <f>IF(AB17&gt;0,INDEX(DanhMuc,$AA$1,AA17),REPT(".",285))</f>
        <v>.............................................................................................................................................................................................................................................................................................</v>
      </c>
      <c r="B17" s="454"/>
      <c r="C17" s="454"/>
      <c r="D17" s="454"/>
      <c r="E17" s="454"/>
      <c r="F17" s="454"/>
      <c r="G17" s="454"/>
      <c r="H17" s="454"/>
      <c r="I17" s="454"/>
      <c r="J17" s="454"/>
      <c r="K17" s="454"/>
      <c r="L17" s="454"/>
      <c r="M17" s="454"/>
      <c r="N17" s="454"/>
      <c r="O17" s="454"/>
      <c r="P17" s="454"/>
      <c r="Q17" s="454"/>
      <c r="R17" s="454"/>
      <c r="S17" s="454"/>
      <c r="T17" s="454"/>
      <c r="U17" s="454"/>
      <c r="V17" s="454"/>
      <c r="W17" s="454"/>
      <c r="X17" s="454"/>
      <c r="Y17" s="454"/>
      <c r="Z17" s="454"/>
      <c r="AA17" s="99">
        <v>2</v>
      </c>
      <c r="AB17">
        <f>LEN(INDEX(DanhMuc,$AA$1,AA17))</f>
        <v>0</v>
      </c>
    </row>
    <row r="18" spans="1:31" ht="20.25" customHeight="1">
      <c r="A18" s="454"/>
      <c r="B18" s="454"/>
      <c r="C18" s="454"/>
      <c r="D18" s="454"/>
      <c r="E18" s="454"/>
      <c r="F18" s="454"/>
      <c r="G18" s="454"/>
      <c r="H18" s="454"/>
      <c r="I18" s="454"/>
      <c r="J18" s="454"/>
      <c r="K18" s="454"/>
      <c r="L18" s="454"/>
      <c r="M18" s="454"/>
      <c r="N18" s="454"/>
      <c r="O18" s="454"/>
      <c r="P18" s="454"/>
      <c r="Q18" s="454"/>
      <c r="R18" s="454"/>
      <c r="S18" s="454"/>
      <c r="T18" s="454"/>
      <c r="U18" s="454"/>
      <c r="V18" s="454"/>
      <c r="W18" s="454"/>
      <c r="X18" s="454"/>
      <c r="Y18" s="454"/>
      <c r="Z18" s="454"/>
      <c r="AA18" s="99"/>
    </row>
    <row r="19" spans="1:31" ht="20.25">
      <c r="A19" s="454"/>
      <c r="B19" s="454"/>
      <c r="C19" s="454"/>
      <c r="D19" s="454"/>
      <c r="E19" s="454"/>
      <c r="F19" s="454"/>
      <c r="G19" s="454"/>
      <c r="H19" s="454"/>
      <c r="I19" s="454"/>
      <c r="J19" s="454"/>
      <c r="K19" s="454"/>
      <c r="L19" s="454"/>
      <c r="M19" s="454"/>
      <c r="N19" s="454"/>
      <c r="O19" s="454"/>
      <c r="P19" s="454"/>
      <c r="Q19" s="454"/>
      <c r="R19" s="454"/>
      <c r="S19" s="454"/>
      <c r="T19" s="454"/>
      <c r="U19" s="454"/>
      <c r="V19" s="454"/>
      <c r="W19" s="454"/>
      <c r="X19" s="454"/>
      <c r="Y19" s="454"/>
      <c r="Z19" s="454"/>
      <c r="AA19" s="99"/>
    </row>
    <row r="20" spans="1:31" ht="18.75">
      <c r="A20" s="224" t="s">
        <v>271</v>
      </c>
      <c r="B20" s="227"/>
      <c r="C20" s="227"/>
      <c r="D20" s="227"/>
      <c r="E20" s="227"/>
      <c r="F20" s="227"/>
      <c r="G20" s="227"/>
      <c r="H20" s="227"/>
      <c r="I20" s="224" t="str">
        <f>AC20&amp;" giờ "&amp;AD20&amp;" phút, ngày "&amp;AB21&amp;" tháng "&amp;AC21&amp;" năm "&amp;AD21</f>
        <v>…… giờ …… phút, ngày …... tháng …... năm …...</v>
      </c>
      <c r="J20" s="227"/>
      <c r="K20" s="227"/>
      <c r="L20" s="227"/>
      <c r="M20" s="227"/>
      <c r="N20" s="227"/>
      <c r="O20" s="227"/>
      <c r="P20" s="227"/>
      <c r="Q20" s="227"/>
      <c r="R20" s="227"/>
      <c r="S20" s="227"/>
      <c r="T20" s="227"/>
      <c r="U20" s="227"/>
      <c r="V20" s="227"/>
      <c r="W20" s="227"/>
      <c r="X20" s="227"/>
      <c r="Y20" s="227"/>
      <c r="Z20" s="227"/>
      <c r="AA20" s="14">
        <v>8</v>
      </c>
      <c r="AB20">
        <f>INDEX(DanhMuc,$AA$1,AA20)</f>
        <v>0</v>
      </c>
      <c r="AC20" t="str">
        <f>IF(AB20&gt;0,LEFT(AB20,LEN(AB20)-2),"……")</f>
        <v>……</v>
      </c>
      <c r="AD20" t="str">
        <f>IF(AB20&gt;0,RIGHT(AB20,2),"……")</f>
        <v>……</v>
      </c>
      <c r="AE20" s="227"/>
    </row>
    <row r="21" spans="1:31" ht="20.25" customHeight="1">
      <c r="A21" s="229" t="str">
        <f>"    Tại công trình: "&amp;ct</f>
        <v xml:space="preserve">    Tại công trình: Nhà làm việc kiêm kho, nhà công vụ và phụ trợ</v>
      </c>
      <c r="B21" s="228"/>
      <c r="C21" s="228"/>
      <c r="D21" s="228"/>
      <c r="E21" s="228"/>
      <c r="F21" s="228"/>
      <c r="G21" s="228"/>
      <c r="H21" s="228"/>
      <c r="I21" s="228"/>
      <c r="J21" s="228"/>
      <c r="K21" s="228"/>
      <c r="L21" s="228"/>
      <c r="M21" s="228"/>
      <c r="N21" s="228"/>
      <c r="O21" s="228"/>
      <c r="P21" s="228"/>
      <c r="Q21" s="228"/>
      <c r="R21" s="228"/>
      <c r="S21" s="228"/>
      <c r="T21" s="228"/>
      <c r="U21" s="228"/>
      <c r="V21" s="228"/>
      <c r="W21" s="228"/>
      <c r="X21" s="228"/>
      <c r="Y21" s="228"/>
      <c r="Z21" s="228"/>
      <c r="AA21" s="14">
        <v>10</v>
      </c>
      <c r="AB21" t="str">
        <f>IF(INDEX(DanhMuc,$AA$1,AA21)&gt;0,TEXT(DAY(INDEX(DanhMuc,$AA$1,AA21)),"00"),"…...")</f>
        <v>…...</v>
      </c>
      <c r="AC21" t="str">
        <f>IF(INDEX(DanhMuc,$AA$1,AA21)&gt;0,TEXT(MONTH(INDEX(DanhMuc,$AA$1,AA21)),"00"),"…...")</f>
        <v>…...</v>
      </c>
      <c r="AD21" t="str">
        <f>IF(INDEX(DanhMuc,$AA$1,AA21)&gt;0,TEXT(YEAR(INDEX(DanhMuc,$AA$1,AA21)),"00"),"…...")</f>
        <v>…...</v>
      </c>
      <c r="AE21" s="227"/>
    </row>
    <row r="22" spans="1:31" ht="20.25" customHeight="1">
      <c r="A22" s="455" t="str">
        <f>"    Sau khi kiểm tra và nghiệm thu nội bộ công việc xây dựng, nội dung thể hiện trong biên bản nghiệm thu nội bộ số: "&amp;IF(AB22&gt;0,AC22&amp;"/NB","……..……...")&amp;" ngày "&amp;AB26&amp;" tháng "&amp;AC26&amp;" năm "&amp;AD26&amp;", Nhà thầu thi công chúng tôi cam kết phần công việc cần nghiệm thu đã hoàn thành, đạt yêu cầu thiết kế. Nhà thầu thi công kính đề nghị các bên liên quan tổ chức nghiệm thu để có cơ sở thực hiện các công việc tiếp theo."</f>
        <v xml:space="preserve">    Sau khi kiểm tra và nghiệm thu nội bộ công việc xây dựng, nội dung thể hiện trong biên bản nghiệm thu nội bộ số: ……..……... ngày …... tháng …... năm ……..., Nhà thầu thi công chúng tôi cam kết phần công việc cần nghiệm thu đã hoàn thành, đạt yêu cầu thiết kế. Nhà thầu thi công kính đề nghị các bên liên quan tổ chức nghiệm thu để có cơ sở thực hiện các công việc tiếp theo.</v>
      </c>
      <c r="B22" s="456"/>
      <c r="C22" s="456"/>
      <c r="D22" s="456"/>
      <c r="E22" s="456"/>
      <c r="F22" s="456"/>
      <c r="G22" s="456"/>
      <c r="H22" s="456"/>
      <c r="I22" s="456"/>
      <c r="J22" s="456"/>
      <c r="K22" s="456"/>
      <c r="L22" s="456"/>
      <c r="M22" s="456"/>
      <c r="N22" s="456"/>
      <c r="O22" s="456"/>
      <c r="P22" s="456"/>
      <c r="Q22" s="456"/>
      <c r="R22" s="456"/>
      <c r="S22" s="456"/>
      <c r="T22" s="456"/>
      <c r="U22" s="456"/>
      <c r="V22" s="456"/>
      <c r="W22" s="456"/>
      <c r="X22" s="456"/>
      <c r="Y22" s="456"/>
      <c r="Z22" s="456"/>
      <c r="AA22" s="99">
        <v>1</v>
      </c>
      <c r="AB22">
        <f>LEN(INDEX(DanhMuc,$AA$1,AA22))</f>
        <v>0</v>
      </c>
      <c r="AC22">
        <f>INDEX(DanhMuc,$AA$1,AA22)</f>
        <v>0</v>
      </c>
    </row>
    <row r="23" spans="1:31" ht="20.25">
      <c r="A23" s="455"/>
      <c r="B23" s="456"/>
      <c r="C23" s="456"/>
      <c r="D23" s="456"/>
      <c r="E23" s="456"/>
      <c r="F23" s="456"/>
      <c r="G23" s="456"/>
      <c r="H23" s="456"/>
      <c r="I23" s="456"/>
      <c r="J23" s="456"/>
      <c r="K23" s="456"/>
      <c r="L23" s="456"/>
      <c r="M23" s="456"/>
      <c r="N23" s="456"/>
      <c r="O23" s="456"/>
      <c r="P23" s="456"/>
      <c r="Q23" s="456"/>
      <c r="R23" s="456"/>
      <c r="S23" s="456"/>
      <c r="T23" s="456"/>
      <c r="U23" s="456"/>
      <c r="V23" s="456"/>
      <c r="W23" s="456"/>
      <c r="X23" s="456"/>
      <c r="Y23" s="456"/>
      <c r="Z23" s="456"/>
      <c r="AA23" s="99"/>
    </row>
    <row r="24" spans="1:31" ht="20.25">
      <c r="A24" s="455"/>
      <c r="B24" s="456"/>
      <c r="C24" s="456"/>
      <c r="D24" s="456"/>
      <c r="E24" s="456"/>
      <c r="F24" s="456"/>
      <c r="G24" s="456"/>
      <c r="H24" s="456"/>
      <c r="I24" s="456"/>
      <c r="J24" s="456"/>
      <c r="K24" s="456"/>
      <c r="L24" s="456"/>
      <c r="M24" s="456"/>
      <c r="N24" s="456"/>
      <c r="O24" s="456"/>
      <c r="P24" s="456"/>
      <c r="Q24" s="456"/>
      <c r="R24" s="456"/>
      <c r="S24" s="456"/>
      <c r="T24" s="456"/>
      <c r="U24" s="456"/>
      <c r="V24" s="456"/>
      <c r="W24" s="456"/>
      <c r="X24" s="456"/>
      <c r="Y24" s="456"/>
      <c r="Z24" s="456"/>
      <c r="AA24" s="99"/>
    </row>
    <row r="25" spans="1:31" ht="20.25">
      <c r="A25" s="455"/>
      <c r="B25" s="456"/>
      <c r="C25" s="456"/>
      <c r="D25" s="456"/>
      <c r="E25" s="456"/>
      <c r="F25" s="456"/>
      <c r="G25" s="456"/>
      <c r="H25" s="456"/>
      <c r="I25" s="456"/>
      <c r="J25" s="456"/>
      <c r="K25" s="456"/>
      <c r="L25" s="456"/>
      <c r="M25" s="456"/>
      <c r="N25" s="456"/>
      <c r="O25" s="456"/>
      <c r="P25" s="456"/>
      <c r="Q25" s="456"/>
      <c r="R25" s="456"/>
      <c r="S25" s="456"/>
      <c r="T25" s="456"/>
      <c r="U25" s="456"/>
      <c r="V25" s="456"/>
      <c r="W25" s="456"/>
      <c r="X25" s="456"/>
      <c r="Y25" s="456"/>
      <c r="Z25" s="456"/>
      <c r="AA25" s="99"/>
    </row>
    <row r="26" spans="1:31" ht="20.25">
      <c r="A26" s="456"/>
      <c r="B26" s="456"/>
      <c r="C26" s="456"/>
      <c r="D26" s="456"/>
      <c r="E26" s="456"/>
      <c r="F26" s="456"/>
      <c r="G26" s="456"/>
      <c r="H26" s="456"/>
      <c r="I26" s="456"/>
      <c r="J26" s="456"/>
      <c r="K26" s="456"/>
      <c r="L26" s="456"/>
      <c r="M26" s="456"/>
      <c r="N26" s="456"/>
      <c r="O26" s="456"/>
      <c r="P26" s="456"/>
      <c r="Q26" s="456"/>
      <c r="R26" s="456"/>
      <c r="S26" s="456"/>
      <c r="T26" s="456"/>
      <c r="U26" s="456"/>
      <c r="V26" s="456"/>
      <c r="W26" s="456"/>
      <c r="X26" s="456"/>
      <c r="Y26" s="456"/>
      <c r="Z26" s="456"/>
      <c r="AA26" s="99">
        <v>5</v>
      </c>
      <c r="AB26" t="str">
        <f>IF(INDEX(DanhMuc,$AA$1,AA26)&gt;0,TEXT(DAY(INDEX(DanhMuc,$AA$1,AA26)),"00"),"…...")</f>
        <v>…...</v>
      </c>
      <c r="AC26" t="str">
        <f>IF(INDEX(DanhMuc,$AA$1,AA26)&gt;0,TEXT(MONTH(INDEX(DanhMuc,$AA$1,AA26)),"00"),"…...")</f>
        <v>…...</v>
      </c>
      <c r="AD26" t="str">
        <f>IF(INDEX(DanhMuc,$AA$1,AA26)&gt;0,TEXT(YEAR(INDEX(DanhMuc,$AA$1,AA26)),"00"),"……...")</f>
        <v>……...</v>
      </c>
    </row>
    <row r="27" spans="1:31" ht="20.25">
      <c r="A27" s="8" t="s">
        <v>98</v>
      </c>
      <c r="K27" s="104" t="str">
        <f>dvtc</f>
        <v>Công ty Cổ phần Xây dựng…</v>
      </c>
      <c r="L27" s="104"/>
      <c r="M27" s="104"/>
      <c r="N27" s="5"/>
      <c r="O27" s="5"/>
      <c r="P27" s="5"/>
      <c r="Q27" s="5"/>
      <c r="R27" s="5"/>
      <c r="S27" s="5"/>
      <c r="T27" s="5"/>
      <c r="U27" s="5"/>
      <c r="V27" s="5"/>
      <c r="W27" s="5"/>
      <c r="X27" s="5"/>
      <c r="Y27" s="5"/>
      <c r="Z27" s="5"/>
      <c r="AA27" s="98"/>
    </row>
    <row r="28" spans="1:31" ht="20.25">
      <c r="A28" s="2" t="s">
        <v>99</v>
      </c>
      <c r="K28" s="104" t="s">
        <v>273</v>
      </c>
      <c r="L28" s="104"/>
      <c r="M28" s="104"/>
      <c r="N28" s="5"/>
      <c r="O28" s="5"/>
      <c r="P28" s="5"/>
      <c r="Q28" s="5"/>
      <c r="R28" s="5"/>
      <c r="S28" s="5"/>
      <c r="T28" s="5"/>
      <c r="U28" s="5"/>
      <c r="V28" s="5"/>
      <c r="W28" s="5"/>
      <c r="X28" s="5"/>
      <c r="Y28" s="5"/>
      <c r="Z28" s="5"/>
      <c r="AA28" s="98"/>
    </row>
    <row r="29" spans="1:31" ht="20.25">
      <c r="A29" s="2" t="s">
        <v>272</v>
      </c>
      <c r="M29" s="269"/>
      <c r="AA29" s="98"/>
    </row>
    <row r="30" spans="1:31" ht="20.25">
      <c r="A30" s="2"/>
      <c r="M30" s="269"/>
      <c r="AA30" s="98"/>
    </row>
    <row r="31" spans="1:31" ht="20.25">
      <c r="A31" s="2"/>
      <c r="M31" s="269"/>
      <c r="AA31" s="98"/>
    </row>
    <row r="32" spans="1:31" ht="20.25">
      <c r="A32" s="2"/>
      <c r="M32" s="269"/>
      <c r="AA32" s="98"/>
    </row>
    <row r="33" spans="11:27" ht="20.25">
      <c r="K33" s="104" t="str">
        <f>MID(ycnt,FIND(":",ycnt,1)+1,LEN(ycnt))</f>
        <v xml:space="preserve"> Nguyễn Đức Lam</v>
      </c>
      <c r="L33" s="104"/>
      <c r="M33" s="104"/>
      <c r="N33" s="104"/>
      <c r="O33" s="5"/>
      <c r="P33" s="5"/>
      <c r="Q33" s="5"/>
      <c r="R33" s="5"/>
      <c r="S33" s="5"/>
      <c r="T33" s="5"/>
      <c r="U33" s="5"/>
      <c r="V33" s="5"/>
      <c r="W33" s="5"/>
      <c r="X33" s="5"/>
      <c r="Y33" s="5"/>
      <c r="Z33" s="5"/>
      <c r="AA33" s="98"/>
    </row>
  </sheetData>
  <mergeCells count="2">
    <mergeCell ref="A17:Z19"/>
    <mergeCell ref="A22:Z26"/>
  </mergeCells>
  <phoneticPr fontId="7" type="noConversion"/>
  <conditionalFormatting sqref="A17:Z19 A21:Z21">
    <cfRule type="expression" dxfId="17" priority="1" stopIfTrue="1">
      <formula>AB$17&gt;0</formula>
    </cfRule>
  </conditionalFormatting>
  <hyperlinks>
    <hyperlink ref="AA8" location="DanhMuc!A1" display="Quay về DanhMuc"/>
  </hyperlinks>
  <pageMargins left="0.98425196850393704" right="0.39370078740157483" top="0.74803149606299213" bottom="0.74803149606299213" header="0" footer="0"/>
  <pageSetup paperSize="9" orientation="portrait" r:id="rId1"/>
  <headerFooter alignWithMargins="0"/>
</worksheet>
</file>

<file path=xl/worksheets/sheet37.xml><?xml version="1.0" encoding="utf-8"?>
<worksheet xmlns="http://schemas.openxmlformats.org/spreadsheetml/2006/main" xmlns:r="http://schemas.openxmlformats.org/officeDocument/2006/relationships">
  <sheetPr codeName="Sheet36" enableFormatConditionsCalculation="0">
    <tabColor indexed="13"/>
  </sheetPr>
  <dimension ref="A1:AE67"/>
  <sheetViews>
    <sheetView view="pageBreakPreview" workbookViewId="0">
      <pane ySplit="1" topLeftCell="A2" activePane="bottomLeft" state="frozen"/>
      <selection activeCell="Q11" sqref="Q11"/>
      <selection pane="bottomLeft" activeCell="Q11" sqref="Q11"/>
    </sheetView>
  </sheetViews>
  <sheetFormatPr defaultRowHeight="15.75"/>
  <cols>
    <col min="1" max="25" width="3" customWidth="1"/>
    <col min="26" max="26" width="3.125" customWidth="1"/>
    <col min="27" max="27" width="23.75" bestFit="1" customWidth="1"/>
    <col min="28" max="28" width="4.875" hidden="1" customWidth="1"/>
    <col min="29" max="29" width="6.125" hidden="1" customWidth="1"/>
    <col min="30" max="30" width="4.875" hidden="1" customWidth="1"/>
  </cols>
  <sheetData>
    <row r="1" spans="1:31" s="3" customFormat="1" ht="17.25"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0">
        <f>DanhMuc!S17</f>
        <v>52</v>
      </c>
    </row>
    <row r="2" spans="1:31" ht="19.5" thickTop="1">
      <c r="A2" s="6" t="s">
        <v>10</v>
      </c>
      <c r="B2" s="6"/>
      <c r="C2" s="6"/>
      <c r="D2" s="6"/>
      <c r="E2" s="6"/>
      <c r="F2" s="6"/>
      <c r="G2" s="6"/>
      <c r="H2" s="6"/>
      <c r="I2" s="6"/>
      <c r="J2" s="6"/>
      <c r="K2" s="6"/>
      <c r="L2" s="234"/>
      <c r="M2" s="234"/>
      <c r="N2" s="234"/>
      <c r="O2" s="234"/>
      <c r="P2" s="234"/>
      <c r="Q2" s="234"/>
      <c r="R2" s="234"/>
      <c r="S2" s="234"/>
      <c r="T2" s="234"/>
      <c r="U2" s="234"/>
      <c r="V2" s="234"/>
      <c r="W2" s="234"/>
      <c r="X2" s="234"/>
      <c r="Y2" s="234"/>
      <c r="Z2" s="234"/>
      <c r="AA2" s="260"/>
      <c r="AB2" s="236"/>
      <c r="AC2" s="236"/>
      <c r="AD2" s="236"/>
      <c r="AE2" s="236"/>
    </row>
    <row r="3" spans="1:31" ht="18.75">
      <c r="A3" s="19" t="s">
        <v>0</v>
      </c>
      <c r="B3" s="19"/>
      <c r="C3" s="19"/>
      <c r="D3" s="19"/>
      <c r="E3" s="19"/>
      <c r="F3" s="19"/>
      <c r="G3" s="19"/>
      <c r="H3" s="19"/>
      <c r="I3" s="19"/>
      <c r="J3" s="19"/>
      <c r="K3" s="237"/>
      <c r="L3" s="237"/>
      <c r="M3" s="237"/>
      <c r="N3" s="237"/>
      <c r="O3" s="237"/>
      <c r="P3" s="237"/>
      <c r="Q3" s="238"/>
      <c r="R3" s="238"/>
      <c r="S3" s="238"/>
      <c r="T3" s="238"/>
      <c r="U3" s="238"/>
      <c r="V3" s="238"/>
      <c r="W3" s="238"/>
      <c r="X3" s="238"/>
      <c r="Y3" s="238"/>
      <c r="Z3" s="238"/>
      <c r="AA3" s="260"/>
      <c r="AB3" s="236"/>
      <c r="AC3" s="236"/>
      <c r="AD3" s="236"/>
      <c r="AE3" s="236"/>
    </row>
    <row r="4" spans="1:31" ht="18.75">
      <c r="A4" s="236"/>
      <c r="B4" s="236"/>
      <c r="C4" s="236"/>
      <c r="D4" s="236"/>
      <c r="E4" s="236"/>
      <c r="F4" s="236"/>
      <c r="G4" s="236"/>
      <c r="H4" s="236"/>
      <c r="I4" s="236"/>
      <c r="J4" s="236"/>
      <c r="K4" s="238"/>
      <c r="L4" s="238"/>
      <c r="M4" s="238"/>
      <c r="N4" s="238"/>
      <c r="O4" s="238"/>
      <c r="P4" s="238"/>
      <c r="Q4" s="238"/>
      <c r="R4" s="238"/>
      <c r="S4" s="238"/>
      <c r="T4" s="238"/>
      <c r="U4" s="238"/>
      <c r="V4" s="238"/>
      <c r="W4" s="238"/>
      <c r="X4" s="238"/>
      <c r="Y4" s="238"/>
      <c r="Z4" s="238"/>
      <c r="AA4" s="260"/>
      <c r="AB4" s="236"/>
      <c r="AC4" s="236"/>
      <c r="AD4" s="236"/>
      <c r="AE4" s="236"/>
    </row>
    <row r="5" spans="1:31" ht="18.75">
      <c r="A5" s="236"/>
      <c r="B5" s="236"/>
      <c r="C5" s="236"/>
      <c r="D5" s="236"/>
      <c r="E5" s="236"/>
      <c r="F5" s="236"/>
      <c r="G5" s="236"/>
      <c r="H5" s="236"/>
      <c r="I5" s="236"/>
      <c r="J5" s="236"/>
      <c r="K5" s="236"/>
      <c r="L5" s="236"/>
      <c r="M5" s="236"/>
      <c r="N5" s="236"/>
      <c r="O5" s="236"/>
      <c r="P5" s="236"/>
      <c r="Q5" s="236"/>
      <c r="R5" s="236"/>
      <c r="S5" s="236"/>
      <c r="T5" s="236"/>
      <c r="U5" s="236"/>
      <c r="V5" s="236"/>
      <c r="W5" s="236"/>
      <c r="X5" s="236"/>
      <c r="Y5" s="236"/>
      <c r="Z5" s="11" t="str">
        <f>tinh2&amp;", ngày "&amp;AB5&amp;" tháng "&amp;AC5&amp;" năm "&amp;AD5</f>
        <v>Hạ Long, ngày …... tháng …... năm ……...</v>
      </c>
      <c r="AA5" s="261">
        <v>10</v>
      </c>
      <c r="AB5" s="236" t="str">
        <f>IF(INDEX(DanhMuc,$AA$1,AA5)&gt;0,TEXT(DAY(INDEX(DanhMuc,$AA$1,AA5)),"00"),"…...")</f>
        <v>…...</v>
      </c>
      <c r="AC5" s="236" t="str">
        <f>IF(INDEX(DanhMuc,$AA$1,AA5)&gt;0,TEXT(MONTH(INDEX(DanhMuc,$AA$1,AA5)),"00"),"…...")</f>
        <v>…...</v>
      </c>
      <c r="AD5" s="236" t="str">
        <f>IF(INDEX(DanhMuc,$AA$1,AA5)&gt;0,TEXT(YEAR(INDEX(DanhMuc,$AA$1,AA5)),"00"),"……...")</f>
        <v>……...</v>
      </c>
      <c r="AE5" s="236"/>
    </row>
    <row r="6" spans="1:31" ht="18.75">
      <c r="A6" s="236"/>
      <c r="B6" s="236"/>
      <c r="C6" s="236"/>
      <c r="D6" s="236"/>
      <c r="E6" s="236"/>
      <c r="F6" s="236"/>
      <c r="G6" s="236"/>
      <c r="H6" s="236"/>
      <c r="I6" s="236"/>
      <c r="J6" s="236"/>
      <c r="K6" s="236"/>
      <c r="L6" s="236"/>
      <c r="M6" s="236"/>
      <c r="N6" s="236"/>
      <c r="O6" s="236"/>
      <c r="P6" s="236"/>
      <c r="Q6" s="236"/>
      <c r="R6" s="236"/>
      <c r="S6" s="236"/>
      <c r="T6" s="236"/>
      <c r="U6" s="236"/>
      <c r="V6" s="236"/>
      <c r="W6" s="236"/>
      <c r="X6" s="236"/>
      <c r="Y6" s="236"/>
      <c r="Z6" s="236"/>
      <c r="AA6" s="260"/>
      <c r="AB6" s="236"/>
      <c r="AC6" s="236"/>
      <c r="AD6" s="236"/>
      <c r="AE6" s="236"/>
    </row>
    <row r="7" spans="1:31" ht="19.5" thickBot="1">
      <c r="A7" s="239" t="str">
        <f>IF(AB7&gt;0,"BIÊN BẢN SỐ: "&amp;AC7&amp;"/A-B","BIÊN BẢN SỐ: ……………......")</f>
        <v>BIÊN BẢN SỐ: ……………......</v>
      </c>
      <c r="B7" s="239"/>
      <c r="C7" s="239"/>
      <c r="D7" s="239"/>
      <c r="E7" s="239"/>
      <c r="F7" s="239"/>
      <c r="G7" s="239"/>
      <c r="H7" s="239"/>
      <c r="I7" s="239"/>
      <c r="J7" s="239"/>
      <c r="K7" s="239"/>
      <c r="L7" s="239"/>
      <c r="M7" s="239"/>
      <c r="N7" s="239"/>
      <c r="O7" s="239"/>
      <c r="P7" s="239"/>
      <c r="Q7" s="239"/>
      <c r="R7" s="239"/>
      <c r="S7" s="239"/>
      <c r="T7" s="239"/>
      <c r="U7" s="239"/>
      <c r="V7" s="239"/>
      <c r="W7" s="239"/>
      <c r="X7" s="239"/>
      <c r="Y7" s="239"/>
      <c r="Z7" s="239"/>
      <c r="AA7" s="261">
        <v>1</v>
      </c>
      <c r="AB7" s="236">
        <f>LEN(INDEX(DanhMuc,$AA$1,AA7))</f>
        <v>0</v>
      </c>
      <c r="AC7" s="236">
        <f>INDEX(DanhMuc,$AA$1,AA7)</f>
        <v>0</v>
      </c>
      <c r="AD7" s="236"/>
      <c r="AE7" s="236"/>
    </row>
    <row r="8" spans="1:31" ht="21" thickBot="1">
      <c r="A8" s="10" t="s">
        <v>1</v>
      </c>
      <c r="B8" s="239"/>
      <c r="C8" s="239"/>
      <c r="D8" s="239"/>
      <c r="E8" s="239"/>
      <c r="F8" s="239"/>
      <c r="G8" s="239"/>
      <c r="H8" s="239"/>
      <c r="I8" s="239"/>
      <c r="J8" s="239"/>
      <c r="K8" s="239"/>
      <c r="L8" s="239"/>
      <c r="M8" s="239"/>
      <c r="N8" s="239"/>
      <c r="O8" s="239"/>
      <c r="P8" s="239"/>
      <c r="Q8" s="239"/>
      <c r="R8" s="239"/>
      <c r="S8" s="239"/>
      <c r="T8" s="239"/>
      <c r="U8" s="239"/>
      <c r="V8" s="239"/>
      <c r="W8" s="239"/>
      <c r="X8" s="239"/>
      <c r="Y8" s="239"/>
      <c r="Z8" s="239"/>
      <c r="AA8" s="262" t="s">
        <v>25</v>
      </c>
      <c r="AB8" s="236"/>
      <c r="AC8" s="236"/>
      <c r="AD8" s="236"/>
      <c r="AE8" s="236"/>
    </row>
    <row r="9" spans="1:31" ht="16.5">
      <c r="A9" s="236"/>
      <c r="B9" s="236"/>
      <c r="C9" s="236"/>
      <c r="D9" s="236"/>
      <c r="E9" s="236"/>
      <c r="F9" s="236"/>
      <c r="G9" s="236"/>
      <c r="H9" s="236"/>
      <c r="I9" s="236"/>
      <c r="J9" s="236"/>
      <c r="K9" s="236"/>
      <c r="L9" s="236"/>
      <c r="M9" s="236"/>
      <c r="N9" s="236"/>
      <c r="O9" s="236"/>
      <c r="P9" s="236"/>
      <c r="Q9" s="236"/>
      <c r="R9" s="236"/>
      <c r="S9" s="236"/>
      <c r="T9" s="236"/>
      <c r="U9" s="236"/>
      <c r="V9" s="236"/>
      <c r="W9" s="236"/>
      <c r="X9" s="236"/>
      <c r="Y9" s="236"/>
      <c r="Z9" s="236"/>
      <c r="AA9" s="224"/>
      <c r="AB9" s="236"/>
      <c r="AC9" s="236"/>
      <c r="AD9" s="236"/>
      <c r="AE9" s="236"/>
    </row>
    <row r="10" spans="1:31" ht="16.5">
      <c r="A10" s="7" t="s">
        <v>44</v>
      </c>
      <c r="B10" s="31"/>
      <c r="C10" s="31"/>
      <c r="D10" s="31"/>
      <c r="E10" s="236" t="str">
        <f>ct</f>
        <v>Nhà làm việc kiêm kho, nhà công vụ và phụ trợ</v>
      </c>
      <c r="F10" s="31"/>
      <c r="G10" s="31"/>
      <c r="H10" s="236"/>
      <c r="I10" s="236"/>
      <c r="J10" s="236"/>
      <c r="K10" s="236"/>
      <c r="L10" s="236"/>
      <c r="M10" s="236"/>
      <c r="N10" s="236"/>
      <c r="O10" s="236"/>
      <c r="P10" s="236"/>
      <c r="Q10" s="236"/>
      <c r="R10" s="236"/>
      <c r="S10" s="236"/>
      <c r="T10" s="236"/>
      <c r="U10" s="236"/>
      <c r="V10" s="236"/>
      <c r="W10" s="236"/>
      <c r="X10" s="236"/>
      <c r="Y10" s="236"/>
      <c r="Z10" s="236"/>
      <c r="AA10" s="224"/>
      <c r="AB10" s="236"/>
      <c r="AC10" s="236"/>
      <c r="AD10" s="236"/>
      <c r="AE10" s="236"/>
    </row>
    <row r="11" spans="1:31" ht="16.5">
      <c r="A11" s="7" t="s">
        <v>74</v>
      </c>
      <c r="B11" s="31"/>
      <c r="C11" s="31"/>
      <c r="D11" s="31"/>
      <c r="E11" s="236" t="str">
        <f>hm</f>
        <v>Nhà làm việc kiêm kho</v>
      </c>
      <c r="F11" s="31"/>
      <c r="G11" s="31"/>
      <c r="H11" s="236"/>
      <c r="I11" s="236"/>
      <c r="J11" s="236"/>
      <c r="K11" s="236"/>
      <c r="L11" s="236"/>
      <c r="M11" s="236"/>
      <c r="N11" s="236"/>
      <c r="O11" s="236"/>
      <c r="P11" s="236"/>
      <c r="Q11" s="236"/>
      <c r="R11" s="236"/>
      <c r="S11" s="236"/>
      <c r="T11" s="236"/>
      <c r="U11" s="236"/>
      <c r="V11" s="236"/>
      <c r="W11" s="236"/>
      <c r="X11" s="236"/>
      <c r="Y11" s="236"/>
      <c r="Z11" s="236"/>
      <c r="AA11" s="224"/>
      <c r="AB11" s="236"/>
      <c r="AC11" s="236"/>
      <c r="AD11" s="236"/>
      <c r="AE11" s="236"/>
    </row>
    <row r="12" spans="1:31" ht="16.5">
      <c r="A12" s="7" t="s">
        <v>45</v>
      </c>
      <c r="B12" s="31"/>
      <c r="C12" s="31"/>
      <c r="D12" s="31"/>
      <c r="E12" s="236" t="str">
        <f>dd</f>
        <v>Phường HG - TP HL - Tỉnh QN</v>
      </c>
      <c r="F12" s="31"/>
      <c r="G12" s="31"/>
      <c r="H12" s="236"/>
      <c r="I12" s="236"/>
      <c r="J12" s="236"/>
      <c r="K12" s="236"/>
      <c r="L12" s="236"/>
      <c r="M12" s="236"/>
      <c r="N12" s="236"/>
      <c r="O12" s="236"/>
      <c r="P12" s="236"/>
      <c r="Q12" s="236"/>
      <c r="R12" s="236"/>
      <c r="S12" s="236"/>
      <c r="T12" s="236"/>
      <c r="U12" s="236"/>
      <c r="V12" s="236"/>
      <c r="W12" s="236"/>
      <c r="X12" s="236"/>
      <c r="Y12" s="236"/>
      <c r="Z12" s="236"/>
      <c r="AA12" s="224"/>
      <c r="AB12" s="236"/>
      <c r="AC12" s="236"/>
      <c r="AD12" s="236"/>
      <c r="AE12" s="236"/>
    </row>
    <row r="13" spans="1:31" ht="20.25">
      <c r="A13" s="7" t="s">
        <v>2</v>
      </c>
      <c r="B13" s="236"/>
      <c r="C13" s="236"/>
      <c r="D13" s="236"/>
      <c r="E13" s="236"/>
      <c r="F13" s="236"/>
      <c r="G13" s="236"/>
      <c r="H13" s="236"/>
      <c r="I13" s="236"/>
      <c r="J13" s="236"/>
      <c r="K13" s="236"/>
      <c r="L13" s="236"/>
      <c r="M13" s="236"/>
      <c r="N13" s="236"/>
      <c r="O13" s="236"/>
      <c r="P13" s="236"/>
      <c r="Q13" s="236"/>
      <c r="R13" s="236"/>
      <c r="S13" s="236"/>
      <c r="T13" s="236"/>
      <c r="U13" s="236"/>
      <c r="V13" s="236"/>
      <c r="W13" s="236"/>
      <c r="X13" s="236"/>
      <c r="Y13" s="236"/>
      <c r="Z13" s="236"/>
      <c r="AA13" s="263"/>
      <c r="AB13" s="236"/>
      <c r="AC13" s="236"/>
      <c r="AD13" s="236"/>
      <c r="AE13" s="236"/>
    </row>
    <row r="14" spans="1:31" ht="16.5" customHeight="1">
      <c r="A14" s="454" t="str">
        <f>IF(AB14&gt;0,INDEX(DanhMuc,$AA$1,AA14),REPT(".",285))</f>
        <v>.............................................................................................................................................................................................................................................................................................</v>
      </c>
      <c r="B14" s="454"/>
      <c r="C14" s="454"/>
      <c r="D14" s="454"/>
      <c r="E14" s="454"/>
      <c r="F14" s="454"/>
      <c r="G14" s="454"/>
      <c r="H14" s="454"/>
      <c r="I14" s="454"/>
      <c r="J14" s="454"/>
      <c r="K14" s="454"/>
      <c r="L14" s="454"/>
      <c r="M14" s="454"/>
      <c r="N14" s="454"/>
      <c r="O14" s="454"/>
      <c r="P14" s="454"/>
      <c r="Q14" s="454"/>
      <c r="R14" s="454"/>
      <c r="S14" s="454"/>
      <c r="T14" s="454"/>
      <c r="U14" s="454"/>
      <c r="V14" s="454"/>
      <c r="W14" s="454"/>
      <c r="X14" s="454"/>
      <c r="Y14" s="454"/>
      <c r="Z14" s="454"/>
      <c r="AA14" s="340">
        <v>2</v>
      </c>
      <c r="AB14" s="236">
        <f>LEN(INDEX(DanhMuc,$AA$1,AA14))</f>
        <v>0</v>
      </c>
      <c r="AC14" s="236"/>
      <c r="AD14" s="236"/>
      <c r="AE14" s="236"/>
    </row>
    <row r="15" spans="1:31" ht="20.25">
      <c r="A15" s="454"/>
      <c r="B15" s="454"/>
      <c r="C15" s="454"/>
      <c r="D15" s="454"/>
      <c r="E15" s="454"/>
      <c r="F15" s="454"/>
      <c r="G15" s="454"/>
      <c r="H15" s="454"/>
      <c r="I15" s="454"/>
      <c r="J15" s="454"/>
      <c r="K15" s="454"/>
      <c r="L15" s="454"/>
      <c r="M15" s="454"/>
      <c r="N15" s="454"/>
      <c r="O15" s="454"/>
      <c r="P15" s="454"/>
      <c r="Q15" s="454"/>
      <c r="R15" s="454"/>
      <c r="S15" s="454"/>
      <c r="T15" s="454"/>
      <c r="U15" s="454"/>
      <c r="V15" s="454"/>
      <c r="W15" s="454"/>
      <c r="X15" s="454"/>
      <c r="Y15" s="454"/>
      <c r="Z15" s="454"/>
      <c r="AA15" s="340"/>
      <c r="AB15" s="236"/>
      <c r="AC15" s="236"/>
      <c r="AD15" s="236"/>
      <c r="AE15" s="236"/>
    </row>
    <row r="16" spans="1:31" ht="20.25">
      <c r="A16" s="454"/>
      <c r="B16" s="454"/>
      <c r="C16" s="454"/>
      <c r="D16" s="454"/>
      <c r="E16" s="454"/>
      <c r="F16" s="454"/>
      <c r="G16" s="454"/>
      <c r="H16" s="454"/>
      <c r="I16" s="454"/>
      <c r="J16" s="454"/>
      <c r="K16" s="454"/>
      <c r="L16" s="454"/>
      <c r="M16" s="454"/>
      <c r="N16" s="454"/>
      <c r="O16" s="454"/>
      <c r="P16" s="454"/>
      <c r="Q16" s="454"/>
      <c r="R16" s="454"/>
      <c r="S16" s="454"/>
      <c r="T16" s="454"/>
      <c r="U16" s="454"/>
      <c r="V16" s="454"/>
      <c r="W16" s="454"/>
      <c r="X16" s="454"/>
      <c r="Y16" s="454"/>
      <c r="Z16" s="454"/>
      <c r="AA16" s="263"/>
      <c r="AB16" s="236"/>
      <c r="AC16" s="236"/>
      <c r="AD16" s="236"/>
      <c r="AE16" s="236"/>
    </row>
    <row r="17" spans="1:31" ht="18.75" customHeight="1">
      <c r="A17" s="7" t="s">
        <v>3</v>
      </c>
      <c r="B17" s="236"/>
      <c r="C17" s="236"/>
      <c r="D17" s="236"/>
      <c r="E17" s="236"/>
      <c r="F17" s="236"/>
      <c r="G17" s="236"/>
      <c r="H17" s="236"/>
      <c r="I17" s="236"/>
      <c r="J17" s="236"/>
      <c r="K17" s="236"/>
      <c r="L17" s="236"/>
      <c r="M17" s="236"/>
      <c r="N17" s="236"/>
      <c r="O17" s="236"/>
      <c r="P17" s="236"/>
      <c r="Q17" s="236"/>
      <c r="R17" s="236"/>
      <c r="S17" s="236"/>
      <c r="T17" s="236"/>
      <c r="U17" s="236"/>
      <c r="V17" s="236"/>
      <c r="W17" s="236"/>
      <c r="X17" s="236"/>
      <c r="Y17" s="236"/>
      <c r="Z17" s="236"/>
      <c r="AA17" s="263"/>
      <c r="AB17" s="236"/>
      <c r="AC17" s="236"/>
      <c r="AD17" s="236"/>
      <c r="AE17" s="236"/>
    </row>
    <row r="18" spans="1:31" ht="20.25">
      <c r="A18" s="450" t="str">
        <f>ntab1</f>
        <v xml:space="preserve">  2.1) Nhà thầu Tư vấn giám sát: Công ty Cổ phần Tư vấn…</v>
      </c>
      <c r="B18" s="450"/>
      <c r="C18" s="450"/>
      <c r="D18" s="450"/>
      <c r="E18" s="450"/>
      <c r="F18" s="450"/>
      <c r="G18" s="450"/>
      <c r="H18" s="450"/>
      <c r="I18" s="450"/>
      <c r="J18" s="450"/>
      <c r="K18" s="450"/>
      <c r="L18" s="450"/>
      <c r="M18" s="450"/>
      <c r="N18" s="450"/>
      <c r="O18" s="450"/>
      <c r="P18" s="450"/>
      <c r="Q18" s="450"/>
      <c r="R18" s="450"/>
      <c r="S18" s="450"/>
      <c r="T18" s="450"/>
      <c r="U18" s="450"/>
      <c r="V18" s="450"/>
      <c r="W18" s="450"/>
      <c r="X18" s="450"/>
      <c r="Y18" s="450"/>
      <c r="Z18" s="450"/>
      <c r="AA18" s="263"/>
      <c r="AB18" s="236"/>
      <c r="AC18" s="236"/>
      <c r="AD18" s="236"/>
      <c r="AE18" s="236"/>
    </row>
    <row r="19" spans="1:31" ht="20.25">
      <c r="A19" s="236"/>
      <c r="B19" s="236" t="str">
        <f>tvgs1</f>
        <v>Ông: Trần Bá Đức</v>
      </c>
      <c r="C19" s="236"/>
      <c r="D19" s="236"/>
      <c r="E19" s="236"/>
      <c r="F19" s="236"/>
      <c r="G19" s="236"/>
      <c r="H19" s="236"/>
      <c r="I19" s="236"/>
      <c r="J19" s="236"/>
      <c r="K19" s="236"/>
      <c r="L19" s="236"/>
      <c r="M19" s="236"/>
      <c r="N19" s="236" t="str">
        <f>tvgs11</f>
        <v>Chức vụ: Tổ trưởng tổ giám sát</v>
      </c>
      <c r="O19" s="236"/>
      <c r="P19" s="236"/>
      <c r="Q19" s="236"/>
      <c r="R19" s="236"/>
      <c r="S19" s="236"/>
      <c r="T19" s="236"/>
      <c r="U19" s="236"/>
      <c r="V19" s="236"/>
      <c r="W19" s="236"/>
      <c r="X19" s="236"/>
      <c r="Y19" s="236"/>
      <c r="Z19" s="236"/>
      <c r="AA19" s="263"/>
      <c r="AB19" s="236"/>
      <c r="AC19" s="236"/>
      <c r="AD19" s="236"/>
      <c r="AE19" s="236"/>
    </row>
    <row r="20" spans="1:31" ht="20.25">
      <c r="A20" s="236"/>
      <c r="B20" s="236" t="str">
        <f>tvgs2</f>
        <v>Ông: ………………………..</v>
      </c>
      <c r="C20" s="236"/>
      <c r="D20" s="236"/>
      <c r="E20" s="236"/>
      <c r="F20" s="236"/>
      <c r="G20" s="236"/>
      <c r="H20" s="236"/>
      <c r="I20" s="236"/>
      <c r="J20" s="236"/>
      <c r="K20" s="236"/>
      <c r="L20" s="236"/>
      <c r="M20" s="236"/>
      <c r="N20" s="236" t="str">
        <f>tvgs22</f>
        <v>Chức vụ: …………………</v>
      </c>
      <c r="O20" s="236"/>
      <c r="P20" s="236"/>
      <c r="Q20" s="236"/>
      <c r="R20" s="236"/>
      <c r="S20" s="236"/>
      <c r="T20" s="236"/>
      <c r="U20" s="236"/>
      <c r="V20" s="236"/>
      <c r="W20" s="236"/>
      <c r="X20" s="236"/>
      <c r="Y20" s="236"/>
      <c r="Z20" s="236"/>
      <c r="AA20" s="263"/>
      <c r="AB20" s="236"/>
      <c r="AC20" s="236"/>
      <c r="AD20" s="236"/>
      <c r="AE20" s="236"/>
    </row>
    <row r="21" spans="1:31" ht="20.25">
      <c r="A21" s="7" t="str">
        <f>ntab2</f>
        <v xml:space="preserve">  2.2) Nhà thầu thi công xây dựng: Công ty Cổ phần Xây dựng…</v>
      </c>
      <c r="B21" s="236"/>
      <c r="C21" s="236"/>
      <c r="D21" s="236"/>
      <c r="E21" s="236"/>
      <c r="F21" s="236"/>
      <c r="G21" s="236"/>
      <c r="H21" s="236"/>
      <c r="I21" s="236"/>
      <c r="J21" s="236"/>
      <c r="K21" s="236"/>
      <c r="L21" s="236"/>
      <c r="M21" s="236"/>
      <c r="N21" s="236"/>
      <c r="O21" s="236"/>
      <c r="P21" s="236"/>
      <c r="Q21" s="236"/>
      <c r="R21" s="236"/>
      <c r="S21" s="236"/>
      <c r="T21" s="236"/>
      <c r="U21" s="236"/>
      <c r="V21" s="236"/>
      <c r="W21" s="236"/>
      <c r="X21" s="236"/>
      <c r="Y21" s="236"/>
      <c r="Z21" s="236"/>
      <c r="AA21" s="263"/>
      <c r="AB21" s="236"/>
      <c r="AC21" s="236"/>
      <c r="AD21" s="236"/>
      <c r="AE21" s="236"/>
    </row>
    <row r="22" spans="1:31" ht="20.25">
      <c r="A22" s="236"/>
      <c r="B22" s="236" t="str">
        <f>dvtc1</f>
        <v>Ông: Nguyễn Anh Trung</v>
      </c>
      <c r="C22" s="236"/>
      <c r="D22" s="236"/>
      <c r="E22" s="236"/>
      <c r="F22" s="236"/>
      <c r="G22" s="236"/>
      <c r="H22" s="236"/>
      <c r="I22" s="236"/>
      <c r="J22" s="236"/>
      <c r="K22" s="236"/>
      <c r="L22" s="236"/>
      <c r="M22" s="236"/>
      <c r="N22" s="236" t="str">
        <f>dvtc11</f>
        <v>Chức vụ: Chỉ huy trưởng công trường</v>
      </c>
      <c r="O22" s="236"/>
      <c r="P22" s="236"/>
      <c r="Q22" s="236"/>
      <c r="R22" s="236"/>
      <c r="S22" s="236"/>
      <c r="T22" s="236"/>
      <c r="U22" s="236"/>
      <c r="V22" s="236"/>
      <c r="W22" s="236"/>
      <c r="X22" s="236"/>
      <c r="Y22" s="236"/>
      <c r="Z22" s="236"/>
      <c r="AA22" s="263"/>
      <c r="AB22" s="236"/>
      <c r="AC22" s="236"/>
      <c r="AD22" s="236"/>
      <c r="AE22" s="236"/>
    </row>
    <row r="23" spans="1:31" ht="20.25">
      <c r="A23" s="236"/>
      <c r="B23" s="236" t="str">
        <f>dvtc2</f>
        <v>Ông: Nguyễn Đức Lam</v>
      </c>
      <c r="C23" s="236"/>
      <c r="D23" s="236"/>
      <c r="E23" s="236"/>
      <c r="F23" s="236"/>
      <c r="G23" s="236"/>
      <c r="H23" s="236"/>
      <c r="I23" s="236"/>
      <c r="J23" s="236"/>
      <c r="K23" s="236"/>
      <c r="L23" s="236"/>
      <c r="M23" s="236"/>
      <c r="N23" s="236" t="str">
        <f>dvtc22</f>
        <v>Chức vụ: CBKT</v>
      </c>
      <c r="O23" s="236"/>
      <c r="P23" s="236"/>
      <c r="Q23" s="236"/>
      <c r="R23" s="236"/>
      <c r="S23" s="236"/>
      <c r="T23" s="236"/>
      <c r="U23" s="236"/>
      <c r="V23" s="236"/>
      <c r="W23" s="236"/>
      <c r="X23" s="236"/>
      <c r="Y23" s="236"/>
      <c r="Z23" s="236"/>
      <c r="AA23" s="263"/>
      <c r="AB23" s="236"/>
      <c r="AC23" s="236"/>
      <c r="AD23" s="236"/>
      <c r="AE23" s="236"/>
    </row>
    <row r="24" spans="1:31" ht="20.25">
      <c r="A24" s="7" t="s">
        <v>262</v>
      </c>
      <c r="B24" s="236"/>
      <c r="C24" s="236"/>
      <c r="D24" s="236"/>
      <c r="E24" s="236"/>
      <c r="F24" s="236"/>
      <c r="G24" s="236"/>
      <c r="H24" s="236"/>
      <c r="I24" s="236"/>
      <c r="J24" s="236"/>
      <c r="K24" s="236"/>
      <c r="L24" s="236"/>
      <c r="M24" s="236"/>
      <c r="N24" s="236"/>
      <c r="O24" s="236"/>
      <c r="P24" s="236"/>
      <c r="Q24" s="236"/>
      <c r="R24" s="236"/>
      <c r="S24" s="236"/>
      <c r="T24" s="236"/>
      <c r="U24" s="236"/>
      <c r="V24" s="236"/>
      <c r="W24" s="236"/>
      <c r="X24" s="236"/>
      <c r="Y24" s="236"/>
      <c r="Z24" s="236"/>
      <c r="AA24" s="263"/>
      <c r="AB24" s="236"/>
      <c r="AC24" s="236"/>
      <c r="AD24" s="236"/>
      <c r="AE24" s="236"/>
    </row>
    <row r="25" spans="1:31" ht="20.25">
      <c r="A25" s="236"/>
      <c r="B25" s="236" t="str">
        <f>"Bắt đầu: "&amp;AC25&amp;" giờ "&amp;AD25&amp;" phút"&amp;MID(Z$5,FIND(",",Z$5,1),LEN(Z$5))</f>
        <v>Bắt đầu: …… giờ …… phút, ngày …... tháng …... năm ……...</v>
      </c>
      <c r="C25" s="236"/>
      <c r="D25" s="236"/>
      <c r="E25" s="236"/>
      <c r="F25" s="236"/>
      <c r="G25" s="236"/>
      <c r="H25" s="236"/>
      <c r="I25" s="236"/>
      <c r="J25" s="236"/>
      <c r="K25" s="236"/>
      <c r="L25" s="236"/>
      <c r="M25" s="236"/>
      <c r="N25" s="236"/>
      <c r="O25" s="236"/>
      <c r="P25" s="236"/>
      <c r="Q25" s="236"/>
      <c r="R25" s="236"/>
      <c r="S25" s="236"/>
      <c r="T25" s="236"/>
      <c r="U25" s="236"/>
      <c r="V25" s="236"/>
      <c r="W25" s="236"/>
      <c r="X25" s="236"/>
      <c r="Y25" s="236"/>
      <c r="Z25" s="236"/>
      <c r="AA25" s="340">
        <v>8</v>
      </c>
      <c r="AB25" s="236">
        <f>INDEX(DanhMuc,$AA$1,AA25)</f>
        <v>0</v>
      </c>
      <c r="AC25" s="236" t="str">
        <f>IF(AB25&gt;0,LEFT(AB25,LEN(AB25)-2),"……")</f>
        <v>……</v>
      </c>
      <c r="AD25" s="236" t="str">
        <f>IF(AB25&gt;0,RIGHT(AB25,2),"……")</f>
        <v>……</v>
      </c>
      <c r="AE25" s="236"/>
    </row>
    <row r="26" spans="1:31" ht="20.25">
      <c r="A26" s="236"/>
      <c r="B26" s="236" t="str">
        <f>"Kết thúc: "&amp;AC26&amp;" giờ "&amp;AD26&amp;" phút"&amp;MID(Z$5,FIND(",",Z$5,1),LEN(Z$5))</f>
        <v>Kết thúc: ….. giờ ..… phút, ngày …... tháng …... năm ……...</v>
      </c>
      <c r="C26" s="236"/>
      <c r="D26" s="236"/>
      <c r="E26" s="236"/>
      <c r="F26" s="236"/>
      <c r="G26" s="236"/>
      <c r="H26" s="236"/>
      <c r="I26" s="236"/>
      <c r="J26" s="236"/>
      <c r="K26" s="236"/>
      <c r="L26" s="236"/>
      <c r="M26" s="236"/>
      <c r="N26" s="236"/>
      <c r="O26" s="236"/>
      <c r="P26" s="236"/>
      <c r="Q26" s="236"/>
      <c r="R26" s="236"/>
      <c r="S26" s="236"/>
      <c r="T26" s="236"/>
      <c r="U26" s="236"/>
      <c r="V26" s="236"/>
      <c r="W26" s="236"/>
      <c r="X26" s="236"/>
      <c r="Y26" s="236"/>
      <c r="Z26" s="236"/>
      <c r="AA26" s="340">
        <v>9</v>
      </c>
      <c r="AB26" s="236">
        <f>INDEX(DanhMuc,$AA$1,AA26)</f>
        <v>0</v>
      </c>
      <c r="AC26" s="236" t="str">
        <f>IF(AB26&gt;0,LEFT(AB26,LEN(AB26)-2),"…..")</f>
        <v>…..</v>
      </c>
      <c r="AD26" s="236" t="str">
        <f>IF(AB26&gt;0,RIGHT(AB26,2),"..…")</f>
        <v>..…</v>
      </c>
      <c r="AE26" s="236"/>
    </row>
    <row r="27" spans="1:31" ht="16.5" customHeight="1">
      <c r="A27" s="447" t="str">
        <f>"     Tại công trường xây dựng "&amp;ct&amp;"."</f>
        <v xml:space="preserve">     Tại công trường xây dựng Nhà làm việc kiêm kho, nhà công vụ và phụ trợ.</v>
      </c>
      <c r="B27" s="448"/>
      <c r="C27" s="448"/>
      <c r="D27" s="448"/>
      <c r="E27" s="448"/>
      <c r="F27" s="448"/>
      <c r="G27" s="448"/>
      <c r="H27" s="448"/>
      <c r="I27" s="448"/>
      <c r="J27" s="448"/>
      <c r="K27" s="448"/>
      <c r="L27" s="448"/>
      <c r="M27" s="448"/>
      <c r="N27" s="448"/>
      <c r="O27" s="448"/>
      <c r="P27" s="448"/>
      <c r="Q27" s="448"/>
      <c r="R27" s="448"/>
      <c r="S27" s="448"/>
      <c r="T27" s="448"/>
      <c r="U27" s="448"/>
      <c r="V27" s="448"/>
      <c r="W27" s="448"/>
      <c r="X27" s="448"/>
      <c r="Y27" s="448"/>
      <c r="Z27" s="448"/>
      <c r="AA27" s="263"/>
      <c r="AB27" s="236"/>
      <c r="AC27" s="236"/>
      <c r="AD27" s="236"/>
      <c r="AE27" s="236"/>
    </row>
    <row r="28" spans="1:31" ht="20.25">
      <c r="A28" s="7" t="s">
        <v>5</v>
      </c>
      <c r="B28" s="236"/>
      <c r="C28" s="236"/>
      <c r="D28" s="236"/>
      <c r="E28" s="236"/>
      <c r="F28" s="236"/>
      <c r="G28" s="236"/>
      <c r="H28" s="236"/>
      <c r="I28" s="236"/>
      <c r="J28" s="236"/>
      <c r="K28" s="236"/>
      <c r="L28" s="236"/>
      <c r="M28" s="236"/>
      <c r="N28" s="236"/>
      <c r="O28" s="236"/>
      <c r="P28" s="236"/>
      <c r="Q28" s="236"/>
      <c r="R28" s="236"/>
      <c r="S28" s="236"/>
      <c r="T28" s="236"/>
      <c r="U28" s="236"/>
      <c r="V28" s="236"/>
      <c r="W28" s="236"/>
      <c r="X28" s="236"/>
      <c r="Y28" s="236"/>
      <c r="Z28" s="236"/>
      <c r="AA28" s="263"/>
      <c r="AB28" s="236"/>
      <c r="AC28" s="236"/>
      <c r="AD28" s="236"/>
      <c r="AE28" s="236"/>
    </row>
    <row r="29" spans="1:31" ht="20.25">
      <c r="A29" s="8" t="s">
        <v>6</v>
      </c>
      <c r="B29" s="236"/>
      <c r="C29" s="236"/>
      <c r="D29" s="236"/>
      <c r="E29" s="236"/>
      <c r="F29" s="236"/>
      <c r="G29" s="236"/>
      <c r="H29" s="236"/>
      <c r="I29" s="236"/>
      <c r="J29" s="236"/>
      <c r="K29" s="236"/>
      <c r="L29" s="236"/>
      <c r="M29" s="236"/>
      <c r="N29" s="236"/>
      <c r="O29" s="236"/>
      <c r="P29" s="236"/>
      <c r="Q29" s="236"/>
      <c r="R29" s="236"/>
      <c r="S29" s="236"/>
      <c r="T29" s="236"/>
      <c r="U29" s="236"/>
      <c r="V29" s="236"/>
      <c r="W29" s="236"/>
      <c r="X29" s="236"/>
      <c r="Y29" s="236"/>
      <c r="Z29" s="236"/>
      <c r="AA29" s="263"/>
      <c r="AB29" s="236"/>
      <c r="AC29" s="236"/>
      <c r="AD29" s="236"/>
      <c r="AE29" s="236"/>
    </row>
    <row r="30" spans="1:31" ht="20.25">
      <c r="A30" s="451" t="str">
        <f>"    - Phiếu yêu cầu nghiệm thu của nhà thầu thi công xây dựng số: "&amp;IF(AB7&gt;0,AC7&amp;"/PĐN","………………")&amp;", ngày "&amp;AB31&amp;" tháng "&amp;AC31&amp;" năm "&amp;AD31&amp;";"</f>
        <v xml:space="preserve">    - Phiếu yêu cầu nghiệm thu của nhà thầu thi công xây dựng số: ………………, ngày …... tháng …... năm ……...;</v>
      </c>
      <c r="B30" s="451"/>
      <c r="C30" s="451"/>
      <c r="D30" s="451"/>
      <c r="E30" s="451"/>
      <c r="F30" s="451"/>
      <c r="G30" s="451"/>
      <c r="H30" s="451"/>
      <c r="I30" s="451"/>
      <c r="J30" s="451"/>
      <c r="K30" s="451"/>
      <c r="L30" s="451"/>
      <c r="M30" s="451"/>
      <c r="N30" s="451"/>
      <c r="O30" s="451"/>
      <c r="P30" s="451"/>
      <c r="Q30" s="451"/>
      <c r="R30" s="451"/>
      <c r="S30" s="451"/>
      <c r="T30" s="451"/>
      <c r="U30" s="451"/>
      <c r="V30" s="451"/>
      <c r="W30" s="451"/>
      <c r="X30" s="451"/>
      <c r="Y30" s="451"/>
      <c r="Z30" s="451"/>
      <c r="AA30" s="340">
        <v>1</v>
      </c>
      <c r="AB30" s="236">
        <f>LEN(INDEX(DanhMuc,$AA$1,AA30))</f>
        <v>0</v>
      </c>
      <c r="AC30" s="236">
        <f>INDEX(DanhMuc,$AA$1,AA30)</f>
        <v>0</v>
      </c>
      <c r="AD30" s="236"/>
      <c r="AE30" s="236"/>
    </row>
    <row r="31" spans="1:31" ht="20.25">
      <c r="A31" s="451"/>
      <c r="B31" s="451"/>
      <c r="C31" s="451"/>
      <c r="D31" s="451"/>
      <c r="E31" s="451"/>
      <c r="F31" s="451"/>
      <c r="G31" s="451"/>
      <c r="H31" s="451"/>
      <c r="I31" s="451"/>
      <c r="J31" s="451"/>
      <c r="K31" s="451"/>
      <c r="L31" s="451"/>
      <c r="M31" s="451"/>
      <c r="N31" s="451"/>
      <c r="O31" s="451"/>
      <c r="P31" s="451"/>
      <c r="Q31" s="451"/>
      <c r="R31" s="451"/>
      <c r="S31" s="451"/>
      <c r="T31" s="451"/>
      <c r="U31" s="451"/>
      <c r="V31" s="451"/>
      <c r="W31" s="451"/>
      <c r="X31" s="451"/>
      <c r="Y31" s="451"/>
      <c r="Z31" s="451"/>
      <c r="AA31" s="340">
        <v>7</v>
      </c>
      <c r="AB31" s="236" t="str">
        <f>IF(INDEX(DanhMuc,$AA$1,AA31)&gt;0,TEXT(DAY(INDEX(DanhMuc,$AA$1,AA31)),"00"),"…...")</f>
        <v>…...</v>
      </c>
      <c r="AC31" s="236" t="str">
        <f>IF(INDEX(DanhMuc,$AA$1,AA31)&gt;0,TEXT(MONTH(INDEX(DanhMuc,$AA$1,AA31)),"00"),"…...")</f>
        <v>…...</v>
      </c>
      <c r="AD31" s="236" t="str">
        <f>IF(INDEX(DanhMuc,$AA$1,AA31)&gt;0,TEXT(YEAR(INDEX(DanhMuc,$AA$1,AA31)),"00"),"……...")</f>
        <v>……...</v>
      </c>
      <c r="AE31" s="236"/>
    </row>
    <row r="32" spans="1:31" ht="18.75" customHeight="1">
      <c r="A32" s="447" t="s">
        <v>274</v>
      </c>
      <c r="B32" s="448"/>
      <c r="C32" s="448"/>
      <c r="D32" s="448"/>
      <c r="E32" s="448"/>
      <c r="F32" s="448"/>
      <c r="G32" s="448"/>
      <c r="H32" s="448"/>
      <c r="I32" s="448"/>
      <c r="J32" s="448"/>
      <c r="K32" s="448"/>
      <c r="L32" s="448"/>
      <c r="M32" s="448"/>
      <c r="N32" s="448"/>
      <c r="O32" s="448"/>
      <c r="P32" s="448"/>
      <c r="Q32" s="448"/>
      <c r="R32" s="448"/>
      <c r="S32" s="448"/>
      <c r="T32" s="448"/>
      <c r="U32" s="448"/>
      <c r="V32" s="448"/>
      <c r="W32" s="448"/>
      <c r="X32" s="448"/>
      <c r="Y32" s="448"/>
      <c r="Z32" s="448"/>
      <c r="AA32" s="263"/>
      <c r="AB32" s="236"/>
      <c r="AC32" s="236"/>
      <c r="AD32" s="236"/>
      <c r="AE32" s="236"/>
    </row>
    <row r="33" spans="1:31" ht="20.25">
      <c r="A33" s="448"/>
      <c r="B33" s="448"/>
      <c r="C33" s="448"/>
      <c r="D33" s="448"/>
      <c r="E33" s="448"/>
      <c r="F33" s="448"/>
      <c r="G33" s="448"/>
      <c r="H33" s="448"/>
      <c r="I33" s="448"/>
      <c r="J33" s="448"/>
      <c r="K33" s="448"/>
      <c r="L33" s="448"/>
      <c r="M33" s="448"/>
      <c r="N33" s="448"/>
      <c r="O33" s="448"/>
      <c r="P33" s="448"/>
      <c r="Q33" s="448"/>
      <c r="R33" s="448"/>
      <c r="S33" s="448"/>
      <c r="T33" s="448"/>
      <c r="U33" s="448"/>
      <c r="V33" s="448"/>
      <c r="W33" s="448"/>
      <c r="X33" s="448"/>
      <c r="Y33" s="448"/>
      <c r="Z33" s="448"/>
      <c r="AA33" s="263"/>
      <c r="AB33" s="236"/>
      <c r="AC33" s="236"/>
      <c r="AD33" s="236"/>
      <c r="AE33" s="236"/>
    </row>
    <row r="34" spans="1:31" ht="20.25">
      <c r="A34" s="240" t="s">
        <v>259</v>
      </c>
      <c r="B34" s="236"/>
      <c r="C34" s="236"/>
      <c r="D34" s="236"/>
      <c r="E34" s="236"/>
      <c r="F34" s="236"/>
      <c r="G34" s="236"/>
      <c r="H34" s="236"/>
      <c r="I34" s="236"/>
      <c r="J34" s="236"/>
      <c r="K34" s="236"/>
      <c r="L34" s="236"/>
      <c r="M34" s="236"/>
      <c r="N34" s="236"/>
      <c r="O34" s="236"/>
      <c r="P34" s="236"/>
      <c r="Q34" s="236"/>
      <c r="R34" s="236"/>
      <c r="S34" s="236"/>
      <c r="T34" s="236"/>
      <c r="U34" s="236"/>
      <c r="V34" s="236"/>
      <c r="W34" s="236"/>
      <c r="X34" s="236"/>
      <c r="Y34" s="236"/>
      <c r="Z34" s="236"/>
      <c r="AA34" s="263"/>
      <c r="AB34" s="236"/>
      <c r="AC34" s="236"/>
      <c r="AD34" s="236"/>
      <c r="AE34" s="236"/>
    </row>
    <row r="35" spans="1:31" ht="20.25">
      <c r="A35" s="240"/>
      <c r="B35" s="266" t="s">
        <v>312</v>
      </c>
      <c r="C35" s="236"/>
      <c r="D35" s="236"/>
      <c r="E35" s="236"/>
      <c r="F35" s="236"/>
      <c r="G35" s="236"/>
      <c r="H35" s="236"/>
      <c r="I35" s="236"/>
      <c r="J35" s="236"/>
      <c r="K35" s="236"/>
      <c r="L35" s="236"/>
      <c r="M35" s="236"/>
      <c r="N35" s="236"/>
      <c r="O35" s="236"/>
      <c r="P35" s="236"/>
      <c r="Q35" s="236"/>
      <c r="R35" s="236"/>
      <c r="S35" s="236"/>
      <c r="T35" s="236"/>
      <c r="U35" s="236"/>
      <c r="V35" s="236"/>
      <c r="W35" s="236"/>
      <c r="X35" s="236"/>
      <c r="Y35" s="236"/>
      <c r="Z35" s="236"/>
      <c r="AA35" s="263"/>
      <c r="AB35" s="236"/>
      <c r="AC35" s="236"/>
      <c r="AD35" s="236"/>
      <c r="AE35" s="236"/>
    </row>
    <row r="36" spans="1:31" ht="20.25">
      <c r="A36" s="236"/>
      <c r="B36" s="109" t="s">
        <v>314</v>
      </c>
      <c r="C36" s="241"/>
      <c r="D36" s="241"/>
      <c r="E36" s="241"/>
      <c r="F36" s="241"/>
      <c r="G36" s="241"/>
      <c r="H36" s="241"/>
      <c r="I36" s="241"/>
      <c r="J36" s="241"/>
      <c r="K36" s="241"/>
      <c r="L36" s="241"/>
      <c r="M36" s="241"/>
      <c r="N36" s="241"/>
      <c r="O36" s="241"/>
      <c r="P36" s="241"/>
      <c r="Q36" s="241"/>
      <c r="R36" s="241"/>
      <c r="S36" s="241"/>
      <c r="T36" s="241"/>
      <c r="U36" s="241"/>
      <c r="V36" s="241"/>
      <c r="W36" s="241"/>
      <c r="X36" s="241"/>
      <c r="Y36" s="241"/>
      <c r="Z36" s="241"/>
      <c r="AA36" s="263"/>
      <c r="AB36" s="236"/>
      <c r="AC36" s="236"/>
      <c r="AD36" s="236"/>
      <c r="AE36" s="236"/>
    </row>
    <row r="37" spans="1:31" ht="20.25">
      <c r="A37" s="236"/>
      <c r="B37" s="109" t="s">
        <v>347</v>
      </c>
      <c r="C37" s="241"/>
      <c r="D37" s="241"/>
      <c r="E37" s="241"/>
      <c r="F37" s="241"/>
      <c r="G37" s="241"/>
      <c r="H37" s="241"/>
      <c r="I37" s="241"/>
      <c r="J37" s="241"/>
      <c r="K37" s="241"/>
      <c r="L37" s="241"/>
      <c r="M37" s="241"/>
      <c r="N37" s="241"/>
      <c r="O37" s="241"/>
      <c r="P37" s="241"/>
      <c r="Q37" s="241"/>
      <c r="R37" s="241"/>
      <c r="S37" s="241"/>
      <c r="T37" s="241"/>
      <c r="U37" s="241"/>
      <c r="V37" s="241"/>
      <c r="W37" s="241"/>
      <c r="X37" s="241"/>
      <c r="Y37" s="241"/>
      <c r="Z37" s="241"/>
      <c r="AA37" s="263"/>
      <c r="AB37" s="236"/>
      <c r="AC37" s="236"/>
      <c r="AD37" s="236"/>
      <c r="AE37" s="236"/>
    </row>
    <row r="38" spans="1:31" ht="18.75" customHeight="1">
      <c r="A38" s="447" t="str">
        <f>"   - "&amp;hdxd&amp;";"</f>
        <v xml:space="preserve">   - Hợp đồng Xây lắp số: 02/2010/HĐXD ký ngày 01 tháng 3 năm 2010 về việc thi công xây dựng “Nhà làm việc kiêm kho, Nhà công vụ và phụ trợ” thuộc Dự án Đầu tư Xây dựng Công trình “Nhà làm việc kiêm kho” giữa Tỉnh QN và Công ty CP xây dựng…;</v>
      </c>
      <c r="B38" s="448"/>
      <c r="C38" s="448"/>
      <c r="D38" s="448"/>
      <c r="E38" s="448"/>
      <c r="F38" s="448"/>
      <c r="G38" s="448"/>
      <c r="H38" s="448"/>
      <c r="I38" s="448"/>
      <c r="J38" s="448"/>
      <c r="K38" s="448"/>
      <c r="L38" s="448"/>
      <c r="M38" s="448"/>
      <c r="N38" s="448"/>
      <c r="O38" s="448"/>
      <c r="P38" s="448"/>
      <c r="Q38" s="448"/>
      <c r="R38" s="448"/>
      <c r="S38" s="448"/>
      <c r="T38" s="448"/>
      <c r="U38" s="448"/>
      <c r="V38" s="448"/>
      <c r="W38" s="448"/>
      <c r="X38" s="448"/>
      <c r="Y38" s="448"/>
      <c r="Z38" s="448"/>
      <c r="AA38" s="263"/>
      <c r="AB38" s="236"/>
      <c r="AC38" s="236"/>
      <c r="AD38" s="236"/>
      <c r="AE38" s="236"/>
    </row>
    <row r="39" spans="1:31" ht="20.25">
      <c r="A39" s="447"/>
      <c r="B39" s="448"/>
      <c r="C39" s="448"/>
      <c r="D39" s="448"/>
      <c r="E39" s="448"/>
      <c r="F39" s="448"/>
      <c r="G39" s="448"/>
      <c r="H39" s="448"/>
      <c r="I39" s="448"/>
      <c r="J39" s="448"/>
      <c r="K39" s="448"/>
      <c r="L39" s="448"/>
      <c r="M39" s="448"/>
      <c r="N39" s="448"/>
      <c r="O39" s="448"/>
      <c r="P39" s="448"/>
      <c r="Q39" s="448"/>
      <c r="R39" s="448"/>
      <c r="S39" s="448"/>
      <c r="T39" s="448"/>
      <c r="U39" s="448"/>
      <c r="V39" s="448"/>
      <c r="W39" s="448"/>
      <c r="X39" s="448"/>
      <c r="Y39" s="448"/>
      <c r="Z39" s="448"/>
      <c r="AA39" s="263"/>
      <c r="AB39" s="236"/>
      <c r="AC39" s="236"/>
      <c r="AD39" s="236"/>
      <c r="AE39" s="236"/>
    </row>
    <row r="40" spans="1:31" ht="20.25">
      <c r="A40" s="447"/>
      <c r="B40" s="448"/>
      <c r="C40" s="448"/>
      <c r="D40" s="448"/>
      <c r="E40" s="448"/>
      <c r="F40" s="448"/>
      <c r="G40" s="448"/>
      <c r="H40" s="448"/>
      <c r="I40" s="448"/>
      <c r="J40" s="448"/>
      <c r="K40" s="448"/>
      <c r="L40" s="448"/>
      <c r="M40" s="448"/>
      <c r="N40" s="448"/>
      <c r="O40" s="448"/>
      <c r="P40" s="448"/>
      <c r="Q40" s="448"/>
      <c r="R40" s="448"/>
      <c r="S40" s="448"/>
      <c r="T40" s="448"/>
      <c r="U40" s="448"/>
      <c r="V40" s="448"/>
      <c r="W40" s="448"/>
      <c r="X40" s="448"/>
      <c r="Y40" s="448"/>
      <c r="Z40" s="448"/>
      <c r="AA40" s="263"/>
      <c r="AB40" s="236"/>
      <c r="AC40" s="236"/>
      <c r="AD40" s="236"/>
      <c r="AE40" s="236"/>
    </row>
    <row r="41" spans="1:31" ht="20.25">
      <c r="A41" s="448"/>
      <c r="B41" s="448"/>
      <c r="C41" s="448"/>
      <c r="D41" s="448"/>
      <c r="E41" s="448"/>
      <c r="F41" s="448"/>
      <c r="G41" s="448"/>
      <c r="H41" s="448"/>
      <c r="I41" s="448"/>
      <c r="J41" s="448"/>
      <c r="K41" s="448"/>
      <c r="L41" s="448"/>
      <c r="M41" s="448"/>
      <c r="N41" s="448"/>
      <c r="O41" s="448"/>
      <c r="P41" s="448"/>
      <c r="Q41" s="448"/>
      <c r="R41" s="448"/>
      <c r="S41" s="448"/>
      <c r="T41" s="448"/>
      <c r="U41" s="448"/>
      <c r="V41" s="448"/>
      <c r="W41" s="448"/>
      <c r="X41" s="448"/>
      <c r="Y41" s="448"/>
      <c r="Z41" s="448"/>
      <c r="AA41" s="263"/>
      <c r="AB41" s="236"/>
      <c r="AC41" s="236"/>
      <c r="AD41" s="236"/>
      <c r="AE41" s="236"/>
    </row>
    <row r="42" spans="1:31" ht="18.75" customHeight="1">
      <c r="A42" s="240" t="s">
        <v>94</v>
      </c>
      <c r="B42" s="241"/>
      <c r="C42" s="241"/>
      <c r="D42" s="241"/>
      <c r="E42" s="241"/>
      <c r="F42" s="241"/>
      <c r="G42" s="241"/>
      <c r="H42" s="241"/>
      <c r="I42" s="241"/>
      <c r="J42" s="241"/>
      <c r="K42" s="241"/>
      <c r="L42" s="241"/>
      <c r="M42" s="241"/>
      <c r="N42" s="241"/>
      <c r="O42" s="241"/>
      <c r="P42" s="241"/>
      <c r="Q42" s="241"/>
      <c r="R42" s="241"/>
      <c r="S42" s="241"/>
      <c r="T42" s="241"/>
      <c r="U42" s="241"/>
      <c r="V42" s="241"/>
      <c r="W42" s="241"/>
      <c r="X42" s="241"/>
      <c r="Y42" s="241"/>
      <c r="Z42" s="241"/>
      <c r="AA42" s="263"/>
      <c r="AB42" s="236"/>
      <c r="AC42" s="236"/>
      <c r="AD42" s="236"/>
      <c r="AE42" s="236"/>
    </row>
    <row r="43" spans="1:31" ht="20.25">
      <c r="A43" s="447" t="str">
        <f>"    - Biên bản nghiệm thu nội bộ đối tượng nghiệm thu số: "&amp;IF(AB43&gt;0,AC43&amp;"/NB","……………......")&amp;", ngày "&amp;AB44&amp;" tháng "&amp;AC44&amp;" năm "&amp;AD44&amp;";"</f>
        <v xml:space="preserve">    - Biên bản nghiệm thu nội bộ đối tượng nghiệm thu số: ……………......, ngày …... tháng …... năm ……...;</v>
      </c>
      <c r="B43" s="448"/>
      <c r="C43" s="448"/>
      <c r="D43" s="448"/>
      <c r="E43" s="448"/>
      <c r="F43" s="448"/>
      <c r="G43" s="448"/>
      <c r="H43" s="448"/>
      <c r="I43" s="448"/>
      <c r="J43" s="448"/>
      <c r="K43" s="448"/>
      <c r="L43" s="448"/>
      <c r="M43" s="448"/>
      <c r="N43" s="448"/>
      <c r="O43" s="448"/>
      <c r="P43" s="448"/>
      <c r="Q43" s="448"/>
      <c r="R43" s="448"/>
      <c r="S43" s="448"/>
      <c r="T43" s="448"/>
      <c r="U43" s="448"/>
      <c r="V43" s="448"/>
      <c r="W43" s="448"/>
      <c r="X43" s="448"/>
      <c r="Y43" s="448"/>
      <c r="Z43" s="448"/>
      <c r="AA43" s="340">
        <v>1</v>
      </c>
      <c r="AB43" s="236">
        <f>LEN(INDEX(DanhMuc,$AA$1,AA43))</f>
        <v>0</v>
      </c>
      <c r="AC43" s="236">
        <f>INDEX(DanhMuc,$AA$1,AA43)</f>
        <v>0</v>
      </c>
      <c r="AD43" s="236"/>
      <c r="AE43" s="236"/>
    </row>
    <row r="44" spans="1:31" ht="20.25">
      <c r="A44" s="448"/>
      <c r="B44" s="448"/>
      <c r="C44" s="448"/>
      <c r="D44" s="448"/>
      <c r="E44" s="448"/>
      <c r="F44" s="448"/>
      <c r="G44" s="448"/>
      <c r="H44" s="448"/>
      <c r="I44" s="448"/>
      <c r="J44" s="448"/>
      <c r="K44" s="448"/>
      <c r="L44" s="448"/>
      <c r="M44" s="448"/>
      <c r="N44" s="448"/>
      <c r="O44" s="448"/>
      <c r="P44" s="448"/>
      <c r="Q44" s="448"/>
      <c r="R44" s="448"/>
      <c r="S44" s="448"/>
      <c r="T44" s="448"/>
      <c r="U44" s="448"/>
      <c r="V44" s="448"/>
      <c r="W44" s="448"/>
      <c r="X44" s="448"/>
      <c r="Y44" s="448"/>
      <c r="Z44" s="448"/>
      <c r="AA44" s="340">
        <v>5</v>
      </c>
      <c r="AB44" s="236" t="str">
        <f>IF(INDEX(DanhMuc,$AA$1,AA44)&gt;0,TEXT(DAY(INDEX(DanhMuc,$AA$1,AA44)),"00"),"…...")</f>
        <v>…...</v>
      </c>
      <c r="AC44" s="236" t="str">
        <f>IF(INDEX(DanhMuc,$AA$1,AA44)&gt;0,TEXT(MONTH(INDEX(DanhMuc,$AA$1,AA44)),"00"),"…...")</f>
        <v>…...</v>
      </c>
      <c r="AD44" s="236" t="str">
        <f>IF(INDEX(DanhMuc,$AA$1,AA44)&gt;0,TEXT(YEAR(INDEX(DanhMuc,$AA$1,AA44)),"00"),"……...")</f>
        <v>……...</v>
      </c>
      <c r="AE44" s="236"/>
    </row>
    <row r="45" spans="1:31" ht="20.25">
      <c r="A45" s="447" t="s">
        <v>11</v>
      </c>
      <c r="B45" s="448"/>
      <c r="C45" s="448"/>
      <c r="D45" s="448"/>
      <c r="E45" s="448"/>
      <c r="F45" s="448"/>
      <c r="G45" s="448"/>
      <c r="H45" s="448"/>
      <c r="I45" s="448"/>
      <c r="J45" s="448"/>
      <c r="K45" s="448"/>
      <c r="L45" s="448"/>
      <c r="M45" s="448"/>
      <c r="N45" s="448"/>
      <c r="O45" s="448"/>
      <c r="P45" s="448"/>
      <c r="Q45" s="448"/>
      <c r="R45" s="448"/>
      <c r="S45" s="448"/>
      <c r="T45" s="448"/>
      <c r="U45" s="448"/>
      <c r="V45" s="448"/>
      <c r="W45" s="448"/>
      <c r="X45" s="448"/>
      <c r="Y45" s="448"/>
      <c r="Z45" s="448"/>
      <c r="AA45" s="263"/>
      <c r="AB45" s="236"/>
      <c r="AC45" s="236"/>
      <c r="AD45" s="236"/>
      <c r="AE45" s="236"/>
    </row>
    <row r="46" spans="1:31" ht="15.75" customHeight="1">
      <c r="A46" s="448"/>
      <c r="B46" s="448"/>
      <c r="C46" s="448"/>
      <c r="D46" s="448"/>
      <c r="E46" s="448"/>
      <c r="F46" s="448"/>
      <c r="G46" s="448"/>
      <c r="H46" s="448"/>
      <c r="I46" s="448"/>
      <c r="J46" s="448"/>
      <c r="K46" s="448"/>
      <c r="L46" s="448"/>
      <c r="M46" s="448"/>
      <c r="N46" s="448"/>
      <c r="O46" s="448"/>
      <c r="P46" s="448"/>
      <c r="Q46" s="448"/>
      <c r="R46" s="448"/>
      <c r="S46" s="448"/>
      <c r="T46" s="448"/>
      <c r="U46" s="448"/>
      <c r="V46" s="448"/>
      <c r="W46" s="448"/>
      <c r="X46" s="448"/>
      <c r="Y46" s="448"/>
      <c r="Z46" s="448"/>
      <c r="AA46" s="263"/>
      <c r="AB46" s="236"/>
      <c r="AC46" s="236"/>
      <c r="AD46" s="236"/>
      <c r="AE46" s="236"/>
    </row>
    <row r="47" spans="1:31" ht="15.75" customHeight="1">
      <c r="A47" s="8" t="s">
        <v>7</v>
      </c>
      <c r="B47" s="236"/>
      <c r="C47" s="236"/>
      <c r="D47" s="236"/>
      <c r="E47" s="236"/>
      <c r="F47" s="236"/>
      <c r="G47" s="236"/>
      <c r="H47" s="236"/>
      <c r="I47" s="236"/>
      <c r="J47" s="236"/>
      <c r="K47" s="236"/>
      <c r="L47" s="236"/>
      <c r="M47" s="236"/>
      <c r="N47" s="236"/>
      <c r="O47" s="236"/>
      <c r="P47" s="236"/>
      <c r="Q47" s="236"/>
      <c r="R47" s="236"/>
      <c r="S47" s="236"/>
      <c r="T47" s="236"/>
      <c r="U47" s="236"/>
      <c r="V47" s="236"/>
      <c r="W47" s="236"/>
      <c r="X47" s="236"/>
      <c r="Y47" s="236"/>
      <c r="Z47" s="236"/>
      <c r="AA47" s="263"/>
      <c r="AB47" s="236"/>
      <c r="AC47" s="236"/>
      <c r="AD47" s="236"/>
      <c r="AE47" s="236"/>
    </row>
    <row r="48" spans="1:31" ht="15.75" customHeight="1">
      <c r="A48" s="240" t="s">
        <v>310</v>
      </c>
      <c r="B48" s="236"/>
      <c r="C48" s="236"/>
      <c r="D48" s="236"/>
      <c r="E48" s="236"/>
      <c r="F48" s="236"/>
      <c r="G48" s="236"/>
      <c r="H48" s="236"/>
      <c r="I48" s="236"/>
      <c r="J48" s="236"/>
      <c r="K48" s="236"/>
      <c r="L48" s="236"/>
      <c r="M48" s="236"/>
      <c r="N48" s="236"/>
      <c r="O48" s="236"/>
      <c r="P48" s="236"/>
      <c r="Q48" s="236"/>
      <c r="R48" s="236"/>
      <c r="S48" s="236"/>
      <c r="T48" s="236"/>
      <c r="U48" s="236"/>
      <c r="V48" s="236"/>
      <c r="W48" s="236"/>
      <c r="X48" s="236"/>
      <c r="Y48" s="236"/>
      <c r="Z48" s="236"/>
      <c r="AA48" s="263"/>
      <c r="AB48" s="233"/>
      <c r="AC48" s="233"/>
      <c r="AD48" s="233"/>
      <c r="AE48" s="233"/>
    </row>
    <row r="49" spans="1:31" ht="20.25">
      <c r="A49" s="236"/>
      <c r="B49" s="256" t="s">
        <v>133</v>
      </c>
      <c r="C49" s="246"/>
      <c r="D49" s="246" t="s">
        <v>277</v>
      </c>
      <c r="E49" s="246"/>
      <c r="F49" s="246"/>
      <c r="G49" s="246"/>
      <c r="H49" s="246"/>
      <c r="I49" s="246"/>
      <c r="J49" s="246"/>
      <c r="K49" s="246"/>
      <c r="L49" s="246"/>
      <c r="M49" s="246" t="s">
        <v>278</v>
      </c>
      <c r="N49" s="246"/>
      <c r="O49" s="246"/>
      <c r="P49" s="246"/>
      <c r="Q49" s="246"/>
      <c r="R49" s="246"/>
      <c r="S49" s="246"/>
      <c r="T49" s="246"/>
      <c r="U49" s="246" t="s">
        <v>279</v>
      </c>
      <c r="V49" s="246"/>
      <c r="W49" s="246"/>
      <c r="X49" s="246"/>
      <c r="Y49" s="246"/>
      <c r="Z49" s="246"/>
      <c r="AA49" s="263"/>
      <c r="AB49" s="233"/>
      <c r="AC49" s="233"/>
      <c r="AD49" s="233"/>
      <c r="AE49" s="233"/>
    </row>
    <row r="50" spans="1:31" ht="20.25">
      <c r="A50" s="236"/>
      <c r="B50" s="247">
        <v>1</v>
      </c>
      <c r="C50" s="257"/>
      <c r="D50" s="248" t="s">
        <v>315</v>
      </c>
      <c r="E50" s="249"/>
      <c r="F50" s="249"/>
      <c r="G50" s="249"/>
      <c r="H50" s="249"/>
      <c r="I50" s="249"/>
      <c r="J50" s="249"/>
      <c r="K50" s="249"/>
      <c r="L50" s="250"/>
      <c r="M50" s="248" t="s">
        <v>323</v>
      </c>
      <c r="N50" s="249"/>
      <c r="O50" s="249"/>
      <c r="P50" s="249"/>
      <c r="Q50" s="249"/>
      <c r="R50" s="249"/>
      <c r="S50" s="249"/>
      <c r="T50" s="250"/>
      <c r="U50" s="251" t="s">
        <v>108</v>
      </c>
      <c r="V50" s="249"/>
      <c r="W50" s="249"/>
      <c r="X50" s="249"/>
      <c r="Y50" s="249"/>
      <c r="Z50" s="250"/>
      <c r="AA50" s="263"/>
      <c r="AB50" s="233"/>
      <c r="AC50" s="233"/>
      <c r="AD50" s="233"/>
      <c r="AE50" s="233"/>
    </row>
    <row r="51" spans="1:31" ht="20.25">
      <c r="A51" s="236"/>
      <c r="B51" s="247">
        <v>2</v>
      </c>
      <c r="C51" s="257"/>
      <c r="D51" s="251" t="s">
        <v>337</v>
      </c>
      <c r="E51" s="249"/>
      <c r="F51" s="249"/>
      <c r="G51" s="249"/>
      <c r="H51" s="249"/>
      <c r="I51" s="249"/>
      <c r="J51" s="249"/>
      <c r="K51" s="249"/>
      <c r="L51" s="250"/>
      <c r="M51" s="251" t="s">
        <v>288</v>
      </c>
      <c r="N51" s="249"/>
      <c r="O51" s="249"/>
      <c r="P51" s="249"/>
      <c r="Q51" s="249"/>
      <c r="R51" s="249"/>
      <c r="S51" s="249"/>
      <c r="T51" s="250"/>
      <c r="U51" s="251" t="s">
        <v>108</v>
      </c>
      <c r="V51" s="249"/>
      <c r="W51" s="249"/>
      <c r="X51" s="249"/>
      <c r="Y51" s="249"/>
      <c r="Z51" s="250"/>
      <c r="AA51" s="263"/>
      <c r="AB51" s="233"/>
      <c r="AC51" s="233"/>
      <c r="AD51" s="233"/>
      <c r="AE51" s="233"/>
    </row>
    <row r="52" spans="1:31" ht="20.25">
      <c r="A52" s="236"/>
      <c r="B52" s="247">
        <v>3</v>
      </c>
      <c r="C52" s="257"/>
      <c r="D52" s="251" t="s">
        <v>338</v>
      </c>
      <c r="E52" s="249"/>
      <c r="F52" s="249"/>
      <c r="G52" s="249"/>
      <c r="H52" s="249"/>
      <c r="I52" s="249"/>
      <c r="J52" s="249"/>
      <c r="K52" s="249"/>
      <c r="L52" s="250"/>
      <c r="M52" s="251" t="s">
        <v>280</v>
      </c>
      <c r="N52" s="249"/>
      <c r="O52" s="249"/>
      <c r="P52" s="249"/>
      <c r="Q52" s="249"/>
      <c r="R52" s="249"/>
      <c r="S52" s="249"/>
      <c r="T52" s="250"/>
      <c r="U52" s="251" t="s">
        <v>108</v>
      </c>
      <c r="V52" s="249"/>
      <c r="W52" s="249"/>
      <c r="X52" s="249"/>
      <c r="Y52" s="249"/>
      <c r="Z52" s="250"/>
      <c r="AA52" s="263"/>
      <c r="AB52" s="233"/>
      <c r="AC52" s="233"/>
      <c r="AD52" s="233"/>
      <c r="AE52" s="233"/>
    </row>
    <row r="53" spans="1:31" ht="20.25">
      <c r="A53" s="240"/>
      <c r="B53" s="252">
        <v>5</v>
      </c>
      <c r="C53" s="257"/>
      <c r="D53" s="251" t="s">
        <v>339</v>
      </c>
      <c r="E53" s="249"/>
      <c r="F53" s="249"/>
      <c r="G53" s="249"/>
      <c r="H53" s="249"/>
      <c r="I53" s="249"/>
      <c r="J53" s="249"/>
      <c r="K53" s="249"/>
      <c r="L53" s="250"/>
      <c r="M53" s="251" t="s">
        <v>290</v>
      </c>
      <c r="N53" s="249"/>
      <c r="O53" s="249"/>
      <c r="P53" s="249"/>
      <c r="Q53" s="249"/>
      <c r="R53" s="249"/>
      <c r="S53" s="249"/>
      <c r="T53" s="250"/>
      <c r="U53" s="251" t="s">
        <v>108</v>
      </c>
      <c r="V53" s="249"/>
      <c r="W53" s="249"/>
      <c r="X53" s="249"/>
      <c r="Y53" s="249"/>
      <c r="Z53" s="250"/>
      <c r="AA53" s="263"/>
      <c r="AB53" s="233"/>
      <c r="AC53" s="233"/>
      <c r="AD53" s="233"/>
      <c r="AE53" s="233"/>
    </row>
    <row r="54" spans="1:31" ht="20.25">
      <c r="A54" s="240"/>
      <c r="B54" s="252">
        <v>6</v>
      </c>
      <c r="C54" s="257"/>
      <c r="D54" s="251" t="s">
        <v>340</v>
      </c>
      <c r="E54" s="249"/>
      <c r="F54" s="249"/>
      <c r="G54" s="249"/>
      <c r="H54" s="249"/>
      <c r="I54" s="249"/>
      <c r="J54" s="249"/>
      <c r="K54" s="249"/>
      <c r="L54" s="250"/>
      <c r="M54" s="251" t="s">
        <v>289</v>
      </c>
      <c r="N54" s="249"/>
      <c r="O54" s="249"/>
      <c r="P54" s="249"/>
      <c r="Q54" s="249"/>
      <c r="R54" s="249"/>
      <c r="S54" s="249"/>
      <c r="T54" s="250"/>
      <c r="U54" s="251" t="s">
        <v>108</v>
      </c>
      <c r="V54" s="249"/>
      <c r="W54" s="249"/>
      <c r="X54" s="249"/>
      <c r="Y54" s="249"/>
      <c r="Z54" s="250"/>
      <c r="AA54" s="263"/>
      <c r="AB54" s="233"/>
      <c r="AC54" s="233"/>
      <c r="AD54" s="233"/>
      <c r="AE54" s="233"/>
    </row>
    <row r="55" spans="1:31" ht="20.25">
      <c r="A55" s="240"/>
      <c r="B55" s="259">
        <v>7</v>
      </c>
      <c r="C55" s="258"/>
      <c r="D55" s="253" t="s">
        <v>322</v>
      </c>
      <c r="E55" s="254"/>
      <c r="F55" s="254"/>
      <c r="G55" s="254"/>
      <c r="H55" s="254"/>
      <c r="I55" s="254"/>
      <c r="J55" s="254"/>
      <c r="K55" s="254"/>
      <c r="L55" s="255"/>
      <c r="M55" s="253" t="s">
        <v>280</v>
      </c>
      <c r="N55" s="254"/>
      <c r="O55" s="254"/>
      <c r="P55" s="254"/>
      <c r="Q55" s="254"/>
      <c r="R55" s="254"/>
      <c r="S55" s="254"/>
      <c r="T55" s="255"/>
      <c r="U55" s="253" t="s">
        <v>108</v>
      </c>
      <c r="V55" s="254"/>
      <c r="W55" s="254"/>
      <c r="X55" s="254"/>
      <c r="Y55" s="254"/>
      <c r="Z55" s="255"/>
      <c r="AA55" s="263"/>
      <c r="AB55" s="233"/>
      <c r="AC55" s="233"/>
      <c r="AD55" s="233"/>
      <c r="AE55" s="233"/>
    </row>
    <row r="56" spans="1:31" ht="20.25">
      <c r="A56" s="8" t="s">
        <v>96</v>
      </c>
      <c r="B56" s="236"/>
      <c r="C56" s="236"/>
      <c r="D56" s="236"/>
      <c r="E56" s="236"/>
      <c r="F56" s="236"/>
      <c r="G56" s="236"/>
      <c r="H56" s="236"/>
      <c r="I56" s="236"/>
      <c r="J56" s="236"/>
      <c r="K56" s="236"/>
      <c r="L56" s="236"/>
      <c r="M56" s="236"/>
      <c r="N56" s="236"/>
      <c r="O56" s="236"/>
      <c r="P56" s="236"/>
      <c r="Q56" s="236"/>
      <c r="R56" s="236"/>
      <c r="S56" s="236"/>
      <c r="T56" s="236"/>
      <c r="U56" s="236"/>
      <c r="V56" s="236"/>
      <c r="W56" s="236"/>
      <c r="X56" s="236"/>
      <c r="Y56" s="236"/>
      <c r="Z56" s="236"/>
      <c r="AA56" s="263"/>
      <c r="AB56" s="236"/>
      <c r="AC56" s="236"/>
      <c r="AD56" s="236"/>
      <c r="AE56" s="236"/>
    </row>
    <row r="57" spans="1:31" ht="21" thickBot="1">
      <c r="A57" s="243"/>
      <c r="B57" s="244"/>
      <c r="C57" s="244"/>
      <c r="D57" s="244"/>
      <c r="E57" s="244"/>
      <c r="F57" s="244"/>
      <c r="G57" s="244"/>
      <c r="H57" s="244"/>
      <c r="I57" s="244"/>
      <c r="J57" s="244"/>
      <c r="K57" s="244"/>
      <c r="L57" s="244"/>
      <c r="M57" s="244"/>
      <c r="N57" s="244"/>
      <c r="O57" s="244"/>
      <c r="P57" s="244"/>
      <c r="Q57" s="244"/>
      <c r="R57" s="244"/>
      <c r="S57" s="244"/>
      <c r="T57" s="244"/>
      <c r="U57" s="244"/>
      <c r="V57" s="244"/>
      <c r="W57" s="244"/>
      <c r="X57" s="244"/>
      <c r="Y57" s="244"/>
      <c r="Z57" s="244"/>
      <c r="AA57" s="263"/>
      <c r="AB57" s="236"/>
      <c r="AC57" s="236"/>
      <c r="AD57" s="236"/>
      <c r="AE57" s="236"/>
    </row>
    <row r="58" spans="1:31" ht="21" thickBot="1">
      <c r="A58" s="7" t="s">
        <v>8</v>
      </c>
      <c r="B58" s="236"/>
      <c r="C58" s="236"/>
      <c r="D58" s="236"/>
      <c r="E58" s="236"/>
      <c r="F58" s="236"/>
      <c r="G58" s="236"/>
      <c r="H58" s="236"/>
      <c r="I58" s="236"/>
      <c r="J58" s="236"/>
      <c r="K58" s="236"/>
      <c r="L58" s="236"/>
      <c r="M58" s="236"/>
      <c r="N58" s="236"/>
      <c r="O58" s="236"/>
      <c r="P58" s="236"/>
      <c r="Q58" s="236"/>
      <c r="R58" s="236"/>
      <c r="S58" s="236"/>
      <c r="T58" s="236"/>
      <c r="U58" s="236"/>
      <c r="V58" s="236"/>
      <c r="W58" s="236"/>
      <c r="X58" s="236"/>
      <c r="Y58" s="236"/>
      <c r="Z58" s="236"/>
      <c r="AA58" s="264" t="s">
        <v>25</v>
      </c>
      <c r="AB58" s="236"/>
      <c r="AC58" s="236"/>
      <c r="AD58" s="236"/>
      <c r="AE58" s="236"/>
    </row>
    <row r="59" spans="1:31" ht="20.25">
      <c r="A59" s="245"/>
      <c r="B59" s="249" t="s">
        <v>276</v>
      </c>
      <c r="C59" s="249"/>
      <c r="D59" s="249"/>
      <c r="E59" s="249"/>
      <c r="F59" s="249"/>
      <c r="G59" s="249"/>
      <c r="H59" s="249"/>
      <c r="I59" s="249"/>
      <c r="J59" s="249"/>
      <c r="K59" s="249"/>
      <c r="L59" s="249"/>
      <c r="M59" s="249"/>
      <c r="N59" s="249"/>
      <c r="O59" s="249"/>
      <c r="P59" s="249"/>
      <c r="Q59" s="245"/>
      <c r="R59" s="245"/>
      <c r="S59" s="245"/>
      <c r="T59" s="245"/>
      <c r="U59" s="245"/>
      <c r="V59" s="245"/>
      <c r="W59" s="245"/>
      <c r="X59" s="245"/>
      <c r="Y59" s="245"/>
      <c r="Z59" s="245"/>
      <c r="AA59" s="263"/>
      <c r="AB59" s="236"/>
      <c r="AC59" s="236"/>
      <c r="AD59" s="236"/>
      <c r="AE59" s="236"/>
    </row>
    <row r="60" spans="1:31" ht="20.25">
      <c r="A60" s="7" t="s">
        <v>95</v>
      </c>
      <c r="B60" s="236"/>
      <c r="C60" s="236"/>
      <c r="D60" s="236"/>
      <c r="E60" s="236"/>
      <c r="F60" s="236"/>
      <c r="G60" s="236"/>
      <c r="H60" s="236"/>
      <c r="I60" s="236"/>
      <c r="J60" s="236"/>
      <c r="K60" s="236"/>
      <c r="L60" s="236"/>
      <c r="M60" s="236"/>
      <c r="N60" s="236"/>
      <c r="O60" s="236"/>
      <c r="P60" s="236"/>
      <c r="Q60" s="236"/>
      <c r="R60" s="236"/>
      <c r="S60" s="236"/>
      <c r="T60" s="236"/>
      <c r="U60" s="236"/>
      <c r="V60" s="236"/>
      <c r="W60" s="236"/>
      <c r="X60" s="236"/>
      <c r="Y60" s="236"/>
      <c r="Z60" s="236"/>
      <c r="AA60" s="242"/>
      <c r="AB60" s="236"/>
      <c r="AC60" s="236"/>
      <c r="AD60" s="236"/>
      <c r="AE60" s="236"/>
    </row>
    <row r="61" spans="1:31" ht="18.75">
      <c r="A61" s="236"/>
      <c r="B61" s="236"/>
      <c r="C61" s="236"/>
      <c r="D61" s="236"/>
      <c r="E61" s="236"/>
      <c r="F61" s="236"/>
      <c r="G61" s="236"/>
      <c r="H61" s="236"/>
      <c r="I61" s="236"/>
      <c r="J61" s="236"/>
      <c r="K61" s="236"/>
      <c r="L61" s="236"/>
      <c r="M61" s="236"/>
      <c r="N61" s="236"/>
      <c r="O61" s="236"/>
      <c r="P61" s="236"/>
      <c r="Q61" s="236"/>
      <c r="R61" s="236"/>
      <c r="S61" s="236"/>
      <c r="T61" s="236"/>
      <c r="U61" s="236"/>
      <c r="V61" s="236"/>
      <c r="W61" s="236"/>
      <c r="X61" s="236"/>
      <c r="Y61" s="236"/>
      <c r="Z61" s="236"/>
      <c r="AA61" s="235"/>
      <c r="AB61" s="236"/>
      <c r="AC61" s="236"/>
      <c r="AD61" s="236"/>
      <c r="AE61" s="236"/>
    </row>
    <row r="62" spans="1:31" ht="18.75">
      <c r="A62" s="239" t="s">
        <v>291</v>
      </c>
      <c r="B62" s="239"/>
      <c r="C62" s="239"/>
      <c r="D62" s="239"/>
      <c r="E62" s="239"/>
      <c r="F62" s="239"/>
      <c r="G62" s="239"/>
      <c r="H62" s="239"/>
      <c r="I62" s="239"/>
      <c r="J62" s="239"/>
      <c r="K62" s="239"/>
      <c r="L62" s="239"/>
      <c r="M62" s="239"/>
      <c r="N62" s="239" t="s">
        <v>9</v>
      </c>
      <c r="O62" s="239"/>
      <c r="P62" s="239"/>
      <c r="Q62" s="239"/>
      <c r="R62" s="239"/>
      <c r="S62" s="239"/>
      <c r="T62" s="239"/>
      <c r="U62" s="239"/>
      <c r="V62" s="239"/>
      <c r="W62" s="239"/>
      <c r="X62" s="239"/>
      <c r="Y62" s="239"/>
      <c r="Z62" s="239"/>
      <c r="AA62" s="235"/>
      <c r="AB62" s="236"/>
      <c r="AC62" s="236"/>
      <c r="AD62" s="236"/>
      <c r="AE62" s="236"/>
    </row>
    <row r="63" spans="1:31" ht="18.75">
      <c r="A63" s="236"/>
      <c r="B63" s="236"/>
      <c r="C63" s="236"/>
      <c r="D63" s="236"/>
      <c r="E63" s="236"/>
      <c r="F63" s="236"/>
      <c r="G63" s="236"/>
      <c r="H63" s="236"/>
      <c r="I63" s="236"/>
      <c r="J63" s="236"/>
      <c r="K63" s="236"/>
      <c r="L63" s="236"/>
      <c r="M63" s="236"/>
      <c r="N63" s="236"/>
      <c r="O63" s="236"/>
      <c r="P63" s="236"/>
      <c r="Q63" s="236"/>
      <c r="R63" s="236"/>
      <c r="S63" s="236"/>
      <c r="T63" s="236"/>
      <c r="U63" s="236"/>
      <c r="V63" s="236"/>
      <c r="W63" s="236"/>
      <c r="X63" s="236"/>
      <c r="Y63" s="236"/>
      <c r="Z63" s="236"/>
      <c r="AA63" s="235"/>
      <c r="AB63" s="236"/>
      <c r="AC63" s="236"/>
      <c r="AD63" s="236"/>
      <c r="AE63" s="236"/>
    </row>
    <row r="64" spans="1:31" ht="18.75">
      <c r="A64" s="236"/>
      <c r="B64" s="236"/>
      <c r="C64" s="236"/>
      <c r="D64" s="236"/>
      <c r="E64" s="236"/>
      <c r="F64" s="236"/>
      <c r="G64" s="236"/>
      <c r="H64" s="236"/>
      <c r="I64" s="236"/>
      <c r="J64" s="236"/>
      <c r="K64" s="236"/>
      <c r="L64" s="236"/>
      <c r="M64" s="236"/>
      <c r="N64" s="236"/>
      <c r="O64" s="236"/>
      <c r="P64" s="236"/>
      <c r="Q64" s="236"/>
      <c r="R64" s="236"/>
      <c r="S64" s="236"/>
      <c r="T64" s="236"/>
      <c r="U64" s="236"/>
      <c r="V64" s="236"/>
      <c r="W64" s="236"/>
      <c r="X64" s="236"/>
      <c r="Y64" s="236"/>
      <c r="Z64" s="236"/>
      <c r="AA64" s="235"/>
      <c r="AB64" s="236"/>
      <c r="AC64" s="236"/>
      <c r="AD64" s="236"/>
      <c r="AE64" s="236"/>
    </row>
    <row r="65" spans="1:31" ht="18.75">
      <c r="A65" s="236"/>
      <c r="B65" s="236"/>
      <c r="C65" s="236"/>
      <c r="D65" s="236"/>
      <c r="E65" s="236"/>
      <c r="F65" s="236"/>
      <c r="G65" s="236"/>
      <c r="H65" s="236"/>
      <c r="I65" s="236"/>
      <c r="J65" s="236"/>
      <c r="K65" s="236"/>
      <c r="L65" s="236"/>
      <c r="M65" s="236"/>
      <c r="N65" s="236"/>
      <c r="O65" s="236"/>
      <c r="P65" s="236"/>
      <c r="Q65" s="236"/>
      <c r="R65" s="236"/>
      <c r="S65" s="236"/>
      <c r="T65" s="236"/>
      <c r="U65" s="236"/>
      <c r="V65" s="236"/>
      <c r="W65" s="236"/>
      <c r="X65" s="236"/>
      <c r="Y65" s="236"/>
      <c r="Z65" s="236"/>
      <c r="AA65" s="235"/>
      <c r="AB65" s="236"/>
      <c r="AC65" s="236"/>
      <c r="AD65" s="236"/>
      <c r="AE65" s="236"/>
    </row>
    <row r="66" spans="1:31" ht="18.75">
      <c r="A66" s="236"/>
      <c r="B66" s="236"/>
      <c r="C66" s="236"/>
      <c r="D66" s="236"/>
      <c r="E66" s="236"/>
      <c r="F66" s="236"/>
      <c r="G66" s="236"/>
      <c r="H66" s="236"/>
      <c r="I66" s="236"/>
      <c r="J66" s="236"/>
      <c r="K66" s="236"/>
      <c r="L66" s="236"/>
      <c r="M66" s="236"/>
      <c r="N66" s="236"/>
      <c r="O66" s="236"/>
      <c r="P66" s="236"/>
      <c r="Q66" s="236"/>
      <c r="R66" s="236"/>
      <c r="S66" s="236"/>
      <c r="T66" s="236"/>
      <c r="U66" s="236"/>
      <c r="V66" s="236"/>
      <c r="W66" s="236"/>
      <c r="X66" s="236"/>
      <c r="Y66" s="236"/>
      <c r="Z66" s="236"/>
      <c r="AA66" s="235"/>
      <c r="AB66" s="236"/>
      <c r="AC66" s="236"/>
      <c r="AD66" s="236"/>
      <c r="AE66" s="236"/>
    </row>
    <row r="67" spans="1:31" ht="18.75">
      <c r="A67" s="15" t="str">
        <f>MID(tvgs1,FIND(":",tvgs1,1)+1,LEN(tvgs1))</f>
        <v xml:space="preserve"> Trần Bá Đức</v>
      </c>
      <c r="B67" s="239"/>
      <c r="C67" s="239"/>
      <c r="D67" s="239"/>
      <c r="E67" s="239"/>
      <c r="F67" s="239"/>
      <c r="G67" s="239"/>
      <c r="H67" s="239"/>
      <c r="I67" s="239"/>
      <c r="J67" s="239"/>
      <c r="K67" s="239"/>
      <c r="L67" s="239"/>
      <c r="M67" s="239"/>
      <c r="N67" s="15" t="str">
        <f>MID(dvtc1,FIND(":",dvtc1,1)+1,LEN(dvtc1))</f>
        <v xml:space="preserve"> Nguyễn Anh Trung</v>
      </c>
      <c r="O67" s="239"/>
      <c r="P67" s="239"/>
      <c r="Q67" s="239"/>
      <c r="R67" s="239"/>
      <c r="S67" s="239"/>
      <c r="T67" s="239"/>
      <c r="U67" s="239"/>
      <c r="V67" s="239"/>
      <c r="W67" s="239"/>
      <c r="X67" s="239"/>
      <c r="Y67" s="239"/>
      <c r="Z67" s="239"/>
      <c r="AA67" s="235"/>
      <c r="AB67" s="236"/>
      <c r="AC67" s="236"/>
      <c r="AD67" s="236"/>
      <c r="AE67" s="236"/>
    </row>
  </sheetData>
  <mergeCells count="8">
    <mergeCell ref="A14:Z16"/>
    <mergeCell ref="A18:Z18"/>
    <mergeCell ref="A45:Z46"/>
    <mergeCell ref="A27:Z27"/>
    <mergeCell ref="A30:Z31"/>
    <mergeCell ref="A38:Z41"/>
    <mergeCell ref="A43:Z44"/>
    <mergeCell ref="A32:Z33"/>
  </mergeCells>
  <phoneticPr fontId="7" type="noConversion"/>
  <conditionalFormatting sqref="A14:Z16">
    <cfRule type="expression" dxfId="16" priority="1" stopIfTrue="1">
      <formula>AB$14&gt;0</formula>
    </cfRule>
  </conditionalFormatting>
  <hyperlinks>
    <hyperlink ref="AA8" location="DanhMuc!A1" display="Quay về DanhMuc"/>
    <hyperlink ref="AA58" location="DanhMuc!A1" display="Quay về DanhMuc"/>
  </hyperlinks>
  <printOptions horizontalCentered="1"/>
  <pageMargins left="0.9055118110236221" right="0.78740157480314965" top="0.59055118110236227" bottom="0.59055118110236227" header="0" footer="0"/>
  <pageSetup paperSize="9" orientation="portrait" r:id="rId1"/>
  <headerFooter alignWithMargins="0"/>
</worksheet>
</file>

<file path=xl/worksheets/sheet38.xml><?xml version="1.0" encoding="utf-8"?>
<worksheet xmlns="http://schemas.openxmlformats.org/spreadsheetml/2006/main" xmlns:r="http://schemas.openxmlformats.org/officeDocument/2006/relationships">
  <sheetPr codeName="Sheet37" enableFormatConditionsCalculation="0">
    <tabColor indexed="40"/>
  </sheetPr>
  <dimension ref="A1:AD50"/>
  <sheetViews>
    <sheetView view="pageBreakPreview" workbookViewId="0">
      <pane ySplit="1" topLeftCell="A26" activePane="bottomLeft" state="frozen"/>
      <selection activeCell="Q11" sqref="Q11"/>
      <selection pane="bottomLeft" activeCell="Q11" sqref="Q11"/>
    </sheetView>
  </sheetViews>
  <sheetFormatPr defaultRowHeight="15.75"/>
  <cols>
    <col min="1" max="25" width="3" customWidth="1"/>
    <col min="26" max="26" width="3.25" customWidth="1"/>
    <col min="27" max="27" width="25.625" bestFit="1" customWidth="1"/>
    <col min="28" max="28" width="4.875" hidden="1" customWidth="1"/>
    <col min="29" max="29" width="6.125" hidden="1" customWidth="1"/>
    <col min="30" max="30" width="4.875" hidden="1" customWidth="1"/>
  </cols>
  <sheetData>
    <row r="1" spans="1:30" s="3" customFormat="1" ht="17.25"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1">
        <f>DanhMuc!S18</f>
        <v>52</v>
      </c>
    </row>
    <row r="2" spans="1:30" ht="17.25" thickTop="1">
      <c r="A2" s="105" t="s">
        <v>268</v>
      </c>
      <c r="B2" s="5"/>
      <c r="C2" s="5"/>
      <c r="D2" s="5"/>
      <c r="E2" s="5"/>
      <c r="F2" s="5"/>
      <c r="G2" s="5"/>
      <c r="H2" s="5"/>
      <c r="I2" s="5"/>
      <c r="J2" s="5"/>
      <c r="K2" s="6" t="s">
        <v>10</v>
      </c>
      <c r="L2" s="5"/>
      <c r="M2" s="5"/>
      <c r="N2" s="5"/>
      <c r="O2" s="5"/>
      <c r="P2" s="5"/>
      <c r="Q2" s="5"/>
      <c r="R2" s="5"/>
      <c r="S2" s="5"/>
      <c r="T2" s="5"/>
      <c r="U2" s="5"/>
      <c r="V2" s="5"/>
      <c r="W2" s="5"/>
      <c r="X2" s="5"/>
      <c r="Y2" s="5"/>
      <c r="Z2" s="5"/>
      <c r="AA2" s="224"/>
    </row>
    <row r="3" spans="1:30" ht="16.5">
      <c r="A3" s="106" t="s">
        <v>269</v>
      </c>
      <c r="B3" s="18"/>
      <c r="C3" s="18"/>
      <c r="D3" s="9"/>
      <c r="E3" s="9"/>
      <c r="F3" s="9"/>
      <c r="G3" s="9"/>
      <c r="H3" s="18"/>
      <c r="I3" s="18"/>
      <c r="J3" s="18"/>
      <c r="K3" s="19" t="s">
        <v>0</v>
      </c>
      <c r="L3" s="18"/>
      <c r="M3" s="18"/>
      <c r="N3" s="18"/>
      <c r="O3" s="18"/>
      <c r="P3" s="9"/>
      <c r="Q3" s="9"/>
      <c r="R3" s="9"/>
      <c r="S3" s="9"/>
      <c r="T3" s="9"/>
      <c r="U3" s="9"/>
      <c r="V3" s="18"/>
      <c r="W3" s="18"/>
      <c r="X3" s="18"/>
      <c r="Y3" s="18"/>
      <c r="Z3" s="18"/>
      <c r="AA3" s="224"/>
    </row>
    <row r="4" spans="1:30" ht="7.5" customHeight="1">
      <c r="A4" s="106"/>
      <c r="B4" s="18"/>
      <c r="C4" s="18"/>
      <c r="D4" s="18"/>
      <c r="E4" s="18"/>
      <c r="F4" s="18"/>
      <c r="G4" s="18"/>
      <c r="H4" s="18"/>
      <c r="I4" s="18"/>
      <c r="J4" s="18"/>
      <c r="K4" s="19"/>
      <c r="L4" s="18"/>
      <c r="M4" s="18"/>
      <c r="N4" s="18"/>
      <c r="O4" s="18"/>
      <c r="P4" s="18"/>
      <c r="Q4" s="18"/>
      <c r="R4" s="18"/>
      <c r="S4" s="18"/>
      <c r="T4" s="18"/>
      <c r="U4" s="18"/>
      <c r="V4" s="18"/>
      <c r="W4" s="18"/>
      <c r="X4" s="18"/>
      <c r="Y4" s="18"/>
      <c r="Z4" s="18"/>
      <c r="AA4" s="224"/>
    </row>
    <row r="5" spans="1:30" ht="16.5">
      <c r="Z5" s="11" t="str">
        <f>tinh2&amp;", ngày "&amp;AB5&amp;" tháng "&amp;AC5&amp;" năm "&amp;AD5</f>
        <v>Hạ Long, ngày …... tháng …... năm ……...</v>
      </c>
      <c r="AA5" s="225">
        <v>5</v>
      </c>
      <c r="AB5" t="str">
        <f>IF(INDEX(DanhMuc,$AA$1,AA5)&gt;0,TEXT(DAY(INDEX(DanhMuc,$AA$1,AA5)),"00"),"…...")</f>
        <v>…...</v>
      </c>
      <c r="AC5" t="str">
        <f>IF(INDEX(DanhMuc,$AA$1,AA5)&gt;0,TEXT(MONTH(INDEX(DanhMuc,$AA$1,AA5)),"00"),"…...")</f>
        <v>…...</v>
      </c>
      <c r="AD5" t="str">
        <f>IF(INDEX(DanhMuc,$AA$1,AA5)&gt;0,TEXT(YEAR(INDEX(DanhMuc,$AA$1,AA5)),"00"),"……...")</f>
        <v>……...</v>
      </c>
    </row>
    <row r="6" spans="1:30" ht="9.75" customHeight="1">
      <c r="AA6" s="224"/>
    </row>
    <row r="7" spans="1:30" ht="17.25" thickBot="1">
      <c r="A7" s="4" t="str">
        <f>IF(AB7&gt;0,"BIÊN BẢN SỐ: "&amp;AC7&amp;"/NB","BIÊN BẢN SỐ: ……………......")</f>
        <v>BIÊN BẢN SỐ: ……………......</v>
      </c>
      <c r="B7" s="4"/>
      <c r="C7" s="4"/>
      <c r="D7" s="4"/>
      <c r="E7" s="4"/>
      <c r="F7" s="4"/>
      <c r="G7" s="4"/>
      <c r="H7" s="4"/>
      <c r="I7" s="4"/>
      <c r="J7" s="4"/>
      <c r="K7" s="4"/>
      <c r="L7" s="4"/>
      <c r="M7" s="4"/>
      <c r="N7" s="4"/>
      <c r="O7" s="4"/>
      <c r="P7" s="4"/>
      <c r="Q7" s="4"/>
      <c r="R7" s="4"/>
      <c r="S7" s="4"/>
      <c r="T7" s="4"/>
      <c r="U7" s="4"/>
      <c r="V7" s="4"/>
      <c r="W7" s="4"/>
      <c r="X7" s="4"/>
      <c r="Y7" s="4"/>
      <c r="Z7" s="4"/>
      <c r="AA7" s="225">
        <v>1</v>
      </c>
      <c r="AB7">
        <f>LEN(INDEX(DanhMuc,$AA$1,AA7))</f>
        <v>0</v>
      </c>
      <c r="AC7">
        <f>INDEX(DanhMuc,$AA$1,AA7)</f>
        <v>0</v>
      </c>
    </row>
    <row r="8" spans="1:30" ht="21" thickBot="1">
      <c r="A8" s="10" t="s">
        <v>31</v>
      </c>
      <c r="B8" s="4"/>
      <c r="C8" s="4"/>
      <c r="D8" s="4"/>
      <c r="E8" s="4"/>
      <c r="F8" s="4"/>
      <c r="G8" s="4"/>
      <c r="H8" s="4"/>
      <c r="I8" s="4"/>
      <c r="J8" s="4"/>
      <c r="K8" s="4"/>
      <c r="L8" s="4"/>
      <c r="M8" s="4"/>
      <c r="N8" s="4"/>
      <c r="O8" s="4"/>
      <c r="P8" s="4"/>
      <c r="Q8" s="4"/>
      <c r="R8" s="4"/>
      <c r="S8" s="4"/>
      <c r="T8" s="4"/>
      <c r="U8" s="4"/>
      <c r="V8" s="4"/>
      <c r="W8" s="4"/>
      <c r="X8" s="4"/>
      <c r="Y8" s="4"/>
      <c r="Z8" s="4"/>
      <c r="AA8" s="226" t="s">
        <v>25</v>
      </c>
    </row>
    <row r="9" spans="1:30" ht="7.5" customHeight="1">
      <c r="A9" s="17"/>
      <c r="AA9" s="224"/>
    </row>
    <row r="10" spans="1:30" ht="16.5">
      <c r="A10" s="7" t="s">
        <v>44</v>
      </c>
      <c r="B10" s="31"/>
      <c r="C10" s="31"/>
      <c r="D10" s="31"/>
      <c r="E10" s="100" t="str">
        <f>ct</f>
        <v>Nhà làm việc kiêm kho, nhà công vụ và phụ trợ</v>
      </c>
      <c r="G10" s="31"/>
      <c r="AA10" s="224"/>
    </row>
    <row r="11" spans="1:30" ht="16.5">
      <c r="A11" s="7" t="s">
        <v>74</v>
      </c>
      <c r="B11" s="31"/>
      <c r="C11" s="31"/>
      <c r="D11" s="31"/>
      <c r="E11" s="100" t="str">
        <f>hm</f>
        <v>Nhà làm việc kiêm kho</v>
      </c>
      <c r="G11" s="31"/>
      <c r="AA11" s="224"/>
    </row>
    <row r="12" spans="1:30" ht="16.5">
      <c r="A12" s="7" t="s">
        <v>45</v>
      </c>
      <c r="B12" s="31"/>
      <c r="C12" s="31"/>
      <c r="D12" s="31"/>
      <c r="E12" s="100" t="str">
        <f>dd</f>
        <v>Phường HG - TP HL - Tỉnh QN</v>
      </c>
      <c r="G12" s="31"/>
      <c r="AA12" s="224"/>
    </row>
    <row r="13" spans="1:30" ht="16.5">
      <c r="A13" s="7" t="s">
        <v>2</v>
      </c>
      <c r="AA13" s="224"/>
    </row>
    <row r="14" spans="1:30" ht="18.75" customHeight="1">
      <c r="A14" s="454" t="str">
        <f>IF(AB14&gt;0,INDEX(DanhMuc,$AA$1,AA14),REPT(".",285))</f>
        <v>.............................................................................................................................................................................................................................................................................................</v>
      </c>
      <c r="B14" s="454"/>
      <c r="C14" s="454"/>
      <c r="D14" s="454"/>
      <c r="E14" s="454"/>
      <c r="F14" s="454"/>
      <c r="G14" s="454"/>
      <c r="H14" s="454"/>
      <c r="I14" s="454"/>
      <c r="J14" s="454"/>
      <c r="K14" s="454"/>
      <c r="L14" s="454"/>
      <c r="M14" s="454"/>
      <c r="N14" s="454"/>
      <c r="O14" s="454"/>
      <c r="P14" s="454"/>
      <c r="Q14" s="454"/>
      <c r="R14" s="454"/>
      <c r="S14" s="454"/>
      <c r="T14" s="454"/>
      <c r="U14" s="454"/>
      <c r="V14" s="454"/>
      <c r="W14" s="454"/>
      <c r="X14" s="454"/>
      <c r="Y14" s="454"/>
      <c r="Z14" s="454"/>
      <c r="AA14" s="225">
        <v>2</v>
      </c>
      <c r="AB14">
        <f>LEN(INDEX(DanhMuc,$AA$1,AA14))</f>
        <v>0</v>
      </c>
    </row>
    <row r="15" spans="1:30" ht="16.5">
      <c r="A15" s="454"/>
      <c r="B15" s="454"/>
      <c r="C15" s="454"/>
      <c r="D15" s="454"/>
      <c r="E15" s="454"/>
      <c r="F15" s="454"/>
      <c r="G15" s="454"/>
      <c r="H15" s="454"/>
      <c r="I15" s="454"/>
      <c r="J15" s="454"/>
      <c r="K15" s="454"/>
      <c r="L15" s="454"/>
      <c r="M15" s="454"/>
      <c r="N15" s="454"/>
      <c r="O15" s="454"/>
      <c r="P15" s="454"/>
      <c r="Q15" s="454"/>
      <c r="R15" s="454"/>
      <c r="S15" s="454"/>
      <c r="T15" s="454"/>
      <c r="U15" s="454"/>
      <c r="V15" s="454"/>
      <c r="W15" s="454"/>
      <c r="X15" s="454"/>
      <c r="Y15" s="454"/>
      <c r="Z15" s="454"/>
      <c r="AA15" s="225"/>
    </row>
    <row r="16" spans="1:30" ht="16.5">
      <c r="A16" s="454"/>
      <c r="B16" s="454"/>
      <c r="C16" s="454"/>
      <c r="D16" s="454"/>
      <c r="E16" s="454"/>
      <c r="F16" s="454"/>
      <c r="G16" s="454"/>
      <c r="H16" s="454"/>
      <c r="I16" s="454"/>
      <c r="J16" s="454"/>
      <c r="K16" s="454"/>
      <c r="L16" s="454"/>
      <c r="M16" s="454"/>
      <c r="N16" s="454"/>
      <c r="O16" s="454"/>
      <c r="P16" s="454"/>
      <c r="Q16" s="454"/>
      <c r="R16" s="454"/>
      <c r="S16" s="454"/>
      <c r="T16" s="454"/>
      <c r="U16" s="454"/>
      <c r="V16" s="454"/>
      <c r="W16" s="454"/>
      <c r="X16" s="454"/>
      <c r="Y16" s="454"/>
      <c r="Z16" s="454"/>
      <c r="AA16" s="224"/>
    </row>
    <row r="17" spans="1:30" ht="16.5">
      <c r="A17" s="7" t="s">
        <v>3</v>
      </c>
      <c r="AA17" s="224"/>
    </row>
    <row r="18" spans="1:30" ht="16.5">
      <c r="A18" s="8" t="str">
        <f>ThongTinBanDau!B16</f>
        <v xml:space="preserve">  a) Đại diện đơn vị thi công: Công ty Cổ phần Xây dựng…</v>
      </c>
      <c r="AA18" s="224"/>
    </row>
    <row r="19" spans="1:30" ht="16.5">
      <c r="B19" t="str">
        <f>_pkt1</f>
        <v>Ông: ………………………..</v>
      </c>
      <c r="N19" t="str">
        <f>_pkt11</f>
        <v>Chức vụ: …………………</v>
      </c>
      <c r="AA19" s="224"/>
    </row>
    <row r="20" spans="1:30" ht="16.5">
      <c r="B20" t="str">
        <f>_pkt2</f>
        <v>Ông: Hoàng Việt Trường</v>
      </c>
      <c r="N20" t="str">
        <f>_pkt22</f>
        <v>Chức vụ: Cán bộ Ban KHKT</v>
      </c>
      <c r="AA20" s="224"/>
    </row>
    <row r="21" spans="1:30" ht="16.5">
      <c r="A21" s="8" t="str">
        <f>ThongTinBanDau!B19</f>
        <v xml:space="preserve">  b. Đại diện đội thi công:</v>
      </c>
      <c r="AA21" s="224"/>
    </row>
    <row r="22" spans="1:30" ht="16.5">
      <c r="B22" t="str">
        <f>_dtc1</f>
        <v>Ông: Nguyễn Anh Trung</v>
      </c>
      <c r="N22" t="str">
        <f>_dtc11</f>
        <v>Chức vụ: Chỉ huy trưởng công trường</v>
      </c>
      <c r="AA22" s="224"/>
    </row>
    <row r="23" spans="1:30" ht="16.5">
      <c r="B23" t="str">
        <f>_dtc2</f>
        <v>Ông: Nguyễn Đức Lam</v>
      </c>
      <c r="N23" t="str">
        <f>_dtc22</f>
        <v>Chức vụ: CBKT</v>
      </c>
      <c r="AA23" s="224"/>
    </row>
    <row r="24" spans="1:30" ht="16.5">
      <c r="A24" s="7" t="s">
        <v>262</v>
      </c>
      <c r="AA24" s="224"/>
    </row>
    <row r="25" spans="1:30" ht="16.5">
      <c r="B25" t="str">
        <f>"Bắt đầu: "&amp;AC25&amp;" giờ "&amp;AD25&amp;" phút"&amp;MID(Z$5,FIND(",",Z$5,1),LEN(Z$5))</f>
        <v>Bắt đầu: …… giờ …… phút, ngày …... tháng …... năm ……...</v>
      </c>
      <c r="AA25" s="225">
        <v>3</v>
      </c>
      <c r="AB25">
        <f>INDEX(DanhMuc,$AA$1,AA25)</f>
        <v>0</v>
      </c>
      <c r="AC25" t="str">
        <f>IF(AB25&gt;0,LEFT(AB25,LEN(AB25)-2),"……")</f>
        <v>……</v>
      </c>
      <c r="AD25" t="str">
        <f>IF(AB25&gt;0,RIGHT(AB25,2),"……")</f>
        <v>……</v>
      </c>
    </row>
    <row r="26" spans="1:30" ht="16.5">
      <c r="B26" t="str">
        <f>"Kết thúc: "&amp;AC26&amp;" giờ "&amp;AD26&amp;" phút"&amp;MID(Z$5,FIND(",",Z$5,1),LEN(Z$5))</f>
        <v>Kết thúc: ….. giờ ..… phút, ngày …... tháng …... năm ……...</v>
      </c>
      <c r="AA26" s="225">
        <v>4</v>
      </c>
      <c r="AB26">
        <f>INDEX(DanhMuc,$AA$1,AA26)</f>
        <v>0</v>
      </c>
      <c r="AC26" t="str">
        <f>IF(AB26&gt;0,LEFT(AB26,LEN(AB26)-2),"…..")</f>
        <v>…..</v>
      </c>
      <c r="AD26" t="str">
        <f>IF(AB26&gt;0,RIGHT(AB26,2),"..…")</f>
        <v>..…</v>
      </c>
    </row>
    <row r="27" spans="1:30" ht="16.5">
      <c r="A27" s="452" t="str">
        <f>"     Tại công trường xây dựng "&amp;ct&amp;"."</f>
        <v xml:space="preserve">     Tại công trường xây dựng Nhà làm việc kiêm kho, nhà công vụ và phụ trợ.</v>
      </c>
      <c r="B27" s="453"/>
      <c r="C27" s="453"/>
      <c r="D27" s="453"/>
      <c r="E27" s="453"/>
      <c r="F27" s="453"/>
      <c r="G27" s="453"/>
      <c r="H27" s="453"/>
      <c r="I27" s="453"/>
      <c r="J27" s="453"/>
      <c r="K27" s="453"/>
      <c r="L27" s="453"/>
      <c r="M27" s="453"/>
      <c r="N27" s="453"/>
      <c r="O27" s="453"/>
      <c r="P27" s="453"/>
      <c r="Q27" s="453"/>
      <c r="R27" s="453"/>
      <c r="S27" s="453"/>
      <c r="T27" s="453"/>
      <c r="U27" s="453"/>
      <c r="V27" s="453"/>
      <c r="W27" s="453"/>
      <c r="X27" s="453"/>
      <c r="Y27" s="453"/>
      <c r="Z27" s="453"/>
      <c r="AA27" s="224"/>
    </row>
    <row r="28" spans="1:30" ht="16.5">
      <c r="A28" s="7" t="s">
        <v>93</v>
      </c>
      <c r="AA28" s="224"/>
    </row>
    <row r="29" spans="1:30" ht="18.75" customHeight="1">
      <c r="A29" s="8" t="s">
        <v>6</v>
      </c>
      <c r="AA29" s="224"/>
    </row>
    <row r="30" spans="1:30">
      <c r="A30" s="452" t="s">
        <v>257</v>
      </c>
      <c r="B30" s="452"/>
      <c r="C30" s="452"/>
      <c r="D30" s="452"/>
      <c r="E30" s="452"/>
      <c r="F30" s="452"/>
      <c r="G30" s="452"/>
      <c r="H30" s="452"/>
      <c r="I30" s="452"/>
      <c r="J30" s="452"/>
      <c r="K30" s="452"/>
      <c r="L30" s="452"/>
      <c r="M30" s="452"/>
      <c r="N30" s="452"/>
      <c r="O30" s="452"/>
      <c r="P30" s="452"/>
      <c r="Q30" s="452"/>
      <c r="R30" s="452"/>
      <c r="S30" s="452"/>
      <c r="T30" s="452"/>
      <c r="U30" s="452"/>
      <c r="V30" s="452"/>
      <c r="W30" s="452"/>
      <c r="X30" s="452"/>
      <c r="Y30" s="452"/>
      <c r="Z30" s="452"/>
      <c r="AA30" s="7"/>
    </row>
    <row r="31" spans="1:30">
      <c r="A31" s="2" t="s">
        <v>259</v>
      </c>
      <c r="AA31" s="7"/>
    </row>
    <row r="32" spans="1:30">
      <c r="A32" s="2"/>
      <c r="B32" s="266" t="s">
        <v>332</v>
      </c>
      <c r="C32" s="20"/>
      <c r="D32" s="20"/>
      <c r="E32" s="20"/>
      <c r="F32" s="20"/>
      <c r="G32" s="20"/>
      <c r="H32" s="20"/>
      <c r="I32" s="20"/>
      <c r="J32" s="20"/>
      <c r="K32" s="20"/>
      <c r="L32" s="20"/>
      <c r="M32" s="20"/>
      <c r="N32" s="20"/>
      <c r="O32" s="20"/>
      <c r="P32" s="20"/>
      <c r="Q32" s="20"/>
      <c r="R32" s="20"/>
      <c r="S32" s="20"/>
      <c r="T32" s="20"/>
      <c r="U32" s="20"/>
      <c r="V32" s="20"/>
      <c r="W32" s="20"/>
      <c r="X32" s="20"/>
      <c r="Y32" s="20"/>
      <c r="Z32" s="20"/>
      <c r="AA32" s="7"/>
    </row>
    <row r="33" spans="1:27">
      <c r="B33" s="266" t="s">
        <v>332</v>
      </c>
      <c r="C33" s="109"/>
      <c r="D33" s="109"/>
      <c r="E33" s="109"/>
      <c r="F33" s="109"/>
      <c r="G33" s="109"/>
      <c r="H33" s="109"/>
      <c r="I33" s="109"/>
      <c r="J33" s="109"/>
      <c r="K33" s="109"/>
      <c r="L33" s="109"/>
      <c r="M33" s="109"/>
      <c r="N33" s="109"/>
      <c r="O33" s="109"/>
      <c r="P33" s="109"/>
      <c r="Q33" s="109"/>
      <c r="R33" s="109"/>
      <c r="S33" s="109"/>
      <c r="T33" s="109"/>
      <c r="U33" s="109"/>
      <c r="V33" s="109"/>
      <c r="W33" s="109"/>
      <c r="X33" s="109"/>
      <c r="Y33" s="109"/>
      <c r="Z33" s="109"/>
      <c r="AA33" s="7"/>
    </row>
    <row r="34" spans="1:27">
      <c r="B34" s="266" t="s">
        <v>332</v>
      </c>
      <c r="C34" s="109"/>
      <c r="D34" s="109"/>
      <c r="E34" s="109"/>
      <c r="F34" s="109"/>
      <c r="G34" s="109"/>
      <c r="H34" s="109"/>
      <c r="I34" s="109"/>
      <c r="J34" s="109"/>
      <c r="K34" s="109"/>
      <c r="L34" s="109"/>
      <c r="M34" s="109"/>
      <c r="N34" s="109"/>
      <c r="O34" s="109"/>
      <c r="P34" s="109"/>
      <c r="Q34" s="109"/>
      <c r="R34" s="109"/>
      <c r="S34" s="109"/>
      <c r="T34" s="109"/>
      <c r="U34" s="109"/>
      <c r="V34" s="109"/>
      <c r="W34" s="109"/>
      <c r="X34" s="109"/>
      <c r="Y34" s="109"/>
      <c r="Z34" s="109"/>
      <c r="AA34" s="7"/>
    </row>
    <row r="35" spans="1:27" ht="18.75" customHeight="1">
      <c r="A35" s="2" t="s">
        <v>258</v>
      </c>
      <c r="AA35" s="7"/>
    </row>
    <row r="36" spans="1:27">
      <c r="A36" s="2" t="s">
        <v>261</v>
      </c>
      <c r="AA36" s="7"/>
    </row>
    <row r="37" spans="1:27">
      <c r="A37" s="452" t="s">
        <v>267</v>
      </c>
      <c r="B37" s="453"/>
      <c r="C37" s="453"/>
      <c r="D37" s="453"/>
      <c r="E37" s="453"/>
      <c r="F37" s="453"/>
      <c r="G37" s="453"/>
      <c r="H37" s="453"/>
      <c r="I37" s="453"/>
      <c r="J37" s="453"/>
      <c r="K37" s="453"/>
      <c r="L37" s="453"/>
      <c r="M37" s="453"/>
      <c r="N37" s="453"/>
      <c r="O37" s="453"/>
      <c r="P37" s="453"/>
      <c r="Q37" s="453"/>
      <c r="R37" s="453"/>
      <c r="S37" s="453"/>
      <c r="T37" s="453"/>
      <c r="U37" s="453"/>
      <c r="V37" s="453"/>
      <c r="W37" s="453"/>
      <c r="X37" s="453"/>
      <c r="Y37" s="453"/>
      <c r="Z37" s="453"/>
      <c r="AA37" s="7"/>
    </row>
    <row r="38" spans="1:27">
      <c r="A38" s="453"/>
      <c r="B38" s="453"/>
      <c r="C38" s="453"/>
      <c r="D38" s="453"/>
      <c r="E38" s="453"/>
      <c r="F38" s="453"/>
      <c r="G38" s="453"/>
      <c r="H38" s="453"/>
      <c r="I38" s="453"/>
      <c r="J38" s="453"/>
      <c r="K38" s="453"/>
      <c r="L38" s="453"/>
      <c r="M38" s="453"/>
      <c r="N38" s="453"/>
      <c r="O38" s="453"/>
      <c r="P38" s="453"/>
      <c r="Q38" s="453"/>
      <c r="R38" s="453"/>
      <c r="S38" s="453"/>
      <c r="T38" s="453"/>
      <c r="U38" s="453"/>
      <c r="V38" s="453"/>
      <c r="W38" s="453"/>
      <c r="X38" s="453"/>
      <c r="Y38" s="453"/>
      <c r="Z38" s="453"/>
      <c r="AA38" s="7"/>
    </row>
    <row r="39" spans="1:27" ht="18.75" customHeight="1">
      <c r="A39" s="8" t="s">
        <v>263</v>
      </c>
      <c r="AA39" s="224"/>
    </row>
    <row r="40" spans="1:27" ht="17.25" thickBot="1">
      <c r="A40" s="8" t="s">
        <v>264</v>
      </c>
      <c r="AA40" s="224"/>
    </row>
    <row r="41" spans="1:27" ht="17.25" thickBot="1">
      <c r="A41" s="7" t="s">
        <v>8</v>
      </c>
      <c r="AA41" s="226" t="s">
        <v>25</v>
      </c>
    </row>
    <row r="42" spans="1:27" ht="16.5">
      <c r="A42" s="20"/>
      <c r="B42" s="87" t="s">
        <v>305</v>
      </c>
      <c r="C42" s="109"/>
      <c r="D42" s="109"/>
      <c r="E42" s="109"/>
      <c r="F42" s="109"/>
      <c r="G42" s="109"/>
      <c r="H42" s="109"/>
      <c r="I42" s="109"/>
      <c r="J42" s="109"/>
      <c r="K42" s="109"/>
      <c r="L42" s="109"/>
      <c r="M42" s="109"/>
      <c r="N42" s="109"/>
      <c r="O42" s="109"/>
      <c r="P42" s="109"/>
      <c r="Q42" s="109"/>
      <c r="R42" s="109"/>
      <c r="S42" s="109"/>
      <c r="T42" s="109"/>
      <c r="U42" s="109"/>
      <c r="V42" s="109"/>
      <c r="W42" s="109"/>
      <c r="X42" s="109"/>
      <c r="Y42" s="109"/>
      <c r="Z42" s="109"/>
      <c r="AA42" s="224"/>
    </row>
    <row r="43" spans="1:27" ht="8.25" customHeight="1">
      <c r="AA43" s="17"/>
    </row>
    <row r="44" spans="1:27" ht="15.75" customHeight="1">
      <c r="A44" s="16" t="s">
        <v>265</v>
      </c>
      <c r="B44" s="4"/>
      <c r="C44" s="4"/>
      <c r="D44" s="4"/>
      <c r="E44" s="4"/>
      <c r="F44" s="4"/>
      <c r="G44" s="4"/>
      <c r="H44" s="4"/>
      <c r="I44" s="4"/>
      <c r="J44" s="4"/>
      <c r="K44" s="4"/>
      <c r="L44" s="4"/>
      <c r="M44" s="4"/>
      <c r="N44" s="16" t="s">
        <v>266</v>
      </c>
      <c r="O44" s="4"/>
      <c r="P44" s="4"/>
      <c r="Q44" s="4"/>
      <c r="R44" s="4"/>
      <c r="S44" s="4"/>
      <c r="T44" s="4"/>
      <c r="U44" s="4"/>
      <c r="V44" s="4"/>
      <c r="W44" s="4"/>
      <c r="X44" s="4"/>
      <c r="Y44" s="4"/>
      <c r="Z44" s="4"/>
      <c r="AA44" s="17"/>
    </row>
    <row r="45" spans="1:27">
      <c r="AA45" s="279"/>
    </row>
    <row r="46" spans="1:27">
      <c r="AA46" s="279"/>
    </row>
    <row r="47" spans="1:27">
      <c r="AA47" s="279"/>
    </row>
    <row r="48" spans="1:27">
      <c r="AA48" s="279"/>
    </row>
    <row r="49" spans="1:27">
      <c r="AA49" s="279"/>
    </row>
    <row r="50" spans="1:27" ht="16.5">
      <c r="A50" s="15" t="str">
        <f>MID(B20,FIND(":",B20,1)+1,LEN(B20))</f>
        <v xml:space="preserve"> Hoàng Việt Trường</v>
      </c>
      <c r="B50" s="4"/>
      <c r="C50" s="4"/>
      <c r="D50" s="4"/>
      <c r="E50" s="4"/>
      <c r="F50" s="4"/>
      <c r="G50" s="4"/>
      <c r="H50" s="4"/>
      <c r="I50" s="4"/>
      <c r="J50" s="4"/>
      <c r="K50" s="4"/>
      <c r="L50" s="4"/>
      <c r="M50" s="4"/>
      <c r="N50" s="15" t="str">
        <f>MID(B22,FIND(":",B22,1)+1,LEN(B22))</f>
        <v xml:space="preserve"> Nguyễn Anh Trung</v>
      </c>
      <c r="O50" s="4"/>
      <c r="P50" s="4"/>
      <c r="Q50" s="4"/>
      <c r="R50" s="4"/>
      <c r="S50" s="4"/>
      <c r="T50" s="4"/>
      <c r="U50" s="4"/>
      <c r="V50" s="4"/>
      <c r="W50" s="4"/>
      <c r="X50" s="4"/>
      <c r="Y50" s="4"/>
      <c r="Z50" s="4"/>
      <c r="AA50" s="279"/>
    </row>
  </sheetData>
  <mergeCells count="4">
    <mergeCell ref="A14:Z16"/>
    <mergeCell ref="A27:Z27"/>
    <mergeCell ref="A30:Z30"/>
    <mergeCell ref="A37:Z38"/>
  </mergeCells>
  <phoneticPr fontId="7" type="noConversion"/>
  <conditionalFormatting sqref="A14:Z16">
    <cfRule type="expression" dxfId="15" priority="1" stopIfTrue="1">
      <formula>AB$14&gt;0</formula>
    </cfRule>
  </conditionalFormatting>
  <hyperlinks>
    <hyperlink ref="AA8" location="DanhMuc!A1" display="Quay về DanhMuc"/>
    <hyperlink ref="AA41" location="DanhMuc!A1" display="Quay về DanhMuc"/>
  </hyperlinks>
  <printOptions horizontalCentered="1"/>
  <pageMargins left="0.9055118110236221" right="0.78740157480314965" top="0.59055118110236227" bottom="0.59055118110236227" header="0" footer="0"/>
  <pageSetup paperSize="9" orientation="portrait" r:id="rId1"/>
  <headerFooter alignWithMargins="0"/>
</worksheet>
</file>

<file path=xl/worksheets/sheet39.xml><?xml version="1.0" encoding="utf-8"?>
<worksheet xmlns="http://schemas.openxmlformats.org/spreadsheetml/2006/main" xmlns:r="http://schemas.openxmlformats.org/officeDocument/2006/relationships">
  <sheetPr codeName="Sheet38" enableFormatConditionsCalculation="0">
    <tabColor indexed="40"/>
  </sheetPr>
  <dimension ref="A1:AF33"/>
  <sheetViews>
    <sheetView view="pageBreakPreview" workbookViewId="0">
      <pane ySplit="1" topLeftCell="A2" activePane="bottomLeft" state="frozen"/>
      <selection activeCell="Q11" sqref="Q11"/>
      <selection pane="bottomLeft" activeCell="Q11" sqref="Q11"/>
    </sheetView>
  </sheetViews>
  <sheetFormatPr defaultRowHeight="15.75"/>
  <cols>
    <col min="1" max="25" width="3" customWidth="1"/>
    <col min="26" max="26" width="3.25" customWidth="1"/>
    <col min="27" max="27" width="23.125" bestFit="1" customWidth="1"/>
    <col min="28" max="28" width="4.875" hidden="1" customWidth="1"/>
    <col min="29" max="29" width="6.125" hidden="1" customWidth="1"/>
    <col min="30" max="30" width="4.875" hidden="1" customWidth="1"/>
    <col min="32" max="32" width="10.25" customWidth="1"/>
  </cols>
  <sheetData>
    <row r="1" spans="1:32" s="3" customFormat="1" ht="17.25"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1">
        <f>DanhMuc!S18</f>
        <v>52</v>
      </c>
    </row>
    <row r="2" spans="1:32" ht="21" thickTop="1">
      <c r="A2" s="105" t="s">
        <v>268</v>
      </c>
      <c r="B2" s="5"/>
      <c r="C2" s="5"/>
      <c r="D2" s="5"/>
      <c r="E2" s="5"/>
      <c r="F2" s="5"/>
      <c r="G2" s="5"/>
      <c r="H2" s="5"/>
      <c r="I2" s="5"/>
      <c r="J2" s="5"/>
      <c r="K2" s="6" t="s">
        <v>10</v>
      </c>
      <c r="L2" s="5"/>
      <c r="M2" s="5"/>
      <c r="N2" s="5"/>
      <c r="O2" s="5"/>
      <c r="P2" s="5"/>
      <c r="Q2" s="5"/>
      <c r="R2" s="5"/>
      <c r="S2" s="5"/>
      <c r="T2" s="5"/>
      <c r="U2" s="5"/>
      <c r="V2" s="5"/>
      <c r="W2" s="5"/>
      <c r="X2" s="5"/>
      <c r="Y2" s="5"/>
      <c r="Z2" s="5"/>
      <c r="AA2" s="98"/>
    </row>
    <row r="3" spans="1:32" ht="20.25">
      <c r="A3" s="106" t="s">
        <v>269</v>
      </c>
      <c r="B3" s="18"/>
      <c r="C3" s="18"/>
      <c r="D3" s="9"/>
      <c r="E3" s="9"/>
      <c r="F3" s="9"/>
      <c r="G3" s="9"/>
      <c r="H3" s="18"/>
      <c r="I3" s="18"/>
      <c r="J3" s="18"/>
      <c r="K3" s="19" t="s">
        <v>0</v>
      </c>
      <c r="L3" s="18"/>
      <c r="M3" s="18"/>
      <c r="N3" s="18"/>
      <c r="O3" s="9"/>
      <c r="P3" s="9"/>
      <c r="Q3" s="9"/>
      <c r="R3" s="9"/>
      <c r="S3" s="9"/>
      <c r="T3" s="9"/>
      <c r="U3" s="9"/>
      <c r="V3" s="9"/>
      <c r="W3" s="18"/>
      <c r="X3" s="18"/>
      <c r="Y3" s="18"/>
      <c r="Z3" s="18"/>
      <c r="AA3" s="98"/>
    </row>
    <row r="4" spans="1:32" ht="20.25">
      <c r="A4" s="106"/>
      <c r="B4" s="18"/>
      <c r="C4" s="18"/>
      <c r="D4" s="18"/>
      <c r="E4" s="18"/>
      <c r="F4" s="18"/>
      <c r="G4" s="18"/>
      <c r="H4" s="18"/>
      <c r="I4" s="18"/>
      <c r="J4" s="18"/>
      <c r="K4" s="19"/>
      <c r="L4" s="18"/>
      <c r="M4" s="18"/>
      <c r="N4" s="18"/>
      <c r="O4" s="18"/>
      <c r="P4" s="18"/>
      <c r="Q4" s="18"/>
      <c r="R4" s="18"/>
      <c r="S4" s="18"/>
      <c r="T4" s="18"/>
      <c r="U4" s="18"/>
      <c r="V4" s="18"/>
      <c r="W4" s="18"/>
      <c r="X4" s="18"/>
      <c r="Y4" s="18"/>
      <c r="Z4" s="18"/>
      <c r="AA4" s="98"/>
    </row>
    <row r="5" spans="1:32" ht="20.25">
      <c r="Z5" s="11" t="str">
        <f>tinh2&amp;", ngày "&amp;AB5&amp;" tháng "&amp;AC5&amp;" năm "&amp;AD5</f>
        <v>Hạ Long, ngày …... tháng …... năm ……...</v>
      </c>
      <c r="AA5" s="99">
        <v>7</v>
      </c>
      <c r="AB5" t="str">
        <f>IF(INDEX(DanhMuc,$AA$1,AA5)&gt;0,TEXT(DAY(INDEX(DanhMuc,$AA$1,AA5)),"00"),"…...")</f>
        <v>…...</v>
      </c>
      <c r="AC5" t="str">
        <f>IF(INDEX(DanhMuc,$AA$1,AA5)&gt;0,TEXT(MONTH(INDEX(DanhMuc,$AA$1,AA5)),"00"),"…...")</f>
        <v>…...</v>
      </c>
      <c r="AD5" t="str">
        <f>IF(INDEX(DanhMuc,$AA$1,AA5)&gt;0,TEXT(YEAR(INDEX(DanhMuc,$AA$1,AA5)),"00"),"……...")</f>
        <v>……...</v>
      </c>
    </row>
    <row r="6" spans="1:32" ht="20.25">
      <c r="AA6" s="98"/>
    </row>
    <row r="7" spans="1:32" ht="21" thickBot="1">
      <c r="A7" s="4" t="str">
        <f>IF(AB7&gt;0,"SỐ: "&amp;AC7&amp;"/PYC","SỐ: ………………")</f>
        <v>SỐ: ………………</v>
      </c>
      <c r="B7" s="4"/>
      <c r="C7" s="4"/>
      <c r="D7" s="4"/>
      <c r="E7" s="4"/>
      <c r="F7" s="4"/>
      <c r="G7" s="4"/>
      <c r="H7" s="4"/>
      <c r="I7" s="4"/>
      <c r="J7" s="4"/>
      <c r="K7" s="4"/>
      <c r="L7" s="4"/>
      <c r="M7" s="4"/>
      <c r="N7" s="4"/>
      <c r="O7" s="4"/>
      <c r="P7" s="4"/>
      <c r="Q7" s="4"/>
      <c r="R7" s="4"/>
      <c r="S7" s="4"/>
      <c r="T7" s="4"/>
      <c r="U7" s="4"/>
      <c r="V7" s="4"/>
      <c r="W7" s="4"/>
      <c r="X7" s="4"/>
      <c r="Y7" s="4"/>
      <c r="Z7" s="4"/>
      <c r="AA7" s="99">
        <v>1</v>
      </c>
      <c r="AB7">
        <f>LEN(INDEX(DanhMuc,$AA$1,AA7))</f>
        <v>0</v>
      </c>
      <c r="AC7">
        <f>INDEX(DanhMuc,$AA$1,AA7)</f>
        <v>0</v>
      </c>
    </row>
    <row r="8" spans="1:32" ht="21" thickBot="1">
      <c r="A8" s="10" t="s">
        <v>303</v>
      </c>
      <c r="B8" s="4"/>
      <c r="C8" s="4"/>
      <c r="D8" s="4"/>
      <c r="E8" s="4"/>
      <c r="F8" s="4"/>
      <c r="G8" s="4"/>
      <c r="H8" s="4"/>
      <c r="I8" s="4"/>
      <c r="J8" s="4"/>
      <c r="K8" s="4"/>
      <c r="L8" s="4"/>
      <c r="M8" s="4"/>
      <c r="N8" s="4"/>
      <c r="O8" s="4"/>
      <c r="P8" s="4"/>
      <c r="Q8" s="4"/>
      <c r="R8" s="4"/>
      <c r="S8" s="4"/>
      <c r="T8" s="4"/>
      <c r="U8" s="4"/>
      <c r="V8" s="4"/>
      <c r="W8" s="4"/>
      <c r="X8" s="4"/>
      <c r="Y8" s="4"/>
      <c r="Z8" s="4"/>
      <c r="AA8" s="107" t="s">
        <v>25</v>
      </c>
    </row>
    <row r="9" spans="1:32" ht="20.25">
      <c r="A9" s="17"/>
      <c r="AA9" s="98"/>
    </row>
    <row r="10" spans="1:32" ht="20.25">
      <c r="A10" s="17"/>
      <c r="B10" s="102" t="s">
        <v>44</v>
      </c>
      <c r="C10" s="17"/>
      <c r="D10" s="17"/>
      <c r="E10" s="17"/>
      <c r="F10" s="17" t="str">
        <f>ct</f>
        <v>Nhà làm việc kiêm kho, nhà công vụ và phụ trợ</v>
      </c>
      <c r="G10" s="17"/>
      <c r="H10" s="17"/>
      <c r="I10" s="17"/>
      <c r="J10" s="17"/>
      <c r="K10" s="17"/>
      <c r="L10" s="17"/>
      <c r="M10" s="17"/>
      <c r="N10" s="17"/>
      <c r="O10" s="17"/>
      <c r="P10" s="17"/>
      <c r="Q10" s="17"/>
      <c r="R10" s="17"/>
      <c r="S10" s="17"/>
      <c r="T10" s="17"/>
      <c r="U10" s="17"/>
      <c r="V10" s="17"/>
      <c r="W10" s="17"/>
      <c r="X10" s="17"/>
      <c r="Y10" s="17"/>
      <c r="Z10" s="17"/>
      <c r="AA10" s="98"/>
    </row>
    <row r="11" spans="1:32" ht="20.25">
      <c r="A11" s="17"/>
      <c r="B11" s="102" t="s">
        <v>74</v>
      </c>
      <c r="C11" s="17"/>
      <c r="D11" s="17"/>
      <c r="E11" s="17"/>
      <c r="F11" s="17" t="str">
        <f>hm</f>
        <v>Nhà làm việc kiêm kho</v>
      </c>
      <c r="G11" s="17"/>
      <c r="H11" s="17"/>
      <c r="I11" s="17"/>
      <c r="J11" s="17"/>
      <c r="K11" s="17"/>
      <c r="L11" s="17"/>
      <c r="M11" s="17"/>
      <c r="N11" s="17"/>
      <c r="O11" s="17"/>
      <c r="P11" s="17"/>
      <c r="Q11" s="17"/>
      <c r="R11" s="17"/>
      <c r="S11" s="17"/>
      <c r="T11" s="17"/>
      <c r="U11" s="17"/>
      <c r="V11" s="17"/>
      <c r="W11" s="17"/>
      <c r="X11" s="17"/>
      <c r="Y11" s="17"/>
      <c r="Z11" s="17"/>
      <c r="AA11" s="98"/>
    </row>
    <row r="12" spans="1:32" ht="20.25">
      <c r="A12" s="17"/>
      <c r="B12" s="102" t="s">
        <v>45</v>
      </c>
      <c r="C12" s="17"/>
      <c r="D12" s="17"/>
      <c r="E12" s="17"/>
      <c r="F12" s="17" t="str">
        <f>dd</f>
        <v>Phường HG - TP HL - Tỉnh QN</v>
      </c>
      <c r="G12" s="17"/>
      <c r="H12" s="17"/>
      <c r="I12" s="17"/>
      <c r="J12" s="17"/>
      <c r="K12" s="17"/>
      <c r="L12" s="17"/>
      <c r="M12" s="17"/>
      <c r="N12" s="17"/>
      <c r="O12" s="17"/>
      <c r="P12" s="17"/>
      <c r="Q12" s="17"/>
      <c r="R12" s="17"/>
      <c r="S12" s="17"/>
      <c r="T12" s="17"/>
      <c r="U12" s="17"/>
      <c r="V12" s="17"/>
      <c r="W12" s="17"/>
      <c r="X12" s="17"/>
      <c r="Y12" s="17"/>
      <c r="Z12" s="17"/>
      <c r="AA12" s="98"/>
    </row>
    <row r="13" spans="1:32" ht="20.25">
      <c r="A13" s="102"/>
      <c r="B13" s="17"/>
      <c r="C13" s="17"/>
      <c r="D13" s="17"/>
      <c r="E13" s="17"/>
      <c r="F13" s="17"/>
      <c r="G13" s="17"/>
      <c r="H13" s="17"/>
      <c r="I13" s="17"/>
      <c r="J13" s="17"/>
      <c r="K13" s="17"/>
      <c r="L13" s="17"/>
      <c r="M13" s="17"/>
      <c r="N13" s="17"/>
      <c r="O13" s="17"/>
      <c r="P13" s="17"/>
      <c r="Q13" s="17"/>
      <c r="R13" s="17"/>
      <c r="S13" s="17"/>
      <c r="T13" s="17"/>
      <c r="U13" s="17"/>
      <c r="V13" s="17"/>
      <c r="W13" s="17"/>
      <c r="X13" s="17"/>
      <c r="Y13" s="17"/>
      <c r="Z13" s="17"/>
      <c r="AA13" s="98"/>
    </row>
    <row r="14" spans="1:32" ht="20.25">
      <c r="A14" s="102"/>
      <c r="B14" s="103" t="s">
        <v>97</v>
      </c>
      <c r="C14" s="17"/>
      <c r="D14" s="17"/>
      <c r="F14" s="102" t="str">
        <f>cdt</f>
        <v>Tỉnh QN</v>
      </c>
      <c r="G14" s="17"/>
      <c r="H14" s="17"/>
      <c r="I14" s="17"/>
      <c r="J14" s="17"/>
      <c r="K14" s="17"/>
      <c r="L14" s="17"/>
      <c r="M14" s="17"/>
      <c r="N14" s="17"/>
      <c r="O14" s="17"/>
      <c r="P14" s="17"/>
      <c r="Q14" s="17"/>
      <c r="R14" s="17"/>
      <c r="S14" s="17"/>
      <c r="T14" s="17"/>
      <c r="U14" s="17"/>
      <c r="V14" s="17"/>
      <c r="W14" s="17"/>
      <c r="X14" s="17"/>
      <c r="Y14" s="17"/>
      <c r="Z14" s="17"/>
      <c r="AA14" s="98"/>
    </row>
    <row r="15" spans="1:32" ht="20.25">
      <c r="A15" s="17"/>
      <c r="B15" s="17"/>
      <c r="C15" s="17"/>
      <c r="D15" s="17"/>
      <c r="E15" s="17"/>
      <c r="F15" s="102" t="s">
        <v>270</v>
      </c>
      <c r="G15" s="17"/>
      <c r="H15" s="17"/>
      <c r="I15" s="17"/>
      <c r="J15" s="17"/>
      <c r="K15" s="17"/>
      <c r="L15" s="17"/>
      <c r="M15" s="17"/>
      <c r="N15" s="17"/>
      <c r="O15" s="17"/>
      <c r="P15" s="17"/>
      <c r="Q15" s="17"/>
      <c r="R15" s="17"/>
      <c r="S15" s="17"/>
      <c r="T15" s="17"/>
      <c r="U15" s="17"/>
      <c r="V15" s="17"/>
      <c r="W15" s="17"/>
      <c r="X15" s="17"/>
      <c r="Y15" s="17"/>
      <c r="Z15" s="17"/>
      <c r="AA15" s="98"/>
    </row>
    <row r="16" spans="1:32" ht="20.25" customHeight="1">
      <c r="A16" s="224" t="s">
        <v>304</v>
      </c>
      <c r="B16" s="17"/>
      <c r="C16" s="17"/>
      <c r="D16" s="17"/>
      <c r="E16" s="17"/>
      <c r="F16" s="17"/>
      <c r="G16" s="17"/>
      <c r="H16" s="17"/>
      <c r="I16" s="17"/>
      <c r="J16" s="17"/>
      <c r="K16" s="17"/>
      <c r="L16" s="17"/>
      <c r="M16" s="17"/>
      <c r="N16" s="17"/>
      <c r="O16" s="17"/>
      <c r="P16" s="17"/>
      <c r="Q16" s="17"/>
      <c r="R16" s="17"/>
      <c r="S16" s="17"/>
      <c r="T16" s="17"/>
      <c r="U16" s="17"/>
      <c r="V16" s="17"/>
      <c r="W16" s="17"/>
      <c r="X16" s="17"/>
      <c r="Y16" s="17"/>
      <c r="Z16" s="17"/>
      <c r="AA16" s="98"/>
      <c r="AF16" s="14"/>
    </row>
    <row r="17" spans="1:31" ht="20.25" customHeight="1">
      <c r="A17" s="454" t="str">
        <f>IF(AB17&gt;0,INDEX(DanhMuc,$AA$1,AA17),REPT(".",285))</f>
        <v>.............................................................................................................................................................................................................................................................................................</v>
      </c>
      <c r="B17" s="454"/>
      <c r="C17" s="454"/>
      <c r="D17" s="454"/>
      <c r="E17" s="454"/>
      <c r="F17" s="454"/>
      <c r="G17" s="454"/>
      <c r="H17" s="454"/>
      <c r="I17" s="454"/>
      <c r="J17" s="454"/>
      <c r="K17" s="454"/>
      <c r="L17" s="454"/>
      <c r="M17" s="454"/>
      <c r="N17" s="454"/>
      <c r="O17" s="454"/>
      <c r="P17" s="454"/>
      <c r="Q17" s="454"/>
      <c r="R17" s="454"/>
      <c r="S17" s="454"/>
      <c r="T17" s="454"/>
      <c r="U17" s="454"/>
      <c r="V17" s="454"/>
      <c r="W17" s="454"/>
      <c r="X17" s="454"/>
      <c r="Y17" s="454"/>
      <c r="Z17" s="454"/>
      <c r="AA17" s="99">
        <v>2</v>
      </c>
      <c r="AB17">
        <f>LEN(INDEX(DanhMuc,$AA$1,AA17))</f>
        <v>0</v>
      </c>
    </row>
    <row r="18" spans="1:31" ht="20.25" customHeight="1">
      <c r="A18" s="454"/>
      <c r="B18" s="454"/>
      <c r="C18" s="454"/>
      <c r="D18" s="454"/>
      <c r="E18" s="454"/>
      <c r="F18" s="454"/>
      <c r="G18" s="454"/>
      <c r="H18" s="454"/>
      <c r="I18" s="454"/>
      <c r="J18" s="454"/>
      <c r="K18" s="454"/>
      <c r="L18" s="454"/>
      <c r="M18" s="454"/>
      <c r="N18" s="454"/>
      <c r="O18" s="454"/>
      <c r="P18" s="454"/>
      <c r="Q18" s="454"/>
      <c r="R18" s="454"/>
      <c r="S18" s="454"/>
      <c r="T18" s="454"/>
      <c r="U18" s="454"/>
      <c r="V18" s="454"/>
      <c r="W18" s="454"/>
      <c r="X18" s="454"/>
      <c r="Y18" s="454"/>
      <c r="Z18" s="454"/>
      <c r="AA18" s="99"/>
    </row>
    <row r="19" spans="1:31" ht="20.25">
      <c r="A19" s="454"/>
      <c r="B19" s="454"/>
      <c r="C19" s="454"/>
      <c r="D19" s="454"/>
      <c r="E19" s="454"/>
      <c r="F19" s="454"/>
      <c r="G19" s="454"/>
      <c r="H19" s="454"/>
      <c r="I19" s="454"/>
      <c r="J19" s="454"/>
      <c r="K19" s="454"/>
      <c r="L19" s="454"/>
      <c r="M19" s="454"/>
      <c r="N19" s="454"/>
      <c r="O19" s="454"/>
      <c r="P19" s="454"/>
      <c r="Q19" s="454"/>
      <c r="R19" s="454"/>
      <c r="S19" s="454"/>
      <c r="T19" s="454"/>
      <c r="U19" s="454"/>
      <c r="V19" s="454"/>
      <c r="W19" s="454"/>
      <c r="X19" s="454"/>
      <c r="Y19" s="454"/>
      <c r="Z19" s="454"/>
      <c r="AA19" s="99"/>
    </row>
    <row r="20" spans="1:31" ht="18.75">
      <c r="A20" s="224" t="s">
        <v>271</v>
      </c>
      <c r="B20" s="227"/>
      <c r="C20" s="227"/>
      <c r="D20" s="227"/>
      <c r="E20" s="227"/>
      <c r="F20" s="227"/>
      <c r="G20" s="227"/>
      <c r="H20" s="227"/>
      <c r="I20" s="224" t="str">
        <f>AC20&amp;" giờ "&amp;AD20&amp;" phút, ngày "&amp;AB21&amp;" tháng "&amp;AC21&amp;" năm "&amp;AD21</f>
        <v>…… giờ …… phút, ngày …... tháng …... năm …...</v>
      </c>
      <c r="J20" s="227"/>
      <c r="K20" s="227"/>
      <c r="L20" s="227"/>
      <c r="M20" s="227"/>
      <c r="N20" s="227"/>
      <c r="O20" s="227"/>
      <c r="P20" s="227"/>
      <c r="Q20" s="227"/>
      <c r="R20" s="227"/>
      <c r="S20" s="227"/>
      <c r="T20" s="227"/>
      <c r="U20" s="227"/>
      <c r="V20" s="227"/>
      <c r="W20" s="227"/>
      <c r="X20" s="227"/>
      <c r="Y20" s="227"/>
      <c r="Z20" s="227"/>
      <c r="AA20" s="14">
        <v>8</v>
      </c>
      <c r="AB20">
        <f>INDEX(DanhMuc,$AA$1,AA20)</f>
        <v>0</v>
      </c>
      <c r="AC20" t="str">
        <f>IF(AB20&gt;0,LEFT(AB20,LEN(AB20)-2),"……")</f>
        <v>……</v>
      </c>
      <c r="AD20" t="str">
        <f>IF(AB20&gt;0,RIGHT(AB20,2),"……")</f>
        <v>……</v>
      </c>
      <c r="AE20" s="227"/>
    </row>
    <row r="21" spans="1:31" ht="20.25" customHeight="1">
      <c r="A21" s="229" t="str">
        <f>"    Tại công trình: "&amp;ct</f>
        <v xml:space="preserve">    Tại công trình: Nhà làm việc kiêm kho, nhà công vụ và phụ trợ</v>
      </c>
      <c r="B21" s="228"/>
      <c r="C21" s="228"/>
      <c r="D21" s="228"/>
      <c r="E21" s="228"/>
      <c r="F21" s="228"/>
      <c r="G21" s="228"/>
      <c r="H21" s="228"/>
      <c r="I21" s="228"/>
      <c r="J21" s="228"/>
      <c r="K21" s="228"/>
      <c r="L21" s="228"/>
      <c r="M21" s="228"/>
      <c r="N21" s="228"/>
      <c r="O21" s="228"/>
      <c r="P21" s="228"/>
      <c r="Q21" s="228"/>
      <c r="R21" s="228"/>
      <c r="S21" s="228"/>
      <c r="T21" s="228"/>
      <c r="U21" s="228"/>
      <c r="V21" s="228"/>
      <c r="W21" s="228"/>
      <c r="X21" s="228"/>
      <c r="Y21" s="228"/>
      <c r="Z21" s="228"/>
      <c r="AA21" s="14">
        <v>10</v>
      </c>
      <c r="AB21" t="str">
        <f>IF(INDEX(DanhMuc,$AA$1,AA21)&gt;0,TEXT(DAY(INDEX(DanhMuc,$AA$1,AA21)),"00"),"…...")</f>
        <v>…...</v>
      </c>
      <c r="AC21" t="str">
        <f>IF(INDEX(DanhMuc,$AA$1,AA21)&gt;0,TEXT(MONTH(INDEX(DanhMuc,$AA$1,AA21)),"00"),"…...")</f>
        <v>…...</v>
      </c>
      <c r="AD21" t="str">
        <f>IF(INDEX(DanhMuc,$AA$1,AA21)&gt;0,TEXT(YEAR(INDEX(DanhMuc,$AA$1,AA21)),"00"),"…...")</f>
        <v>…...</v>
      </c>
      <c r="AE21" s="227"/>
    </row>
    <row r="22" spans="1:31" ht="20.25" customHeight="1">
      <c r="A22" s="455" t="str">
        <f>"    Sau khi kiểm tra và nghiệm thu nội bộ công việc xây dựng, nội dung thể hiện trong biên bản nghiệm thu nội bộ số: "&amp;IF(AB22&gt;0,AC22&amp;"/NB","……..……...")&amp;" ngày "&amp;AB26&amp;" tháng "&amp;AC26&amp;" năm "&amp;AD26&amp;", Nhà thầu thi công chúng tôi cam kết phần công việc cần nghiệm thu đã hoàn thành, đạt yêu cầu thiết kế. Nhà thầu thi công kính đề nghị các bên liên quan tổ chức nghiệm thu để có cơ sở thực hiện các công việc tiếp theo."</f>
        <v xml:space="preserve">    Sau khi kiểm tra và nghiệm thu nội bộ công việc xây dựng, nội dung thể hiện trong biên bản nghiệm thu nội bộ số: ……..……... ngày …... tháng …... năm ……..., Nhà thầu thi công chúng tôi cam kết phần công việc cần nghiệm thu đã hoàn thành, đạt yêu cầu thiết kế. Nhà thầu thi công kính đề nghị các bên liên quan tổ chức nghiệm thu để có cơ sở thực hiện các công việc tiếp theo.</v>
      </c>
      <c r="B22" s="456"/>
      <c r="C22" s="456"/>
      <c r="D22" s="456"/>
      <c r="E22" s="456"/>
      <c r="F22" s="456"/>
      <c r="G22" s="456"/>
      <c r="H22" s="456"/>
      <c r="I22" s="456"/>
      <c r="J22" s="456"/>
      <c r="K22" s="456"/>
      <c r="L22" s="456"/>
      <c r="M22" s="456"/>
      <c r="N22" s="456"/>
      <c r="O22" s="456"/>
      <c r="P22" s="456"/>
      <c r="Q22" s="456"/>
      <c r="R22" s="456"/>
      <c r="S22" s="456"/>
      <c r="T22" s="456"/>
      <c r="U22" s="456"/>
      <c r="V22" s="456"/>
      <c r="W22" s="456"/>
      <c r="X22" s="456"/>
      <c r="Y22" s="456"/>
      <c r="Z22" s="456"/>
      <c r="AA22" s="99">
        <v>1</v>
      </c>
      <c r="AB22">
        <f>LEN(INDEX(DanhMuc,$AA$1,AA22))</f>
        <v>0</v>
      </c>
      <c r="AC22">
        <f>INDEX(DanhMuc,$AA$1,AA22)</f>
        <v>0</v>
      </c>
    </row>
    <row r="23" spans="1:31" ht="20.25">
      <c r="A23" s="455"/>
      <c r="B23" s="456"/>
      <c r="C23" s="456"/>
      <c r="D23" s="456"/>
      <c r="E23" s="456"/>
      <c r="F23" s="456"/>
      <c r="G23" s="456"/>
      <c r="H23" s="456"/>
      <c r="I23" s="456"/>
      <c r="J23" s="456"/>
      <c r="K23" s="456"/>
      <c r="L23" s="456"/>
      <c r="M23" s="456"/>
      <c r="N23" s="456"/>
      <c r="O23" s="456"/>
      <c r="P23" s="456"/>
      <c r="Q23" s="456"/>
      <c r="R23" s="456"/>
      <c r="S23" s="456"/>
      <c r="T23" s="456"/>
      <c r="U23" s="456"/>
      <c r="V23" s="456"/>
      <c r="W23" s="456"/>
      <c r="X23" s="456"/>
      <c r="Y23" s="456"/>
      <c r="Z23" s="456"/>
      <c r="AA23" s="99"/>
    </row>
    <row r="24" spans="1:31" ht="20.25">
      <c r="A24" s="455"/>
      <c r="B24" s="456"/>
      <c r="C24" s="456"/>
      <c r="D24" s="456"/>
      <c r="E24" s="456"/>
      <c r="F24" s="456"/>
      <c r="G24" s="456"/>
      <c r="H24" s="456"/>
      <c r="I24" s="456"/>
      <c r="J24" s="456"/>
      <c r="K24" s="456"/>
      <c r="L24" s="456"/>
      <c r="M24" s="456"/>
      <c r="N24" s="456"/>
      <c r="O24" s="456"/>
      <c r="P24" s="456"/>
      <c r="Q24" s="456"/>
      <c r="R24" s="456"/>
      <c r="S24" s="456"/>
      <c r="T24" s="456"/>
      <c r="U24" s="456"/>
      <c r="V24" s="456"/>
      <c r="W24" s="456"/>
      <c r="X24" s="456"/>
      <c r="Y24" s="456"/>
      <c r="Z24" s="456"/>
      <c r="AA24" s="99"/>
    </row>
    <row r="25" spans="1:31" ht="20.25">
      <c r="A25" s="455"/>
      <c r="B25" s="456"/>
      <c r="C25" s="456"/>
      <c r="D25" s="456"/>
      <c r="E25" s="456"/>
      <c r="F25" s="456"/>
      <c r="G25" s="456"/>
      <c r="H25" s="456"/>
      <c r="I25" s="456"/>
      <c r="J25" s="456"/>
      <c r="K25" s="456"/>
      <c r="L25" s="456"/>
      <c r="M25" s="456"/>
      <c r="N25" s="456"/>
      <c r="O25" s="456"/>
      <c r="P25" s="456"/>
      <c r="Q25" s="456"/>
      <c r="R25" s="456"/>
      <c r="S25" s="456"/>
      <c r="T25" s="456"/>
      <c r="U25" s="456"/>
      <c r="V25" s="456"/>
      <c r="W25" s="456"/>
      <c r="X25" s="456"/>
      <c r="Y25" s="456"/>
      <c r="Z25" s="456"/>
      <c r="AA25" s="99"/>
    </row>
    <row r="26" spans="1:31" ht="20.25">
      <c r="A26" s="456"/>
      <c r="B26" s="456"/>
      <c r="C26" s="456"/>
      <c r="D26" s="456"/>
      <c r="E26" s="456"/>
      <c r="F26" s="456"/>
      <c r="G26" s="456"/>
      <c r="H26" s="456"/>
      <c r="I26" s="456"/>
      <c r="J26" s="456"/>
      <c r="K26" s="456"/>
      <c r="L26" s="456"/>
      <c r="M26" s="456"/>
      <c r="N26" s="456"/>
      <c r="O26" s="456"/>
      <c r="P26" s="456"/>
      <c r="Q26" s="456"/>
      <c r="R26" s="456"/>
      <c r="S26" s="456"/>
      <c r="T26" s="456"/>
      <c r="U26" s="456"/>
      <c r="V26" s="456"/>
      <c r="W26" s="456"/>
      <c r="X26" s="456"/>
      <c r="Y26" s="456"/>
      <c r="Z26" s="456"/>
      <c r="AA26" s="99">
        <v>5</v>
      </c>
      <c r="AB26" t="str">
        <f>IF(INDEX(DanhMuc,$AA$1,AA26)&gt;0,TEXT(DAY(INDEX(DanhMuc,$AA$1,AA26)),"00"),"…...")</f>
        <v>…...</v>
      </c>
      <c r="AC26" t="str">
        <f>IF(INDEX(DanhMuc,$AA$1,AA26)&gt;0,TEXT(MONTH(INDEX(DanhMuc,$AA$1,AA26)),"00"),"…...")</f>
        <v>…...</v>
      </c>
      <c r="AD26" t="str">
        <f>IF(INDEX(DanhMuc,$AA$1,AA26)&gt;0,TEXT(YEAR(INDEX(DanhMuc,$AA$1,AA26)),"00"),"……...")</f>
        <v>……...</v>
      </c>
    </row>
    <row r="27" spans="1:31" ht="20.25">
      <c r="A27" s="8" t="s">
        <v>98</v>
      </c>
      <c r="K27" s="104" t="str">
        <f>dvtc</f>
        <v>Công ty Cổ phần Xây dựng…</v>
      </c>
      <c r="L27" s="104"/>
      <c r="M27" s="104"/>
      <c r="N27" s="5"/>
      <c r="O27" s="5"/>
      <c r="P27" s="5"/>
      <c r="Q27" s="5"/>
      <c r="R27" s="5"/>
      <c r="S27" s="5"/>
      <c r="T27" s="5"/>
      <c r="U27" s="5"/>
      <c r="V27" s="5"/>
      <c r="W27" s="5"/>
      <c r="X27" s="5"/>
      <c r="Y27" s="5"/>
      <c r="Z27" s="5"/>
      <c r="AA27" s="98"/>
    </row>
    <row r="28" spans="1:31" ht="20.25">
      <c r="A28" s="2" t="s">
        <v>99</v>
      </c>
      <c r="K28" s="104" t="s">
        <v>273</v>
      </c>
      <c r="L28" s="104"/>
      <c r="M28" s="104"/>
      <c r="N28" s="5"/>
      <c r="O28" s="5"/>
      <c r="P28" s="5"/>
      <c r="Q28" s="5"/>
      <c r="R28" s="5"/>
      <c r="S28" s="5"/>
      <c r="T28" s="5"/>
      <c r="U28" s="5"/>
      <c r="V28" s="5"/>
      <c r="W28" s="5"/>
      <c r="X28" s="5"/>
      <c r="Y28" s="5"/>
      <c r="Z28" s="5"/>
      <c r="AA28" s="98"/>
    </row>
    <row r="29" spans="1:31" ht="20.25">
      <c r="A29" s="2" t="s">
        <v>272</v>
      </c>
      <c r="M29" s="269"/>
      <c r="AA29" s="98"/>
    </row>
    <row r="30" spans="1:31" ht="20.25">
      <c r="A30" s="2"/>
      <c r="M30" s="269"/>
      <c r="AA30" s="98"/>
    </row>
    <row r="31" spans="1:31" ht="20.25">
      <c r="A31" s="2"/>
      <c r="M31" s="269"/>
      <c r="AA31" s="98"/>
    </row>
    <row r="32" spans="1:31" ht="20.25">
      <c r="A32" s="2"/>
      <c r="M32" s="269"/>
      <c r="AA32" s="98"/>
    </row>
    <row r="33" spans="11:27" ht="20.25">
      <c r="K33" s="104" t="str">
        <f>MID(ycnt,FIND(":",ycnt,1)+1,LEN(ycnt))</f>
        <v xml:space="preserve"> Nguyễn Đức Lam</v>
      </c>
      <c r="L33" s="104"/>
      <c r="M33" s="104"/>
      <c r="N33" s="104"/>
      <c r="O33" s="5"/>
      <c r="P33" s="5"/>
      <c r="Q33" s="5"/>
      <c r="R33" s="5"/>
      <c r="S33" s="5"/>
      <c r="T33" s="5"/>
      <c r="U33" s="5"/>
      <c r="V33" s="5"/>
      <c r="W33" s="5"/>
      <c r="X33" s="5"/>
      <c r="Y33" s="5"/>
      <c r="Z33" s="5"/>
      <c r="AA33" s="98"/>
    </row>
  </sheetData>
  <mergeCells count="2">
    <mergeCell ref="A17:Z19"/>
    <mergeCell ref="A22:Z26"/>
  </mergeCells>
  <phoneticPr fontId="7" type="noConversion"/>
  <conditionalFormatting sqref="A17:Z19 A21:Z21">
    <cfRule type="expression" dxfId="14" priority="1" stopIfTrue="1">
      <formula>AB$17&gt;0</formula>
    </cfRule>
  </conditionalFormatting>
  <hyperlinks>
    <hyperlink ref="AA8" location="DanhMuc!A1" display="Quay về DanhMuc"/>
  </hyperlinks>
  <pageMargins left="0.98425196850393704" right="0.39370078740157483" top="0.74803149606299213" bottom="0.74803149606299213" header="0" footer="0"/>
  <pageSetup paperSize="9" orientation="portrait" r:id="rId1"/>
  <headerFooter alignWithMargins="0"/>
</worksheet>
</file>

<file path=xl/worksheets/sheet40.xml><?xml version="1.0" encoding="utf-8"?>
<worksheet xmlns="http://schemas.openxmlformats.org/spreadsheetml/2006/main" xmlns:r="http://schemas.openxmlformats.org/officeDocument/2006/relationships">
  <sheetPr codeName="Sheet39" enableFormatConditionsCalculation="0">
    <tabColor indexed="40"/>
  </sheetPr>
  <dimension ref="A1:AE65"/>
  <sheetViews>
    <sheetView view="pageBreakPreview" workbookViewId="0">
      <pane ySplit="1" topLeftCell="A2" activePane="bottomLeft" state="frozen"/>
      <selection activeCell="Q11" sqref="Q11"/>
      <selection pane="bottomLeft" activeCell="Q11" sqref="Q11"/>
    </sheetView>
  </sheetViews>
  <sheetFormatPr defaultRowHeight="15.75"/>
  <cols>
    <col min="1" max="25" width="3" customWidth="1"/>
    <col min="26" max="26" width="3.125" customWidth="1"/>
    <col min="27" max="27" width="23.75" bestFit="1" customWidth="1"/>
    <col min="28" max="28" width="4.875" hidden="1" customWidth="1"/>
    <col min="29" max="29" width="6.125" hidden="1" customWidth="1"/>
    <col min="30" max="30" width="4.875" hidden="1" customWidth="1"/>
  </cols>
  <sheetData>
    <row r="1" spans="1:31" s="3" customFormat="1" ht="17.25"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0">
        <f>DanhMuc!S18</f>
        <v>52</v>
      </c>
    </row>
    <row r="2" spans="1:31" ht="19.5" thickTop="1">
      <c r="A2" s="6" t="s">
        <v>10</v>
      </c>
      <c r="B2" s="6"/>
      <c r="C2" s="6"/>
      <c r="D2" s="6"/>
      <c r="E2" s="6"/>
      <c r="F2" s="6"/>
      <c r="G2" s="6"/>
      <c r="H2" s="6"/>
      <c r="I2" s="6"/>
      <c r="J2" s="6"/>
      <c r="K2" s="6"/>
      <c r="L2" s="234"/>
      <c r="M2" s="234"/>
      <c r="N2" s="234"/>
      <c r="O2" s="234"/>
      <c r="P2" s="234"/>
      <c r="Q2" s="234"/>
      <c r="R2" s="234"/>
      <c r="S2" s="234"/>
      <c r="T2" s="234"/>
      <c r="U2" s="234"/>
      <c r="V2" s="234"/>
      <c r="W2" s="234"/>
      <c r="X2" s="234"/>
      <c r="Y2" s="234"/>
      <c r="Z2" s="234"/>
      <c r="AA2" s="260"/>
      <c r="AB2" s="236"/>
      <c r="AC2" s="236"/>
      <c r="AD2" s="236"/>
      <c r="AE2" s="236"/>
    </row>
    <row r="3" spans="1:31" ht="18.75">
      <c r="A3" s="19" t="s">
        <v>0</v>
      </c>
      <c r="B3" s="19"/>
      <c r="C3" s="19"/>
      <c r="D3" s="19"/>
      <c r="E3" s="19"/>
      <c r="F3" s="19"/>
      <c r="G3" s="19"/>
      <c r="H3" s="19"/>
      <c r="I3" s="19"/>
      <c r="J3" s="19"/>
      <c r="K3" s="237"/>
      <c r="L3" s="237"/>
      <c r="M3" s="237"/>
      <c r="N3" s="237"/>
      <c r="O3" s="237"/>
      <c r="P3" s="237"/>
      <c r="Q3" s="238"/>
      <c r="R3" s="238"/>
      <c r="S3" s="238"/>
      <c r="T3" s="238"/>
      <c r="U3" s="238"/>
      <c r="V3" s="238"/>
      <c r="W3" s="238"/>
      <c r="X3" s="238"/>
      <c r="Y3" s="238"/>
      <c r="Z3" s="238"/>
      <c r="AA3" s="260"/>
      <c r="AB3" s="236"/>
      <c r="AC3" s="236"/>
      <c r="AD3" s="236"/>
      <c r="AE3" s="236"/>
    </row>
    <row r="4" spans="1:31" ht="18.75">
      <c r="A4" s="236"/>
      <c r="B4" s="236"/>
      <c r="C4" s="236"/>
      <c r="D4" s="236"/>
      <c r="E4" s="236"/>
      <c r="F4" s="236"/>
      <c r="G4" s="236"/>
      <c r="H4" s="236"/>
      <c r="I4" s="236"/>
      <c r="J4" s="236"/>
      <c r="K4" s="238"/>
      <c r="L4" s="238"/>
      <c r="M4" s="238"/>
      <c r="N4" s="238"/>
      <c r="O4" s="238"/>
      <c r="P4" s="238"/>
      <c r="Q4" s="238"/>
      <c r="R4" s="238"/>
      <c r="S4" s="238"/>
      <c r="T4" s="238"/>
      <c r="U4" s="238"/>
      <c r="V4" s="238"/>
      <c r="W4" s="238"/>
      <c r="X4" s="238"/>
      <c r="Y4" s="238"/>
      <c r="Z4" s="238"/>
      <c r="AA4" s="260"/>
      <c r="AB4" s="236"/>
      <c r="AC4" s="236"/>
      <c r="AD4" s="236"/>
      <c r="AE4" s="236"/>
    </row>
    <row r="5" spans="1:31" ht="18.75">
      <c r="A5" s="236"/>
      <c r="B5" s="236"/>
      <c r="C5" s="236"/>
      <c r="D5" s="236"/>
      <c r="E5" s="236"/>
      <c r="F5" s="236"/>
      <c r="G5" s="236"/>
      <c r="H5" s="236"/>
      <c r="I5" s="236"/>
      <c r="J5" s="236"/>
      <c r="K5" s="236"/>
      <c r="L5" s="236"/>
      <c r="M5" s="236"/>
      <c r="N5" s="236"/>
      <c r="O5" s="236"/>
      <c r="P5" s="236"/>
      <c r="Q5" s="236"/>
      <c r="R5" s="236"/>
      <c r="S5" s="236"/>
      <c r="T5" s="236"/>
      <c r="U5" s="236"/>
      <c r="V5" s="236"/>
      <c r="W5" s="236"/>
      <c r="X5" s="236"/>
      <c r="Y5" s="236"/>
      <c r="Z5" s="11" t="str">
        <f>tinh2&amp;", ngày "&amp;AB5&amp;" tháng "&amp;AC5&amp;" năm "&amp;AD5</f>
        <v>Hạ Long, ngày …... tháng …... năm ……...</v>
      </c>
      <c r="AA5" s="261">
        <v>10</v>
      </c>
      <c r="AB5" s="236" t="str">
        <f>IF(INDEX(DanhMuc,$AA$1,AA5)&gt;0,TEXT(DAY(INDEX(DanhMuc,$AA$1,AA5)),"00"),"…...")</f>
        <v>…...</v>
      </c>
      <c r="AC5" s="236" t="str">
        <f>IF(INDEX(DanhMuc,$AA$1,AA5)&gt;0,TEXT(MONTH(INDEX(DanhMuc,$AA$1,AA5)),"00"),"…...")</f>
        <v>…...</v>
      </c>
      <c r="AD5" s="236" t="str">
        <f>IF(INDEX(DanhMuc,$AA$1,AA5)&gt;0,TEXT(YEAR(INDEX(DanhMuc,$AA$1,AA5)),"00"),"……...")</f>
        <v>……...</v>
      </c>
      <c r="AE5" s="236"/>
    </row>
    <row r="6" spans="1:31" ht="18.75">
      <c r="A6" s="236"/>
      <c r="B6" s="236"/>
      <c r="C6" s="236"/>
      <c r="D6" s="236"/>
      <c r="E6" s="236"/>
      <c r="F6" s="236"/>
      <c r="G6" s="236"/>
      <c r="H6" s="236"/>
      <c r="I6" s="236"/>
      <c r="J6" s="236"/>
      <c r="K6" s="236"/>
      <c r="L6" s="236"/>
      <c r="M6" s="236"/>
      <c r="N6" s="236"/>
      <c r="O6" s="236"/>
      <c r="P6" s="236"/>
      <c r="Q6" s="236"/>
      <c r="R6" s="236"/>
      <c r="S6" s="236"/>
      <c r="T6" s="236"/>
      <c r="U6" s="236"/>
      <c r="V6" s="236"/>
      <c r="W6" s="236"/>
      <c r="X6" s="236"/>
      <c r="Y6" s="236"/>
      <c r="Z6" s="236"/>
      <c r="AA6" s="260"/>
      <c r="AB6" s="236"/>
      <c r="AC6" s="236"/>
      <c r="AD6" s="236"/>
      <c r="AE6" s="236"/>
    </row>
    <row r="7" spans="1:31" ht="19.5" thickBot="1">
      <c r="A7" s="239" t="str">
        <f>IF(AB7&gt;0,"BIÊN BẢN SỐ: "&amp;AC7&amp;"/A-B","BIÊN BẢN SỐ: ……………......")</f>
        <v>BIÊN BẢN SỐ: ……………......</v>
      </c>
      <c r="B7" s="239"/>
      <c r="C7" s="239"/>
      <c r="D7" s="239"/>
      <c r="E7" s="239"/>
      <c r="F7" s="239"/>
      <c r="G7" s="239"/>
      <c r="H7" s="239"/>
      <c r="I7" s="239"/>
      <c r="J7" s="239"/>
      <c r="K7" s="239"/>
      <c r="L7" s="239"/>
      <c r="M7" s="239"/>
      <c r="N7" s="239"/>
      <c r="O7" s="239"/>
      <c r="P7" s="239"/>
      <c r="Q7" s="239"/>
      <c r="R7" s="239"/>
      <c r="S7" s="239"/>
      <c r="T7" s="239"/>
      <c r="U7" s="239"/>
      <c r="V7" s="239"/>
      <c r="W7" s="239"/>
      <c r="X7" s="239"/>
      <c r="Y7" s="239"/>
      <c r="Z7" s="239"/>
      <c r="AA7" s="261">
        <v>1</v>
      </c>
      <c r="AB7" s="236">
        <f>LEN(INDEX(DanhMuc,$AA$1,AA7))</f>
        <v>0</v>
      </c>
      <c r="AC7" s="236">
        <f>INDEX(DanhMuc,$AA$1,AA7)</f>
        <v>0</v>
      </c>
      <c r="AD7" s="236"/>
      <c r="AE7" s="236"/>
    </row>
    <row r="8" spans="1:31" ht="21" thickBot="1">
      <c r="A8" s="10" t="s">
        <v>1</v>
      </c>
      <c r="B8" s="239"/>
      <c r="C8" s="239"/>
      <c r="D8" s="239"/>
      <c r="E8" s="239"/>
      <c r="F8" s="239"/>
      <c r="G8" s="239"/>
      <c r="H8" s="239"/>
      <c r="I8" s="239"/>
      <c r="J8" s="239"/>
      <c r="K8" s="239"/>
      <c r="L8" s="239"/>
      <c r="M8" s="239"/>
      <c r="N8" s="239"/>
      <c r="O8" s="239"/>
      <c r="P8" s="239"/>
      <c r="Q8" s="239"/>
      <c r="R8" s="239"/>
      <c r="S8" s="239"/>
      <c r="T8" s="239"/>
      <c r="U8" s="239"/>
      <c r="V8" s="239"/>
      <c r="W8" s="239"/>
      <c r="X8" s="239"/>
      <c r="Y8" s="239"/>
      <c r="Z8" s="239"/>
      <c r="AA8" s="262" t="s">
        <v>25</v>
      </c>
      <c r="AB8" s="236"/>
      <c r="AC8" s="236"/>
      <c r="AD8" s="236"/>
      <c r="AE8" s="236"/>
    </row>
    <row r="9" spans="1:31" ht="16.5">
      <c r="A9" s="236"/>
      <c r="B9" s="236"/>
      <c r="C9" s="236"/>
      <c r="D9" s="236"/>
      <c r="E9" s="236"/>
      <c r="F9" s="236"/>
      <c r="G9" s="236"/>
      <c r="H9" s="236"/>
      <c r="I9" s="236"/>
      <c r="J9" s="236"/>
      <c r="K9" s="236"/>
      <c r="L9" s="236"/>
      <c r="M9" s="236"/>
      <c r="N9" s="236"/>
      <c r="O9" s="236"/>
      <c r="P9" s="236"/>
      <c r="Q9" s="236"/>
      <c r="R9" s="236"/>
      <c r="S9" s="236"/>
      <c r="T9" s="236"/>
      <c r="U9" s="236"/>
      <c r="V9" s="236"/>
      <c r="W9" s="236"/>
      <c r="X9" s="236"/>
      <c r="Y9" s="236"/>
      <c r="Z9" s="236"/>
      <c r="AA9" s="224"/>
      <c r="AB9" s="236"/>
      <c r="AC9" s="236"/>
      <c r="AD9" s="236"/>
      <c r="AE9" s="236"/>
    </row>
    <row r="10" spans="1:31" ht="16.5">
      <c r="A10" s="7" t="s">
        <v>44</v>
      </c>
      <c r="B10" s="31"/>
      <c r="C10" s="31"/>
      <c r="D10" s="31"/>
      <c r="E10" s="236" t="str">
        <f>ct</f>
        <v>Nhà làm việc kiêm kho, nhà công vụ và phụ trợ</v>
      </c>
      <c r="F10" s="31"/>
      <c r="G10" s="31"/>
      <c r="H10" s="236"/>
      <c r="I10" s="236"/>
      <c r="J10" s="236"/>
      <c r="K10" s="236"/>
      <c r="L10" s="236"/>
      <c r="M10" s="236"/>
      <c r="N10" s="236"/>
      <c r="O10" s="236"/>
      <c r="P10" s="236"/>
      <c r="Q10" s="236"/>
      <c r="R10" s="236"/>
      <c r="S10" s="236"/>
      <c r="T10" s="236"/>
      <c r="U10" s="236"/>
      <c r="V10" s="236"/>
      <c r="W10" s="236"/>
      <c r="X10" s="236"/>
      <c r="Y10" s="236"/>
      <c r="Z10" s="236"/>
      <c r="AA10" s="224"/>
      <c r="AB10" s="236"/>
      <c r="AC10" s="236"/>
      <c r="AD10" s="236"/>
      <c r="AE10" s="236"/>
    </row>
    <row r="11" spans="1:31" ht="16.5">
      <c r="A11" s="7" t="s">
        <v>74</v>
      </c>
      <c r="B11" s="31"/>
      <c r="C11" s="31"/>
      <c r="D11" s="31"/>
      <c r="E11" s="236" t="str">
        <f>hm</f>
        <v>Nhà làm việc kiêm kho</v>
      </c>
      <c r="F11" s="31"/>
      <c r="G11" s="31"/>
      <c r="H11" s="236"/>
      <c r="I11" s="236"/>
      <c r="J11" s="236"/>
      <c r="K11" s="236"/>
      <c r="L11" s="236"/>
      <c r="M11" s="236"/>
      <c r="N11" s="236"/>
      <c r="O11" s="236"/>
      <c r="P11" s="236"/>
      <c r="Q11" s="236"/>
      <c r="R11" s="236"/>
      <c r="S11" s="236"/>
      <c r="T11" s="236"/>
      <c r="U11" s="236"/>
      <c r="V11" s="236"/>
      <c r="W11" s="236"/>
      <c r="X11" s="236"/>
      <c r="Y11" s="236"/>
      <c r="Z11" s="236"/>
      <c r="AA11" s="224"/>
      <c r="AB11" s="236"/>
      <c r="AC11" s="236"/>
      <c r="AD11" s="236"/>
      <c r="AE11" s="236"/>
    </row>
    <row r="12" spans="1:31" ht="16.5">
      <c r="A12" s="7" t="s">
        <v>45</v>
      </c>
      <c r="B12" s="31"/>
      <c r="C12" s="31"/>
      <c r="D12" s="31"/>
      <c r="E12" s="236" t="str">
        <f>dd</f>
        <v>Phường HG - TP HL - Tỉnh QN</v>
      </c>
      <c r="F12" s="31"/>
      <c r="G12" s="31"/>
      <c r="H12" s="236"/>
      <c r="I12" s="236"/>
      <c r="J12" s="236"/>
      <c r="K12" s="236"/>
      <c r="L12" s="236"/>
      <c r="M12" s="236"/>
      <c r="N12" s="236"/>
      <c r="O12" s="236"/>
      <c r="P12" s="236"/>
      <c r="Q12" s="236"/>
      <c r="R12" s="236"/>
      <c r="S12" s="236"/>
      <c r="T12" s="236"/>
      <c r="U12" s="236"/>
      <c r="V12" s="236"/>
      <c r="W12" s="236"/>
      <c r="X12" s="236"/>
      <c r="Y12" s="236"/>
      <c r="Z12" s="236"/>
      <c r="AA12" s="224"/>
      <c r="AB12" s="236"/>
      <c r="AC12" s="236"/>
      <c r="AD12" s="236"/>
      <c r="AE12" s="236"/>
    </row>
    <row r="13" spans="1:31" ht="20.25">
      <c r="A13" s="7" t="s">
        <v>2</v>
      </c>
      <c r="B13" s="236"/>
      <c r="C13" s="236"/>
      <c r="D13" s="236"/>
      <c r="E13" s="236"/>
      <c r="F13" s="236"/>
      <c r="G13" s="236"/>
      <c r="H13" s="236"/>
      <c r="I13" s="236"/>
      <c r="J13" s="236"/>
      <c r="K13" s="236"/>
      <c r="L13" s="236"/>
      <c r="M13" s="236"/>
      <c r="N13" s="236"/>
      <c r="O13" s="236"/>
      <c r="P13" s="236"/>
      <c r="Q13" s="236"/>
      <c r="R13" s="236"/>
      <c r="S13" s="236"/>
      <c r="T13" s="236"/>
      <c r="U13" s="236"/>
      <c r="V13" s="236"/>
      <c r="W13" s="236"/>
      <c r="X13" s="236"/>
      <c r="Y13" s="236"/>
      <c r="Z13" s="236"/>
      <c r="AA13" s="263"/>
      <c r="AB13" s="236"/>
      <c r="AC13" s="236"/>
      <c r="AD13" s="236"/>
      <c r="AE13" s="236"/>
    </row>
    <row r="14" spans="1:31" ht="16.5" customHeight="1">
      <c r="A14" s="454" t="str">
        <f>IF(AB14&gt;0,INDEX(DanhMuc,$AA$1,AA14),REPT(".",285))</f>
        <v>.............................................................................................................................................................................................................................................................................................</v>
      </c>
      <c r="B14" s="454"/>
      <c r="C14" s="454"/>
      <c r="D14" s="454"/>
      <c r="E14" s="454"/>
      <c r="F14" s="454"/>
      <c r="G14" s="454"/>
      <c r="H14" s="454"/>
      <c r="I14" s="454"/>
      <c r="J14" s="454"/>
      <c r="K14" s="454"/>
      <c r="L14" s="454"/>
      <c r="M14" s="454"/>
      <c r="N14" s="454"/>
      <c r="O14" s="454"/>
      <c r="P14" s="454"/>
      <c r="Q14" s="454"/>
      <c r="R14" s="454"/>
      <c r="S14" s="454"/>
      <c r="T14" s="454"/>
      <c r="U14" s="454"/>
      <c r="V14" s="454"/>
      <c r="W14" s="454"/>
      <c r="X14" s="454"/>
      <c r="Y14" s="454"/>
      <c r="Z14" s="454"/>
      <c r="AA14" s="340">
        <v>2</v>
      </c>
      <c r="AB14" s="236">
        <f>LEN(INDEX(DanhMuc,$AA$1,AA14))</f>
        <v>0</v>
      </c>
      <c r="AC14" s="236"/>
      <c r="AD14" s="236"/>
      <c r="AE14" s="236"/>
    </row>
    <row r="15" spans="1:31" ht="20.25">
      <c r="A15" s="454"/>
      <c r="B15" s="454"/>
      <c r="C15" s="454"/>
      <c r="D15" s="454"/>
      <c r="E15" s="454"/>
      <c r="F15" s="454"/>
      <c r="G15" s="454"/>
      <c r="H15" s="454"/>
      <c r="I15" s="454"/>
      <c r="J15" s="454"/>
      <c r="K15" s="454"/>
      <c r="L15" s="454"/>
      <c r="M15" s="454"/>
      <c r="N15" s="454"/>
      <c r="O15" s="454"/>
      <c r="P15" s="454"/>
      <c r="Q15" s="454"/>
      <c r="R15" s="454"/>
      <c r="S15" s="454"/>
      <c r="T15" s="454"/>
      <c r="U15" s="454"/>
      <c r="V15" s="454"/>
      <c r="W15" s="454"/>
      <c r="X15" s="454"/>
      <c r="Y15" s="454"/>
      <c r="Z15" s="454"/>
      <c r="AA15" s="340"/>
      <c r="AB15" s="236"/>
      <c r="AC15" s="236"/>
      <c r="AD15" s="236"/>
      <c r="AE15" s="236"/>
    </row>
    <row r="16" spans="1:31" ht="20.25">
      <c r="A16" s="454"/>
      <c r="B16" s="454"/>
      <c r="C16" s="454"/>
      <c r="D16" s="454"/>
      <c r="E16" s="454"/>
      <c r="F16" s="454"/>
      <c r="G16" s="454"/>
      <c r="H16" s="454"/>
      <c r="I16" s="454"/>
      <c r="J16" s="454"/>
      <c r="K16" s="454"/>
      <c r="L16" s="454"/>
      <c r="M16" s="454"/>
      <c r="N16" s="454"/>
      <c r="O16" s="454"/>
      <c r="P16" s="454"/>
      <c r="Q16" s="454"/>
      <c r="R16" s="454"/>
      <c r="S16" s="454"/>
      <c r="T16" s="454"/>
      <c r="U16" s="454"/>
      <c r="V16" s="454"/>
      <c r="W16" s="454"/>
      <c r="X16" s="454"/>
      <c r="Y16" s="454"/>
      <c r="Z16" s="454"/>
      <c r="AA16" s="263"/>
      <c r="AB16" s="236"/>
      <c r="AC16" s="236"/>
      <c r="AD16" s="236"/>
      <c r="AE16" s="236"/>
    </row>
    <row r="17" spans="1:31" ht="18.75" customHeight="1">
      <c r="A17" s="7" t="s">
        <v>3</v>
      </c>
      <c r="B17" s="236"/>
      <c r="C17" s="236"/>
      <c r="D17" s="236"/>
      <c r="E17" s="236"/>
      <c r="F17" s="236"/>
      <c r="G17" s="236"/>
      <c r="H17" s="236"/>
      <c r="I17" s="236"/>
      <c r="J17" s="236"/>
      <c r="K17" s="236"/>
      <c r="L17" s="236"/>
      <c r="M17" s="236"/>
      <c r="N17" s="236"/>
      <c r="O17" s="236"/>
      <c r="P17" s="236"/>
      <c r="Q17" s="236"/>
      <c r="R17" s="236"/>
      <c r="S17" s="236"/>
      <c r="T17" s="236"/>
      <c r="U17" s="236"/>
      <c r="V17" s="236"/>
      <c r="W17" s="236"/>
      <c r="X17" s="236"/>
      <c r="Y17" s="236"/>
      <c r="Z17" s="236"/>
      <c r="AA17" s="263"/>
      <c r="AB17" s="236"/>
      <c r="AC17" s="236"/>
      <c r="AD17" s="236"/>
      <c r="AE17" s="236"/>
    </row>
    <row r="18" spans="1:31" ht="20.25">
      <c r="A18" s="450" t="str">
        <f>ntab1</f>
        <v xml:space="preserve">  2.1) Nhà thầu Tư vấn giám sát: Công ty Cổ phần Tư vấn…</v>
      </c>
      <c r="B18" s="450"/>
      <c r="C18" s="450"/>
      <c r="D18" s="450"/>
      <c r="E18" s="450"/>
      <c r="F18" s="450"/>
      <c r="G18" s="450"/>
      <c r="H18" s="450"/>
      <c r="I18" s="450"/>
      <c r="J18" s="450"/>
      <c r="K18" s="450"/>
      <c r="L18" s="450"/>
      <c r="M18" s="450"/>
      <c r="N18" s="450"/>
      <c r="O18" s="450"/>
      <c r="P18" s="450"/>
      <c r="Q18" s="450"/>
      <c r="R18" s="450"/>
      <c r="S18" s="450"/>
      <c r="T18" s="450"/>
      <c r="U18" s="450"/>
      <c r="V18" s="450"/>
      <c r="W18" s="450"/>
      <c r="X18" s="450"/>
      <c r="Y18" s="450"/>
      <c r="Z18" s="450"/>
      <c r="AA18" s="263"/>
      <c r="AB18" s="236"/>
      <c r="AC18" s="236"/>
      <c r="AD18" s="236"/>
      <c r="AE18" s="236"/>
    </row>
    <row r="19" spans="1:31" ht="20.25">
      <c r="A19" s="236"/>
      <c r="B19" s="236" t="str">
        <f>tvgs1</f>
        <v>Ông: Trần Bá Đức</v>
      </c>
      <c r="C19" s="236"/>
      <c r="D19" s="236"/>
      <c r="E19" s="236"/>
      <c r="F19" s="236"/>
      <c r="G19" s="236"/>
      <c r="H19" s="236"/>
      <c r="I19" s="236"/>
      <c r="J19" s="236"/>
      <c r="K19" s="236"/>
      <c r="L19" s="236"/>
      <c r="M19" s="236"/>
      <c r="N19" s="236" t="str">
        <f>tvgs11</f>
        <v>Chức vụ: Tổ trưởng tổ giám sát</v>
      </c>
      <c r="O19" s="236"/>
      <c r="P19" s="236"/>
      <c r="Q19" s="236"/>
      <c r="R19" s="236"/>
      <c r="S19" s="236"/>
      <c r="T19" s="236"/>
      <c r="U19" s="236"/>
      <c r="V19" s="236"/>
      <c r="W19" s="236"/>
      <c r="X19" s="236"/>
      <c r="Y19" s="236"/>
      <c r="Z19" s="236"/>
      <c r="AA19" s="263"/>
      <c r="AB19" s="236"/>
      <c r="AC19" s="236"/>
      <c r="AD19" s="236"/>
      <c r="AE19" s="236"/>
    </row>
    <row r="20" spans="1:31" ht="20.25">
      <c r="A20" s="236"/>
      <c r="B20" s="236" t="str">
        <f>tvgs2</f>
        <v>Ông: ………………………..</v>
      </c>
      <c r="C20" s="236"/>
      <c r="D20" s="236"/>
      <c r="E20" s="236"/>
      <c r="F20" s="236"/>
      <c r="G20" s="236"/>
      <c r="H20" s="236"/>
      <c r="I20" s="236"/>
      <c r="J20" s="236"/>
      <c r="K20" s="236"/>
      <c r="L20" s="236"/>
      <c r="M20" s="236"/>
      <c r="N20" s="236" t="str">
        <f>tvgs22</f>
        <v>Chức vụ: …………………</v>
      </c>
      <c r="O20" s="236"/>
      <c r="P20" s="236"/>
      <c r="Q20" s="236"/>
      <c r="R20" s="236"/>
      <c r="S20" s="236"/>
      <c r="T20" s="236"/>
      <c r="U20" s="236"/>
      <c r="V20" s="236"/>
      <c r="W20" s="236"/>
      <c r="X20" s="236"/>
      <c r="Y20" s="236"/>
      <c r="Z20" s="236"/>
      <c r="AA20" s="263"/>
      <c r="AB20" s="236"/>
      <c r="AC20" s="236"/>
      <c r="AD20" s="236"/>
      <c r="AE20" s="236"/>
    </row>
    <row r="21" spans="1:31" ht="20.25">
      <c r="A21" s="7" t="str">
        <f>ntab2</f>
        <v xml:space="preserve">  2.2) Nhà thầu thi công xây dựng: Công ty Cổ phần Xây dựng…</v>
      </c>
      <c r="B21" s="236"/>
      <c r="C21" s="236"/>
      <c r="D21" s="236"/>
      <c r="E21" s="236"/>
      <c r="F21" s="236"/>
      <c r="G21" s="236"/>
      <c r="H21" s="236"/>
      <c r="I21" s="236"/>
      <c r="J21" s="236"/>
      <c r="K21" s="236"/>
      <c r="L21" s="236"/>
      <c r="M21" s="236"/>
      <c r="N21" s="236"/>
      <c r="O21" s="236"/>
      <c r="P21" s="236"/>
      <c r="Q21" s="236"/>
      <c r="R21" s="236"/>
      <c r="S21" s="236"/>
      <c r="T21" s="236"/>
      <c r="U21" s="236"/>
      <c r="V21" s="236"/>
      <c r="W21" s="236"/>
      <c r="X21" s="236"/>
      <c r="Y21" s="236"/>
      <c r="Z21" s="236"/>
      <c r="AA21" s="263"/>
      <c r="AB21" s="236"/>
      <c r="AC21" s="236"/>
      <c r="AD21" s="236"/>
      <c r="AE21" s="236"/>
    </row>
    <row r="22" spans="1:31" ht="20.25">
      <c r="A22" s="236"/>
      <c r="B22" s="236" t="str">
        <f>dvtc1</f>
        <v>Ông: Nguyễn Anh Trung</v>
      </c>
      <c r="C22" s="236"/>
      <c r="D22" s="236"/>
      <c r="E22" s="236"/>
      <c r="F22" s="236"/>
      <c r="G22" s="236"/>
      <c r="H22" s="236"/>
      <c r="I22" s="236"/>
      <c r="J22" s="236"/>
      <c r="K22" s="236"/>
      <c r="L22" s="236"/>
      <c r="M22" s="236"/>
      <c r="N22" s="236" t="str">
        <f>dvtc11</f>
        <v>Chức vụ: Chỉ huy trưởng công trường</v>
      </c>
      <c r="O22" s="236"/>
      <c r="P22" s="236"/>
      <c r="Q22" s="236"/>
      <c r="R22" s="236"/>
      <c r="S22" s="236"/>
      <c r="T22" s="236"/>
      <c r="U22" s="236"/>
      <c r="V22" s="236"/>
      <c r="W22" s="236"/>
      <c r="X22" s="236"/>
      <c r="Y22" s="236"/>
      <c r="Z22" s="236"/>
      <c r="AA22" s="263"/>
      <c r="AB22" s="236"/>
      <c r="AC22" s="236"/>
      <c r="AD22" s="236"/>
      <c r="AE22" s="236"/>
    </row>
    <row r="23" spans="1:31" ht="20.25">
      <c r="A23" s="236"/>
      <c r="B23" s="236" t="str">
        <f>dvtc2</f>
        <v>Ông: Nguyễn Đức Lam</v>
      </c>
      <c r="C23" s="236"/>
      <c r="D23" s="236"/>
      <c r="E23" s="236"/>
      <c r="F23" s="236"/>
      <c r="G23" s="236"/>
      <c r="H23" s="236"/>
      <c r="I23" s="236"/>
      <c r="J23" s="236"/>
      <c r="K23" s="236"/>
      <c r="L23" s="236"/>
      <c r="M23" s="236"/>
      <c r="N23" s="236" t="str">
        <f>dvtc22</f>
        <v>Chức vụ: CBKT</v>
      </c>
      <c r="O23" s="236"/>
      <c r="P23" s="236"/>
      <c r="Q23" s="236"/>
      <c r="R23" s="236"/>
      <c r="S23" s="236"/>
      <c r="T23" s="236"/>
      <c r="U23" s="236"/>
      <c r="V23" s="236"/>
      <c r="W23" s="236"/>
      <c r="X23" s="236"/>
      <c r="Y23" s="236"/>
      <c r="Z23" s="236"/>
      <c r="AA23" s="263"/>
      <c r="AB23" s="236"/>
      <c r="AC23" s="236"/>
      <c r="AD23" s="236"/>
      <c r="AE23" s="236"/>
    </row>
    <row r="24" spans="1:31" ht="20.25">
      <c r="A24" s="7" t="s">
        <v>262</v>
      </c>
      <c r="B24" s="236"/>
      <c r="C24" s="236"/>
      <c r="D24" s="236"/>
      <c r="E24" s="236"/>
      <c r="F24" s="236"/>
      <c r="G24" s="236"/>
      <c r="H24" s="236"/>
      <c r="I24" s="236"/>
      <c r="J24" s="236"/>
      <c r="K24" s="236"/>
      <c r="L24" s="236"/>
      <c r="M24" s="236"/>
      <c r="N24" s="236"/>
      <c r="O24" s="236"/>
      <c r="P24" s="236"/>
      <c r="Q24" s="236"/>
      <c r="R24" s="236"/>
      <c r="S24" s="236"/>
      <c r="T24" s="236"/>
      <c r="U24" s="236"/>
      <c r="V24" s="236"/>
      <c r="W24" s="236"/>
      <c r="X24" s="236"/>
      <c r="Y24" s="236"/>
      <c r="Z24" s="236"/>
      <c r="AA24" s="263"/>
      <c r="AB24" s="236"/>
      <c r="AC24" s="236"/>
      <c r="AD24" s="236"/>
      <c r="AE24" s="236"/>
    </row>
    <row r="25" spans="1:31" ht="20.25">
      <c r="A25" s="236"/>
      <c r="B25" s="236" t="str">
        <f>"Bắt đầu: "&amp;AC25&amp;" giờ "&amp;AD25&amp;" phút"&amp;MID(Z$5,FIND(",",Z$5,1),LEN(Z$5))</f>
        <v>Bắt đầu: …… giờ …… phút, ngày …... tháng …... năm ……...</v>
      </c>
      <c r="C25" s="236"/>
      <c r="D25" s="236"/>
      <c r="E25" s="236"/>
      <c r="F25" s="236"/>
      <c r="G25" s="236"/>
      <c r="H25" s="236"/>
      <c r="I25" s="236"/>
      <c r="J25" s="236"/>
      <c r="K25" s="236"/>
      <c r="L25" s="236"/>
      <c r="M25" s="236"/>
      <c r="N25" s="236"/>
      <c r="O25" s="236"/>
      <c r="P25" s="236"/>
      <c r="Q25" s="236"/>
      <c r="R25" s="236"/>
      <c r="S25" s="236"/>
      <c r="T25" s="236"/>
      <c r="U25" s="236"/>
      <c r="V25" s="236"/>
      <c r="W25" s="236"/>
      <c r="X25" s="236"/>
      <c r="Y25" s="236"/>
      <c r="Z25" s="236"/>
      <c r="AA25" s="340">
        <v>8</v>
      </c>
      <c r="AB25" s="236">
        <f>INDEX(DanhMuc,$AA$1,AA25)</f>
        <v>0</v>
      </c>
      <c r="AC25" s="236" t="str">
        <f>IF(AB25&gt;0,LEFT(AB25,LEN(AB25)-2),"……")</f>
        <v>……</v>
      </c>
      <c r="AD25" s="236" t="str">
        <f>IF(AB25&gt;0,RIGHT(AB25,2),"……")</f>
        <v>……</v>
      </c>
      <c r="AE25" s="236"/>
    </row>
    <row r="26" spans="1:31" ht="20.25">
      <c r="A26" s="236"/>
      <c r="B26" s="236" t="str">
        <f>"Kết thúc: "&amp;AC26&amp;" giờ "&amp;AD26&amp;" phút"&amp;MID(Z$5,FIND(",",Z$5,1),LEN(Z$5))</f>
        <v>Kết thúc: ….. giờ ..… phút, ngày …... tháng …... năm ……...</v>
      </c>
      <c r="C26" s="236"/>
      <c r="D26" s="236"/>
      <c r="E26" s="236"/>
      <c r="F26" s="236"/>
      <c r="G26" s="236"/>
      <c r="H26" s="236"/>
      <c r="I26" s="236"/>
      <c r="J26" s="236"/>
      <c r="K26" s="236"/>
      <c r="L26" s="236"/>
      <c r="M26" s="236"/>
      <c r="N26" s="236"/>
      <c r="O26" s="236"/>
      <c r="P26" s="236"/>
      <c r="Q26" s="236"/>
      <c r="R26" s="236"/>
      <c r="S26" s="236"/>
      <c r="T26" s="236"/>
      <c r="U26" s="236"/>
      <c r="V26" s="236"/>
      <c r="W26" s="236"/>
      <c r="X26" s="236"/>
      <c r="Y26" s="236"/>
      <c r="Z26" s="236"/>
      <c r="AA26" s="340">
        <v>9</v>
      </c>
      <c r="AB26" s="236">
        <f>INDEX(DanhMuc,$AA$1,AA26)</f>
        <v>0</v>
      </c>
      <c r="AC26" s="236" t="str">
        <f>IF(AB26&gt;0,LEFT(AB26,LEN(AB26)-2),"…..")</f>
        <v>…..</v>
      </c>
      <c r="AD26" s="236" t="str">
        <f>IF(AB26&gt;0,RIGHT(AB26,2),"..…")</f>
        <v>..…</v>
      </c>
      <c r="AE26" s="236"/>
    </row>
    <row r="27" spans="1:31" ht="16.5" customHeight="1">
      <c r="A27" s="447" t="str">
        <f>"     Tại công trường xây dựng "&amp;ct&amp;"."</f>
        <v xml:space="preserve">     Tại công trường xây dựng Nhà làm việc kiêm kho, nhà công vụ và phụ trợ.</v>
      </c>
      <c r="B27" s="448"/>
      <c r="C27" s="448"/>
      <c r="D27" s="448"/>
      <c r="E27" s="448"/>
      <c r="F27" s="448"/>
      <c r="G27" s="448"/>
      <c r="H27" s="448"/>
      <c r="I27" s="448"/>
      <c r="J27" s="448"/>
      <c r="K27" s="448"/>
      <c r="L27" s="448"/>
      <c r="M27" s="448"/>
      <c r="N27" s="448"/>
      <c r="O27" s="448"/>
      <c r="P27" s="448"/>
      <c r="Q27" s="448"/>
      <c r="R27" s="448"/>
      <c r="S27" s="448"/>
      <c r="T27" s="448"/>
      <c r="U27" s="448"/>
      <c r="V27" s="448"/>
      <c r="W27" s="448"/>
      <c r="X27" s="448"/>
      <c r="Y27" s="448"/>
      <c r="Z27" s="448"/>
      <c r="AA27" s="263"/>
      <c r="AB27" s="236"/>
      <c r="AC27" s="236"/>
      <c r="AD27" s="236"/>
      <c r="AE27" s="236"/>
    </row>
    <row r="28" spans="1:31" ht="20.25">
      <c r="A28" s="7" t="s">
        <v>5</v>
      </c>
      <c r="B28" s="236"/>
      <c r="C28" s="236"/>
      <c r="D28" s="236"/>
      <c r="E28" s="236"/>
      <c r="F28" s="236"/>
      <c r="G28" s="236"/>
      <c r="H28" s="236"/>
      <c r="I28" s="236"/>
      <c r="J28" s="236"/>
      <c r="K28" s="236"/>
      <c r="L28" s="236"/>
      <c r="M28" s="236"/>
      <c r="N28" s="236"/>
      <c r="O28" s="236"/>
      <c r="P28" s="236"/>
      <c r="Q28" s="236"/>
      <c r="R28" s="236"/>
      <c r="S28" s="236"/>
      <c r="T28" s="236"/>
      <c r="U28" s="236"/>
      <c r="V28" s="236"/>
      <c r="W28" s="236"/>
      <c r="X28" s="236"/>
      <c r="Y28" s="236"/>
      <c r="Z28" s="236"/>
      <c r="AA28" s="263"/>
      <c r="AB28" s="236"/>
      <c r="AC28" s="236"/>
      <c r="AD28" s="236"/>
      <c r="AE28" s="236"/>
    </row>
    <row r="29" spans="1:31" ht="20.25">
      <c r="A29" s="8" t="s">
        <v>6</v>
      </c>
      <c r="B29" s="236"/>
      <c r="C29" s="236"/>
      <c r="D29" s="236"/>
      <c r="E29" s="236"/>
      <c r="F29" s="236"/>
      <c r="G29" s="236"/>
      <c r="H29" s="236"/>
      <c r="I29" s="236"/>
      <c r="J29" s="236"/>
      <c r="K29" s="236"/>
      <c r="L29" s="236"/>
      <c r="M29" s="236"/>
      <c r="N29" s="236"/>
      <c r="O29" s="236"/>
      <c r="P29" s="236"/>
      <c r="Q29" s="236"/>
      <c r="R29" s="236"/>
      <c r="S29" s="236"/>
      <c r="T29" s="236"/>
      <c r="U29" s="236"/>
      <c r="V29" s="236"/>
      <c r="W29" s="236"/>
      <c r="X29" s="236"/>
      <c r="Y29" s="236"/>
      <c r="Z29" s="236"/>
      <c r="AA29" s="263"/>
      <c r="AB29" s="236"/>
      <c r="AC29" s="236"/>
      <c r="AD29" s="236"/>
      <c r="AE29" s="236"/>
    </row>
    <row r="30" spans="1:31" ht="20.25">
      <c r="A30" s="451" t="str">
        <f>"    - Phiếu yêu cầu nghiệm thu của nhà thầu thi công xây dựng số: "&amp;IF(AB7&gt;0,AC7&amp;"/PĐN","………………")&amp;", ngày "&amp;AB31&amp;" tháng "&amp;AC31&amp;" năm "&amp;AD31&amp;";"</f>
        <v xml:space="preserve">    - Phiếu yêu cầu nghiệm thu của nhà thầu thi công xây dựng số: ………………, ngày …... tháng …... năm ……...;</v>
      </c>
      <c r="B30" s="451"/>
      <c r="C30" s="451"/>
      <c r="D30" s="451"/>
      <c r="E30" s="451"/>
      <c r="F30" s="451"/>
      <c r="G30" s="451"/>
      <c r="H30" s="451"/>
      <c r="I30" s="451"/>
      <c r="J30" s="451"/>
      <c r="K30" s="451"/>
      <c r="L30" s="451"/>
      <c r="M30" s="451"/>
      <c r="N30" s="451"/>
      <c r="O30" s="451"/>
      <c r="P30" s="451"/>
      <c r="Q30" s="451"/>
      <c r="R30" s="451"/>
      <c r="S30" s="451"/>
      <c r="T30" s="451"/>
      <c r="U30" s="451"/>
      <c r="V30" s="451"/>
      <c r="W30" s="451"/>
      <c r="X30" s="451"/>
      <c r="Y30" s="451"/>
      <c r="Z30" s="451"/>
      <c r="AA30" s="340">
        <v>1</v>
      </c>
      <c r="AB30" s="236">
        <f>LEN(INDEX(DanhMuc,$AA$1,AA30))</f>
        <v>0</v>
      </c>
      <c r="AC30" s="236">
        <f>INDEX(DanhMuc,$AA$1,AA30)</f>
        <v>0</v>
      </c>
      <c r="AD30" s="236"/>
      <c r="AE30" s="236"/>
    </row>
    <row r="31" spans="1:31" ht="20.25">
      <c r="A31" s="451"/>
      <c r="B31" s="451"/>
      <c r="C31" s="451"/>
      <c r="D31" s="451"/>
      <c r="E31" s="451"/>
      <c r="F31" s="451"/>
      <c r="G31" s="451"/>
      <c r="H31" s="451"/>
      <c r="I31" s="451"/>
      <c r="J31" s="451"/>
      <c r="K31" s="451"/>
      <c r="L31" s="451"/>
      <c r="M31" s="451"/>
      <c r="N31" s="451"/>
      <c r="O31" s="451"/>
      <c r="P31" s="451"/>
      <c r="Q31" s="451"/>
      <c r="R31" s="451"/>
      <c r="S31" s="451"/>
      <c r="T31" s="451"/>
      <c r="U31" s="451"/>
      <c r="V31" s="451"/>
      <c r="W31" s="451"/>
      <c r="X31" s="451"/>
      <c r="Y31" s="451"/>
      <c r="Z31" s="451"/>
      <c r="AA31" s="340">
        <v>7</v>
      </c>
      <c r="AB31" s="236" t="str">
        <f>IF(INDEX(DanhMuc,$AA$1,AA31)&gt;0,TEXT(DAY(INDEX(DanhMuc,$AA$1,AA31)),"00"),"…...")</f>
        <v>…...</v>
      </c>
      <c r="AC31" s="236" t="str">
        <f>IF(INDEX(DanhMuc,$AA$1,AA31)&gt;0,TEXT(MONTH(INDEX(DanhMuc,$AA$1,AA31)),"00"),"…...")</f>
        <v>…...</v>
      </c>
      <c r="AD31" s="236" t="str">
        <f>IF(INDEX(DanhMuc,$AA$1,AA31)&gt;0,TEXT(YEAR(INDEX(DanhMuc,$AA$1,AA31)),"00"),"……...")</f>
        <v>……...</v>
      </c>
      <c r="AE31" s="236"/>
    </row>
    <row r="32" spans="1:31" ht="18.75" customHeight="1">
      <c r="A32" s="447" t="s">
        <v>274</v>
      </c>
      <c r="B32" s="448"/>
      <c r="C32" s="448"/>
      <c r="D32" s="448"/>
      <c r="E32" s="448"/>
      <c r="F32" s="448"/>
      <c r="G32" s="448"/>
      <c r="H32" s="448"/>
      <c r="I32" s="448"/>
      <c r="J32" s="448"/>
      <c r="K32" s="448"/>
      <c r="L32" s="448"/>
      <c r="M32" s="448"/>
      <c r="N32" s="448"/>
      <c r="O32" s="448"/>
      <c r="P32" s="448"/>
      <c r="Q32" s="448"/>
      <c r="R32" s="448"/>
      <c r="S32" s="448"/>
      <c r="T32" s="448"/>
      <c r="U32" s="448"/>
      <c r="V32" s="448"/>
      <c r="W32" s="448"/>
      <c r="X32" s="448"/>
      <c r="Y32" s="448"/>
      <c r="Z32" s="448"/>
      <c r="AA32" s="263"/>
      <c r="AB32" s="236"/>
      <c r="AC32" s="236"/>
      <c r="AD32" s="236"/>
      <c r="AE32" s="236"/>
    </row>
    <row r="33" spans="1:31" ht="20.25">
      <c r="A33" s="448"/>
      <c r="B33" s="448"/>
      <c r="C33" s="448"/>
      <c r="D33" s="448"/>
      <c r="E33" s="448"/>
      <c r="F33" s="448"/>
      <c r="G33" s="448"/>
      <c r="H33" s="448"/>
      <c r="I33" s="448"/>
      <c r="J33" s="448"/>
      <c r="K33" s="448"/>
      <c r="L33" s="448"/>
      <c r="M33" s="448"/>
      <c r="N33" s="448"/>
      <c r="O33" s="448"/>
      <c r="P33" s="448"/>
      <c r="Q33" s="448"/>
      <c r="R33" s="448"/>
      <c r="S33" s="448"/>
      <c r="T33" s="448"/>
      <c r="U33" s="448"/>
      <c r="V33" s="448"/>
      <c r="W33" s="448"/>
      <c r="X33" s="448"/>
      <c r="Y33" s="448"/>
      <c r="Z33" s="448"/>
      <c r="AA33" s="263"/>
      <c r="AB33" s="236"/>
      <c r="AC33" s="236"/>
      <c r="AD33" s="236"/>
      <c r="AE33" s="236"/>
    </row>
    <row r="34" spans="1:31" ht="20.25">
      <c r="A34" s="240" t="s">
        <v>259</v>
      </c>
      <c r="B34" s="236"/>
      <c r="C34" s="236"/>
      <c r="D34" s="236"/>
      <c r="E34" s="236"/>
      <c r="F34" s="236"/>
      <c r="G34" s="236"/>
      <c r="H34" s="236"/>
      <c r="I34" s="236"/>
      <c r="J34" s="236"/>
      <c r="K34" s="236"/>
      <c r="L34" s="236"/>
      <c r="M34" s="236"/>
      <c r="N34" s="236"/>
      <c r="O34" s="236"/>
      <c r="P34" s="236"/>
      <c r="Q34" s="236"/>
      <c r="R34" s="236"/>
      <c r="S34" s="236"/>
      <c r="T34" s="236"/>
      <c r="U34" s="236"/>
      <c r="V34" s="236"/>
      <c r="W34" s="236"/>
      <c r="X34" s="236"/>
      <c r="Y34" s="236"/>
      <c r="Z34" s="236"/>
      <c r="AA34" s="263"/>
      <c r="AB34" s="236"/>
      <c r="AC34" s="236"/>
      <c r="AD34" s="236"/>
      <c r="AE34" s="236"/>
    </row>
    <row r="35" spans="1:31" ht="20.25">
      <c r="A35" s="240"/>
      <c r="B35" s="266" t="s">
        <v>332</v>
      </c>
      <c r="C35" s="236"/>
      <c r="D35" s="236"/>
      <c r="E35" s="236"/>
      <c r="F35" s="236"/>
      <c r="G35" s="236"/>
      <c r="H35" s="236"/>
      <c r="I35" s="236"/>
      <c r="J35" s="236"/>
      <c r="K35" s="236"/>
      <c r="L35" s="236"/>
      <c r="M35" s="236"/>
      <c r="N35" s="236"/>
      <c r="O35" s="236"/>
      <c r="P35" s="236"/>
      <c r="Q35" s="236"/>
      <c r="R35" s="236"/>
      <c r="S35" s="236"/>
      <c r="T35" s="236"/>
      <c r="U35" s="236"/>
      <c r="V35" s="236"/>
      <c r="W35" s="236"/>
      <c r="X35" s="236"/>
      <c r="Y35" s="236"/>
      <c r="Z35" s="236"/>
      <c r="AA35" s="263"/>
      <c r="AB35" s="236"/>
      <c r="AC35" s="236"/>
      <c r="AD35" s="236"/>
      <c r="AE35" s="236"/>
    </row>
    <row r="36" spans="1:31" ht="20.25">
      <c r="A36" s="240"/>
      <c r="B36" s="266" t="s">
        <v>332</v>
      </c>
      <c r="C36" s="236"/>
      <c r="D36" s="236"/>
      <c r="E36" s="236"/>
      <c r="F36" s="236"/>
      <c r="G36" s="236"/>
      <c r="H36" s="236"/>
      <c r="I36" s="236"/>
      <c r="J36" s="236"/>
      <c r="K36" s="236"/>
      <c r="L36" s="236"/>
      <c r="M36" s="236"/>
      <c r="N36" s="236"/>
      <c r="O36" s="236"/>
      <c r="P36" s="236"/>
      <c r="Q36" s="236"/>
      <c r="R36" s="236"/>
      <c r="S36" s="236"/>
      <c r="T36" s="236"/>
      <c r="U36" s="236"/>
      <c r="V36" s="236"/>
      <c r="W36" s="236"/>
      <c r="X36" s="236"/>
      <c r="Y36" s="236"/>
      <c r="Z36" s="236"/>
      <c r="AA36" s="263"/>
      <c r="AB36" s="236"/>
      <c r="AC36" s="236"/>
      <c r="AD36" s="236"/>
      <c r="AE36" s="236"/>
    </row>
    <row r="37" spans="1:31" ht="20.25">
      <c r="A37" s="236"/>
      <c r="B37" s="266" t="s">
        <v>332</v>
      </c>
      <c r="C37" s="241"/>
      <c r="D37" s="241"/>
      <c r="E37" s="241"/>
      <c r="F37" s="241"/>
      <c r="G37" s="241"/>
      <c r="H37" s="241"/>
      <c r="I37" s="241"/>
      <c r="J37" s="241"/>
      <c r="K37" s="241"/>
      <c r="L37" s="241"/>
      <c r="M37" s="241"/>
      <c r="N37" s="241"/>
      <c r="O37" s="241"/>
      <c r="P37" s="241"/>
      <c r="Q37" s="241"/>
      <c r="R37" s="241"/>
      <c r="S37" s="241"/>
      <c r="T37" s="241"/>
      <c r="U37" s="241"/>
      <c r="V37" s="241"/>
      <c r="W37" s="241"/>
      <c r="X37" s="241"/>
      <c r="Y37" s="241"/>
      <c r="Z37" s="241"/>
      <c r="AA37" s="263"/>
      <c r="AB37" s="236"/>
      <c r="AC37" s="236"/>
      <c r="AD37" s="236"/>
      <c r="AE37" s="236"/>
    </row>
    <row r="38" spans="1:31" ht="18.75" customHeight="1">
      <c r="A38" s="447" t="str">
        <f>"   - "&amp;hdxd&amp;";"</f>
        <v xml:space="preserve">   - Hợp đồng Xây lắp số: 02/2010/HĐXD ký ngày 01 tháng 3 năm 2010 về việc thi công xây dựng “Nhà làm việc kiêm kho, Nhà công vụ và phụ trợ” thuộc Dự án Đầu tư Xây dựng Công trình “Nhà làm việc kiêm kho” giữa Tỉnh QN và Công ty CP xây dựng…;</v>
      </c>
      <c r="B38" s="448"/>
      <c r="C38" s="448"/>
      <c r="D38" s="448"/>
      <c r="E38" s="448"/>
      <c r="F38" s="448"/>
      <c r="G38" s="448"/>
      <c r="H38" s="448"/>
      <c r="I38" s="448"/>
      <c r="J38" s="448"/>
      <c r="K38" s="448"/>
      <c r="L38" s="448"/>
      <c r="M38" s="448"/>
      <c r="N38" s="448"/>
      <c r="O38" s="448"/>
      <c r="P38" s="448"/>
      <c r="Q38" s="448"/>
      <c r="R38" s="448"/>
      <c r="S38" s="448"/>
      <c r="T38" s="448"/>
      <c r="U38" s="448"/>
      <c r="V38" s="448"/>
      <c r="W38" s="448"/>
      <c r="X38" s="448"/>
      <c r="Y38" s="448"/>
      <c r="Z38" s="448"/>
      <c r="AA38" s="263"/>
      <c r="AB38" s="236"/>
      <c r="AC38" s="236"/>
      <c r="AD38" s="236"/>
      <c r="AE38" s="236"/>
    </row>
    <row r="39" spans="1:31" ht="20.25">
      <c r="A39" s="447"/>
      <c r="B39" s="448"/>
      <c r="C39" s="448"/>
      <c r="D39" s="448"/>
      <c r="E39" s="448"/>
      <c r="F39" s="448"/>
      <c r="G39" s="448"/>
      <c r="H39" s="448"/>
      <c r="I39" s="448"/>
      <c r="J39" s="448"/>
      <c r="K39" s="448"/>
      <c r="L39" s="448"/>
      <c r="M39" s="448"/>
      <c r="N39" s="448"/>
      <c r="O39" s="448"/>
      <c r="P39" s="448"/>
      <c r="Q39" s="448"/>
      <c r="R39" s="448"/>
      <c r="S39" s="448"/>
      <c r="T39" s="448"/>
      <c r="U39" s="448"/>
      <c r="V39" s="448"/>
      <c r="W39" s="448"/>
      <c r="X39" s="448"/>
      <c r="Y39" s="448"/>
      <c r="Z39" s="448"/>
      <c r="AA39" s="263"/>
      <c r="AB39" s="236"/>
      <c r="AC39" s="236"/>
      <c r="AD39" s="236"/>
      <c r="AE39" s="236"/>
    </row>
    <row r="40" spans="1:31" ht="20.25">
      <c r="A40" s="447"/>
      <c r="B40" s="448"/>
      <c r="C40" s="448"/>
      <c r="D40" s="448"/>
      <c r="E40" s="448"/>
      <c r="F40" s="448"/>
      <c r="G40" s="448"/>
      <c r="H40" s="448"/>
      <c r="I40" s="448"/>
      <c r="J40" s="448"/>
      <c r="K40" s="448"/>
      <c r="L40" s="448"/>
      <c r="M40" s="448"/>
      <c r="N40" s="448"/>
      <c r="O40" s="448"/>
      <c r="P40" s="448"/>
      <c r="Q40" s="448"/>
      <c r="R40" s="448"/>
      <c r="S40" s="448"/>
      <c r="T40" s="448"/>
      <c r="U40" s="448"/>
      <c r="V40" s="448"/>
      <c r="W40" s="448"/>
      <c r="X40" s="448"/>
      <c r="Y40" s="448"/>
      <c r="Z40" s="448"/>
      <c r="AA40" s="263"/>
      <c r="AB40" s="236"/>
      <c r="AC40" s="236"/>
      <c r="AD40" s="236"/>
      <c r="AE40" s="236"/>
    </row>
    <row r="41" spans="1:31" ht="20.25">
      <c r="A41" s="448"/>
      <c r="B41" s="448"/>
      <c r="C41" s="448"/>
      <c r="D41" s="448"/>
      <c r="E41" s="448"/>
      <c r="F41" s="448"/>
      <c r="G41" s="448"/>
      <c r="H41" s="448"/>
      <c r="I41" s="448"/>
      <c r="J41" s="448"/>
      <c r="K41" s="448"/>
      <c r="L41" s="448"/>
      <c r="M41" s="448"/>
      <c r="N41" s="448"/>
      <c r="O41" s="448"/>
      <c r="P41" s="448"/>
      <c r="Q41" s="448"/>
      <c r="R41" s="448"/>
      <c r="S41" s="448"/>
      <c r="T41" s="448"/>
      <c r="U41" s="448"/>
      <c r="V41" s="448"/>
      <c r="W41" s="448"/>
      <c r="X41" s="448"/>
      <c r="Y41" s="448"/>
      <c r="Z41" s="448"/>
      <c r="AA41" s="263"/>
      <c r="AB41" s="236"/>
      <c r="AC41" s="236"/>
      <c r="AD41" s="236"/>
      <c r="AE41" s="236"/>
    </row>
    <row r="42" spans="1:31" ht="18.75" customHeight="1">
      <c r="A42" s="240" t="s">
        <v>94</v>
      </c>
      <c r="B42" s="241"/>
      <c r="C42" s="241"/>
      <c r="D42" s="241"/>
      <c r="E42" s="241"/>
      <c r="F42" s="241"/>
      <c r="G42" s="241"/>
      <c r="H42" s="241"/>
      <c r="I42" s="241"/>
      <c r="J42" s="241"/>
      <c r="K42" s="241"/>
      <c r="L42" s="241"/>
      <c r="M42" s="241"/>
      <c r="N42" s="241"/>
      <c r="O42" s="241"/>
      <c r="P42" s="241"/>
      <c r="Q42" s="241"/>
      <c r="R42" s="241"/>
      <c r="S42" s="241"/>
      <c r="T42" s="241"/>
      <c r="U42" s="241"/>
      <c r="V42" s="241"/>
      <c r="W42" s="241"/>
      <c r="X42" s="241"/>
      <c r="Y42" s="241"/>
      <c r="Z42" s="241"/>
      <c r="AA42" s="263"/>
      <c r="AB42" s="236"/>
      <c r="AC42" s="236"/>
      <c r="AD42" s="236"/>
      <c r="AE42" s="236"/>
    </row>
    <row r="43" spans="1:31" ht="20.25">
      <c r="A43" s="447" t="str">
        <f>"    - Biên bản nghiệm thu nội bộ đối tượng nghiệm thu số: "&amp;IF(AB43&gt;0,AC43&amp;"/NB","……………......")&amp;", ngày "&amp;AB44&amp;" tháng "&amp;AC44&amp;" năm "&amp;AD44&amp;";"</f>
        <v xml:space="preserve">    - Biên bản nghiệm thu nội bộ đối tượng nghiệm thu số: ……………......, ngày …... tháng …... năm ……...;</v>
      </c>
      <c r="B43" s="448"/>
      <c r="C43" s="448"/>
      <c r="D43" s="448"/>
      <c r="E43" s="448"/>
      <c r="F43" s="448"/>
      <c r="G43" s="448"/>
      <c r="H43" s="448"/>
      <c r="I43" s="448"/>
      <c r="J43" s="448"/>
      <c r="K43" s="448"/>
      <c r="L43" s="448"/>
      <c r="M43" s="448"/>
      <c r="N43" s="448"/>
      <c r="O43" s="448"/>
      <c r="P43" s="448"/>
      <c r="Q43" s="448"/>
      <c r="R43" s="448"/>
      <c r="S43" s="448"/>
      <c r="T43" s="448"/>
      <c r="U43" s="448"/>
      <c r="V43" s="448"/>
      <c r="W43" s="448"/>
      <c r="X43" s="448"/>
      <c r="Y43" s="448"/>
      <c r="Z43" s="448"/>
      <c r="AA43" s="340">
        <v>1</v>
      </c>
      <c r="AB43" s="236">
        <f>LEN(INDEX(DanhMuc,$AA$1,AA43))</f>
        <v>0</v>
      </c>
      <c r="AC43" s="236">
        <f>INDEX(DanhMuc,$AA$1,AA43)</f>
        <v>0</v>
      </c>
      <c r="AD43" s="236"/>
      <c r="AE43" s="236"/>
    </row>
    <row r="44" spans="1:31" ht="20.25">
      <c r="A44" s="448"/>
      <c r="B44" s="448"/>
      <c r="C44" s="448"/>
      <c r="D44" s="448"/>
      <c r="E44" s="448"/>
      <c r="F44" s="448"/>
      <c r="G44" s="448"/>
      <c r="H44" s="448"/>
      <c r="I44" s="448"/>
      <c r="J44" s="448"/>
      <c r="K44" s="448"/>
      <c r="L44" s="448"/>
      <c r="M44" s="448"/>
      <c r="N44" s="448"/>
      <c r="O44" s="448"/>
      <c r="P44" s="448"/>
      <c r="Q44" s="448"/>
      <c r="R44" s="448"/>
      <c r="S44" s="448"/>
      <c r="T44" s="448"/>
      <c r="U44" s="448"/>
      <c r="V44" s="448"/>
      <c r="W44" s="448"/>
      <c r="X44" s="448"/>
      <c r="Y44" s="448"/>
      <c r="Z44" s="448"/>
      <c r="AA44" s="340">
        <v>5</v>
      </c>
      <c r="AB44" s="236" t="str">
        <f>IF(INDEX(DanhMuc,$AA$1,AA44)&gt;0,TEXT(DAY(INDEX(DanhMuc,$AA$1,AA44)),"00"),"…...")</f>
        <v>…...</v>
      </c>
      <c r="AC44" s="236" t="str">
        <f>IF(INDEX(DanhMuc,$AA$1,AA44)&gt;0,TEXT(MONTH(INDEX(DanhMuc,$AA$1,AA44)),"00"),"…...")</f>
        <v>…...</v>
      </c>
      <c r="AD44" s="236" t="str">
        <f>IF(INDEX(DanhMuc,$AA$1,AA44)&gt;0,TEXT(YEAR(INDEX(DanhMuc,$AA$1,AA44)),"00"),"……...")</f>
        <v>……...</v>
      </c>
      <c r="AE44" s="236"/>
    </row>
    <row r="45" spans="1:31" ht="20.25">
      <c r="A45" s="447" t="s">
        <v>11</v>
      </c>
      <c r="B45" s="448"/>
      <c r="C45" s="448"/>
      <c r="D45" s="448"/>
      <c r="E45" s="448"/>
      <c r="F45" s="448"/>
      <c r="G45" s="448"/>
      <c r="H45" s="448"/>
      <c r="I45" s="448"/>
      <c r="J45" s="448"/>
      <c r="K45" s="448"/>
      <c r="L45" s="448"/>
      <c r="M45" s="448"/>
      <c r="N45" s="448"/>
      <c r="O45" s="448"/>
      <c r="P45" s="448"/>
      <c r="Q45" s="448"/>
      <c r="R45" s="448"/>
      <c r="S45" s="448"/>
      <c r="T45" s="448"/>
      <c r="U45" s="448"/>
      <c r="V45" s="448"/>
      <c r="W45" s="448"/>
      <c r="X45" s="448"/>
      <c r="Y45" s="448"/>
      <c r="Z45" s="448"/>
      <c r="AA45" s="263"/>
      <c r="AB45" s="236"/>
      <c r="AC45" s="236"/>
      <c r="AD45" s="236"/>
      <c r="AE45" s="236"/>
    </row>
    <row r="46" spans="1:31" ht="15.75" customHeight="1">
      <c r="A46" s="448"/>
      <c r="B46" s="448"/>
      <c r="C46" s="448"/>
      <c r="D46" s="448"/>
      <c r="E46" s="448"/>
      <c r="F46" s="448"/>
      <c r="G46" s="448"/>
      <c r="H46" s="448"/>
      <c r="I46" s="448"/>
      <c r="J46" s="448"/>
      <c r="K46" s="448"/>
      <c r="L46" s="448"/>
      <c r="M46" s="448"/>
      <c r="N46" s="448"/>
      <c r="O46" s="448"/>
      <c r="P46" s="448"/>
      <c r="Q46" s="448"/>
      <c r="R46" s="448"/>
      <c r="S46" s="448"/>
      <c r="T46" s="448"/>
      <c r="U46" s="448"/>
      <c r="V46" s="448"/>
      <c r="W46" s="448"/>
      <c r="X46" s="448"/>
      <c r="Y46" s="448"/>
      <c r="Z46" s="448"/>
      <c r="AA46" s="263"/>
      <c r="AB46" s="236"/>
      <c r="AC46" s="236"/>
      <c r="AD46" s="236"/>
      <c r="AE46" s="236"/>
    </row>
    <row r="47" spans="1:31" ht="15.75" customHeight="1">
      <c r="A47" s="8" t="s">
        <v>7</v>
      </c>
      <c r="B47" s="236"/>
      <c r="C47" s="236"/>
      <c r="D47" s="236"/>
      <c r="E47" s="236"/>
      <c r="F47" s="236"/>
      <c r="G47" s="236"/>
      <c r="H47" s="236"/>
      <c r="I47" s="236"/>
      <c r="J47" s="236"/>
      <c r="K47" s="236"/>
      <c r="L47" s="236"/>
      <c r="M47" s="236"/>
      <c r="N47" s="236"/>
      <c r="O47" s="236"/>
      <c r="P47" s="236"/>
      <c r="Q47" s="236"/>
      <c r="R47" s="236"/>
      <c r="S47" s="236"/>
      <c r="T47" s="236"/>
      <c r="U47" s="236"/>
      <c r="V47" s="236"/>
      <c r="W47" s="236"/>
      <c r="X47" s="236"/>
      <c r="Y47" s="236"/>
      <c r="Z47" s="236"/>
      <c r="AA47" s="263"/>
      <c r="AB47" s="236"/>
      <c r="AC47" s="236"/>
      <c r="AD47" s="236"/>
      <c r="AE47" s="236"/>
    </row>
    <row r="48" spans="1:31" ht="15.75" customHeight="1">
      <c r="A48" s="240" t="s">
        <v>310</v>
      </c>
      <c r="B48" s="236"/>
      <c r="C48" s="236"/>
      <c r="D48" s="236"/>
      <c r="E48" s="236"/>
      <c r="F48" s="236"/>
      <c r="G48" s="236"/>
      <c r="H48" s="236"/>
      <c r="I48" s="236"/>
      <c r="J48" s="236"/>
      <c r="K48" s="236"/>
      <c r="L48" s="236"/>
      <c r="M48" s="236"/>
      <c r="N48" s="236"/>
      <c r="O48" s="236"/>
      <c r="P48" s="236"/>
      <c r="Q48" s="236"/>
      <c r="R48" s="236"/>
      <c r="S48" s="236"/>
      <c r="T48" s="236"/>
      <c r="U48" s="236"/>
      <c r="V48" s="236"/>
      <c r="W48" s="236"/>
      <c r="X48" s="236"/>
      <c r="Y48" s="236"/>
      <c r="Z48" s="236"/>
      <c r="AA48" s="263"/>
      <c r="AB48" s="233"/>
      <c r="AC48" s="233"/>
      <c r="AD48" s="233"/>
      <c r="AE48" s="233"/>
    </row>
    <row r="49" spans="1:31" ht="20.25">
      <c r="A49" s="236"/>
      <c r="B49" s="256" t="s">
        <v>133</v>
      </c>
      <c r="C49" s="246"/>
      <c r="D49" s="246" t="s">
        <v>277</v>
      </c>
      <c r="E49" s="246"/>
      <c r="F49" s="246"/>
      <c r="G49" s="246"/>
      <c r="H49" s="246"/>
      <c r="I49" s="246"/>
      <c r="J49" s="246"/>
      <c r="K49" s="246"/>
      <c r="L49" s="246"/>
      <c r="M49" s="246" t="s">
        <v>278</v>
      </c>
      <c r="N49" s="246"/>
      <c r="O49" s="246"/>
      <c r="P49" s="246"/>
      <c r="Q49" s="246"/>
      <c r="R49" s="246"/>
      <c r="S49" s="246"/>
      <c r="T49" s="246"/>
      <c r="U49" s="246" t="s">
        <v>279</v>
      </c>
      <c r="V49" s="246"/>
      <c r="W49" s="246"/>
      <c r="X49" s="246"/>
      <c r="Y49" s="246"/>
      <c r="Z49" s="246"/>
      <c r="AA49" s="263"/>
      <c r="AB49" s="233"/>
      <c r="AC49" s="233"/>
      <c r="AD49" s="233"/>
      <c r="AE49" s="233"/>
    </row>
    <row r="50" spans="1:31" ht="20.25">
      <c r="A50" s="236"/>
      <c r="B50" s="247">
        <v>1</v>
      </c>
      <c r="C50" s="257"/>
      <c r="D50" s="248" t="s">
        <v>315</v>
      </c>
      <c r="E50" s="249"/>
      <c r="F50" s="249"/>
      <c r="G50" s="249"/>
      <c r="H50" s="249"/>
      <c r="I50" s="249"/>
      <c r="J50" s="249"/>
      <c r="K50" s="249"/>
      <c r="L50" s="250"/>
      <c r="M50" s="248" t="s">
        <v>345</v>
      </c>
      <c r="N50" s="249"/>
      <c r="O50" s="249"/>
      <c r="P50" s="249"/>
      <c r="Q50" s="249"/>
      <c r="R50" s="249"/>
      <c r="S50" s="249"/>
      <c r="T50" s="250"/>
      <c r="U50" s="251" t="s">
        <v>108</v>
      </c>
      <c r="V50" s="249"/>
      <c r="W50" s="249"/>
      <c r="X50" s="249"/>
      <c r="Y50" s="249"/>
      <c r="Z50" s="250"/>
      <c r="AA50" s="263"/>
      <c r="AB50" s="233"/>
      <c r="AC50" s="233"/>
      <c r="AD50" s="233"/>
      <c r="AE50" s="233"/>
    </row>
    <row r="51" spans="1:31" ht="20.25">
      <c r="A51" s="236"/>
      <c r="B51" s="247">
        <v>2</v>
      </c>
      <c r="C51" s="257"/>
      <c r="D51" s="251" t="s">
        <v>343</v>
      </c>
      <c r="E51" s="249"/>
      <c r="F51" s="249"/>
      <c r="G51" s="249"/>
      <c r="H51" s="249"/>
      <c r="I51" s="249"/>
      <c r="J51" s="249"/>
      <c r="K51" s="249"/>
      <c r="L51" s="250"/>
      <c r="M51" s="251" t="s">
        <v>280</v>
      </c>
      <c r="N51" s="249"/>
      <c r="O51" s="249"/>
      <c r="P51" s="249"/>
      <c r="Q51" s="249"/>
      <c r="R51" s="249"/>
      <c r="S51" s="249"/>
      <c r="T51" s="250"/>
      <c r="U51" s="251" t="s">
        <v>108</v>
      </c>
      <c r="V51" s="249"/>
      <c r="W51" s="249"/>
      <c r="X51" s="249"/>
      <c r="Y51" s="249"/>
      <c r="Z51" s="250"/>
      <c r="AA51" s="263"/>
      <c r="AB51" s="233"/>
      <c r="AC51" s="233"/>
      <c r="AD51" s="233"/>
      <c r="AE51" s="233"/>
    </row>
    <row r="52" spans="1:31" ht="20.25">
      <c r="A52" s="236"/>
      <c r="B52" s="247">
        <v>3</v>
      </c>
      <c r="C52" s="257"/>
      <c r="D52" s="251" t="s">
        <v>344</v>
      </c>
      <c r="E52" s="249"/>
      <c r="F52" s="249"/>
      <c r="G52" s="249"/>
      <c r="H52" s="249"/>
      <c r="I52" s="249"/>
      <c r="J52" s="249"/>
      <c r="K52" s="249"/>
      <c r="L52" s="250"/>
      <c r="M52" s="251" t="s">
        <v>280</v>
      </c>
      <c r="N52" s="249"/>
      <c r="O52" s="249"/>
      <c r="P52" s="249"/>
      <c r="Q52" s="249"/>
      <c r="R52" s="249"/>
      <c r="S52" s="249"/>
      <c r="T52" s="250"/>
      <c r="U52" s="251" t="s">
        <v>108</v>
      </c>
      <c r="V52" s="249"/>
      <c r="W52" s="249"/>
      <c r="X52" s="249"/>
      <c r="Y52" s="249"/>
      <c r="Z52" s="250"/>
      <c r="AA52" s="263"/>
      <c r="AB52" s="233"/>
      <c r="AC52" s="233"/>
      <c r="AD52" s="233"/>
      <c r="AE52" s="233"/>
    </row>
    <row r="53" spans="1:31" ht="20.25">
      <c r="A53" s="240"/>
      <c r="B53" s="259">
        <v>4</v>
      </c>
      <c r="C53" s="258"/>
      <c r="D53" s="253" t="s">
        <v>322</v>
      </c>
      <c r="E53" s="254"/>
      <c r="F53" s="254"/>
      <c r="G53" s="254"/>
      <c r="H53" s="254"/>
      <c r="I53" s="254"/>
      <c r="J53" s="254"/>
      <c r="K53" s="254"/>
      <c r="L53" s="255"/>
      <c r="M53" s="253" t="s">
        <v>280</v>
      </c>
      <c r="N53" s="254"/>
      <c r="O53" s="254"/>
      <c r="P53" s="254"/>
      <c r="Q53" s="254"/>
      <c r="R53" s="254"/>
      <c r="S53" s="254"/>
      <c r="T53" s="255"/>
      <c r="U53" s="253" t="s">
        <v>108</v>
      </c>
      <c r="V53" s="254"/>
      <c r="W53" s="254"/>
      <c r="X53" s="254"/>
      <c r="Y53" s="254"/>
      <c r="Z53" s="255"/>
      <c r="AA53" s="263"/>
      <c r="AB53" s="233"/>
      <c r="AC53" s="233"/>
      <c r="AD53" s="233"/>
      <c r="AE53" s="233"/>
    </row>
    <row r="54" spans="1:31" ht="20.25">
      <c r="A54" s="8" t="s">
        <v>96</v>
      </c>
      <c r="B54" s="236"/>
      <c r="C54" s="236"/>
      <c r="D54" s="236"/>
      <c r="E54" s="236"/>
      <c r="F54" s="236"/>
      <c r="G54" s="236"/>
      <c r="H54" s="236"/>
      <c r="I54" s="236"/>
      <c r="J54" s="236"/>
      <c r="K54" s="236"/>
      <c r="L54" s="236"/>
      <c r="M54" s="236"/>
      <c r="N54" s="236"/>
      <c r="O54" s="236"/>
      <c r="P54" s="236"/>
      <c r="Q54" s="236"/>
      <c r="R54" s="236"/>
      <c r="S54" s="236"/>
      <c r="T54" s="236"/>
      <c r="U54" s="236"/>
      <c r="V54" s="236"/>
      <c r="W54" s="236"/>
      <c r="X54" s="236"/>
      <c r="Y54" s="236"/>
      <c r="Z54" s="236"/>
      <c r="AA54" s="263"/>
      <c r="AB54" s="236"/>
      <c r="AC54" s="236"/>
      <c r="AD54" s="236"/>
      <c r="AE54" s="236"/>
    </row>
    <row r="55" spans="1:31" ht="21" thickBot="1">
      <c r="A55" s="243"/>
      <c r="B55" s="244"/>
      <c r="C55" s="244"/>
      <c r="D55" s="244"/>
      <c r="E55" s="244"/>
      <c r="F55" s="244"/>
      <c r="G55" s="244"/>
      <c r="H55" s="244"/>
      <c r="I55" s="244"/>
      <c r="J55" s="244"/>
      <c r="K55" s="244"/>
      <c r="L55" s="244"/>
      <c r="M55" s="244"/>
      <c r="N55" s="244"/>
      <c r="O55" s="244"/>
      <c r="P55" s="244"/>
      <c r="Q55" s="244"/>
      <c r="R55" s="244"/>
      <c r="S55" s="244"/>
      <c r="T55" s="244"/>
      <c r="U55" s="244"/>
      <c r="V55" s="244"/>
      <c r="W55" s="244"/>
      <c r="X55" s="244"/>
      <c r="Y55" s="244"/>
      <c r="Z55" s="244"/>
      <c r="AA55" s="263"/>
      <c r="AB55" s="236"/>
      <c r="AC55" s="236"/>
      <c r="AD55" s="236"/>
      <c r="AE55" s="236"/>
    </row>
    <row r="56" spans="1:31" ht="21" thickBot="1">
      <c r="A56" s="7" t="s">
        <v>8</v>
      </c>
      <c r="B56" s="236"/>
      <c r="C56" s="236"/>
      <c r="D56" s="236"/>
      <c r="E56" s="236"/>
      <c r="F56" s="236"/>
      <c r="G56" s="236"/>
      <c r="H56" s="236"/>
      <c r="I56" s="236"/>
      <c r="J56" s="236"/>
      <c r="K56" s="236"/>
      <c r="L56" s="236"/>
      <c r="M56" s="236"/>
      <c r="N56" s="236"/>
      <c r="O56" s="236"/>
      <c r="P56" s="236"/>
      <c r="Q56" s="236"/>
      <c r="R56" s="236"/>
      <c r="S56" s="236"/>
      <c r="T56" s="236"/>
      <c r="U56" s="236"/>
      <c r="V56" s="236"/>
      <c r="W56" s="236"/>
      <c r="X56" s="236"/>
      <c r="Y56" s="236"/>
      <c r="Z56" s="236"/>
      <c r="AA56" s="264" t="s">
        <v>25</v>
      </c>
      <c r="AB56" s="236"/>
      <c r="AC56" s="236"/>
      <c r="AD56" s="236"/>
      <c r="AE56" s="236"/>
    </row>
    <row r="57" spans="1:31" ht="20.25">
      <c r="A57" s="245"/>
      <c r="B57" s="249" t="s">
        <v>276</v>
      </c>
      <c r="C57" s="249"/>
      <c r="D57" s="249"/>
      <c r="E57" s="249"/>
      <c r="F57" s="249"/>
      <c r="G57" s="249"/>
      <c r="H57" s="249"/>
      <c r="I57" s="249"/>
      <c r="J57" s="249"/>
      <c r="K57" s="249"/>
      <c r="L57" s="249"/>
      <c r="M57" s="249"/>
      <c r="N57" s="249"/>
      <c r="O57" s="249"/>
      <c r="P57" s="249"/>
      <c r="Q57" s="245"/>
      <c r="R57" s="245"/>
      <c r="S57" s="245"/>
      <c r="T57" s="245"/>
      <c r="U57" s="245"/>
      <c r="V57" s="245"/>
      <c r="W57" s="245"/>
      <c r="X57" s="245"/>
      <c r="Y57" s="245"/>
      <c r="Z57" s="245"/>
      <c r="AA57" s="263"/>
      <c r="AB57" s="236"/>
      <c r="AC57" s="236"/>
      <c r="AD57" s="236"/>
      <c r="AE57" s="236"/>
    </row>
    <row r="58" spans="1:31" ht="20.25">
      <c r="A58" s="7" t="s">
        <v>95</v>
      </c>
      <c r="B58" s="236"/>
      <c r="C58" s="236"/>
      <c r="D58" s="236"/>
      <c r="E58" s="236"/>
      <c r="F58" s="236"/>
      <c r="G58" s="236"/>
      <c r="H58" s="236"/>
      <c r="I58" s="236"/>
      <c r="J58" s="236"/>
      <c r="K58" s="236"/>
      <c r="L58" s="236"/>
      <c r="M58" s="236"/>
      <c r="N58" s="236"/>
      <c r="O58" s="236"/>
      <c r="P58" s="236"/>
      <c r="Q58" s="236"/>
      <c r="R58" s="236"/>
      <c r="S58" s="236"/>
      <c r="T58" s="236"/>
      <c r="U58" s="236"/>
      <c r="V58" s="236"/>
      <c r="W58" s="236"/>
      <c r="X58" s="236"/>
      <c r="Y58" s="236"/>
      <c r="Z58" s="236"/>
      <c r="AA58" s="242"/>
      <c r="AB58" s="236"/>
      <c r="AC58" s="236"/>
      <c r="AD58" s="236"/>
      <c r="AE58" s="236"/>
    </row>
    <row r="59" spans="1:31" ht="18.75">
      <c r="A59" s="236"/>
      <c r="B59" s="236"/>
      <c r="C59" s="236"/>
      <c r="D59" s="236"/>
      <c r="E59" s="236"/>
      <c r="F59" s="236"/>
      <c r="G59" s="236"/>
      <c r="H59" s="236"/>
      <c r="I59" s="236"/>
      <c r="J59" s="236"/>
      <c r="K59" s="236"/>
      <c r="L59" s="236"/>
      <c r="M59" s="236"/>
      <c r="N59" s="236"/>
      <c r="O59" s="236"/>
      <c r="P59" s="236"/>
      <c r="Q59" s="236"/>
      <c r="R59" s="236"/>
      <c r="S59" s="236"/>
      <c r="T59" s="236"/>
      <c r="U59" s="236"/>
      <c r="V59" s="236"/>
      <c r="W59" s="236"/>
      <c r="X59" s="236"/>
      <c r="Y59" s="236"/>
      <c r="Z59" s="236"/>
      <c r="AA59" s="235"/>
      <c r="AB59" s="236"/>
      <c r="AC59" s="236"/>
      <c r="AD59" s="236"/>
      <c r="AE59" s="236"/>
    </row>
    <row r="60" spans="1:31" ht="18.75">
      <c r="A60" s="239" t="s">
        <v>291</v>
      </c>
      <c r="B60" s="239"/>
      <c r="C60" s="239"/>
      <c r="D60" s="239"/>
      <c r="E60" s="239"/>
      <c r="F60" s="239"/>
      <c r="G60" s="239"/>
      <c r="H60" s="239"/>
      <c r="I60" s="239"/>
      <c r="J60" s="239"/>
      <c r="K60" s="239"/>
      <c r="L60" s="239"/>
      <c r="M60" s="239"/>
      <c r="N60" s="239" t="s">
        <v>9</v>
      </c>
      <c r="O60" s="239"/>
      <c r="P60" s="239"/>
      <c r="Q60" s="239"/>
      <c r="R60" s="239"/>
      <c r="S60" s="239"/>
      <c r="T60" s="239"/>
      <c r="U60" s="239"/>
      <c r="V60" s="239"/>
      <c r="W60" s="239"/>
      <c r="X60" s="239"/>
      <c r="Y60" s="239"/>
      <c r="Z60" s="239"/>
      <c r="AA60" s="235"/>
      <c r="AB60" s="236"/>
      <c r="AC60" s="236"/>
      <c r="AD60" s="236"/>
      <c r="AE60" s="236"/>
    </row>
    <row r="61" spans="1:31" ht="18.75">
      <c r="A61" s="236"/>
      <c r="B61" s="236"/>
      <c r="C61" s="236"/>
      <c r="D61" s="236"/>
      <c r="E61" s="236"/>
      <c r="F61" s="236"/>
      <c r="G61" s="236"/>
      <c r="H61" s="236"/>
      <c r="I61" s="236"/>
      <c r="J61" s="236"/>
      <c r="K61" s="236"/>
      <c r="L61" s="236"/>
      <c r="M61" s="236"/>
      <c r="N61" s="236"/>
      <c r="O61" s="236"/>
      <c r="P61" s="236"/>
      <c r="Q61" s="236"/>
      <c r="R61" s="236"/>
      <c r="S61" s="236"/>
      <c r="T61" s="236"/>
      <c r="U61" s="236"/>
      <c r="V61" s="236"/>
      <c r="W61" s="236"/>
      <c r="X61" s="236"/>
      <c r="Y61" s="236"/>
      <c r="Z61" s="236"/>
      <c r="AA61" s="235"/>
      <c r="AB61" s="236"/>
      <c r="AC61" s="236"/>
      <c r="AD61" s="236"/>
      <c r="AE61" s="236"/>
    </row>
    <row r="62" spans="1:31" ht="18.75">
      <c r="A62" s="236"/>
      <c r="B62" s="236"/>
      <c r="C62" s="236"/>
      <c r="D62" s="236"/>
      <c r="E62" s="236"/>
      <c r="F62" s="236"/>
      <c r="G62" s="236"/>
      <c r="H62" s="236"/>
      <c r="I62" s="236"/>
      <c r="J62" s="236"/>
      <c r="K62" s="236"/>
      <c r="L62" s="236"/>
      <c r="M62" s="236"/>
      <c r="N62" s="236"/>
      <c r="O62" s="236"/>
      <c r="P62" s="236"/>
      <c r="Q62" s="236"/>
      <c r="R62" s="236"/>
      <c r="S62" s="236"/>
      <c r="T62" s="236"/>
      <c r="U62" s="236"/>
      <c r="V62" s="236"/>
      <c r="W62" s="236"/>
      <c r="X62" s="236"/>
      <c r="Y62" s="236"/>
      <c r="Z62" s="236"/>
      <c r="AA62" s="235"/>
      <c r="AB62" s="236"/>
      <c r="AC62" s="236"/>
      <c r="AD62" s="236"/>
      <c r="AE62" s="236"/>
    </row>
    <row r="63" spans="1:31" ht="18.75">
      <c r="A63" s="236"/>
      <c r="B63" s="236"/>
      <c r="C63" s="236"/>
      <c r="D63" s="236"/>
      <c r="E63" s="236"/>
      <c r="F63" s="236"/>
      <c r="G63" s="236"/>
      <c r="H63" s="236"/>
      <c r="I63" s="236"/>
      <c r="J63" s="236"/>
      <c r="K63" s="236"/>
      <c r="L63" s="236"/>
      <c r="M63" s="236"/>
      <c r="N63" s="236"/>
      <c r="O63" s="236"/>
      <c r="P63" s="236"/>
      <c r="Q63" s="236"/>
      <c r="R63" s="236"/>
      <c r="S63" s="236"/>
      <c r="T63" s="236"/>
      <c r="U63" s="236"/>
      <c r="V63" s="236"/>
      <c r="W63" s="236"/>
      <c r="X63" s="236"/>
      <c r="Y63" s="236"/>
      <c r="Z63" s="236"/>
      <c r="AA63" s="235"/>
      <c r="AB63" s="236"/>
      <c r="AC63" s="236"/>
      <c r="AD63" s="236"/>
      <c r="AE63" s="236"/>
    </row>
    <row r="64" spans="1:31" ht="18.75">
      <c r="A64" s="236"/>
      <c r="B64" s="236"/>
      <c r="C64" s="236"/>
      <c r="D64" s="236"/>
      <c r="E64" s="236"/>
      <c r="F64" s="236"/>
      <c r="G64" s="236"/>
      <c r="H64" s="236"/>
      <c r="I64" s="236"/>
      <c r="J64" s="236"/>
      <c r="K64" s="236"/>
      <c r="L64" s="236"/>
      <c r="M64" s="236"/>
      <c r="N64" s="236"/>
      <c r="O64" s="236"/>
      <c r="P64" s="236"/>
      <c r="Q64" s="236"/>
      <c r="R64" s="236"/>
      <c r="S64" s="236"/>
      <c r="T64" s="236"/>
      <c r="U64" s="236"/>
      <c r="V64" s="236"/>
      <c r="W64" s="236"/>
      <c r="X64" s="236"/>
      <c r="Y64" s="236"/>
      <c r="Z64" s="236"/>
      <c r="AA64" s="235"/>
      <c r="AB64" s="236"/>
      <c r="AC64" s="236"/>
      <c r="AD64" s="236"/>
      <c r="AE64" s="236"/>
    </row>
    <row r="65" spans="1:31" ht="18.75">
      <c r="A65" s="15" t="str">
        <f>MID(tvgs1,FIND(":",tvgs1,1)+1,LEN(tvgs1))</f>
        <v xml:space="preserve"> Trần Bá Đức</v>
      </c>
      <c r="B65" s="239"/>
      <c r="C65" s="239"/>
      <c r="D65" s="239"/>
      <c r="E65" s="239"/>
      <c r="F65" s="239"/>
      <c r="G65" s="239"/>
      <c r="H65" s="239"/>
      <c r="I65" s="239"/>
      <c r="J65" s="239"/>
      <c r="K65" s="239"/>
      <c r="L65" s="239"/>
      <c r="M65" s="239"/>
      <c r="N65" s="15" t="str">
        <f>MID(dvtc1,FIND(":",dvtc1,1)+1,LEN(dvtc1))</f>
        <v xml:space="preserve"> Nguyễn Anh Trung</v>
      </c>
      <c r="O65" s="239"/>
      <c r="P65" s="239"/>
      <c r="Q65" s="239"/>
      <c r="R65" s="239"/>
      <c r="S65" s="239"/>
      <c r="T65" s="239"/>
      <c r="U65" s="239"/>
      <c r="V65" s="239"/>
      <c r="W65" s="239"/>
      <c r="X65" s="239"/>
      <c r="Y65" s="239"/>
      <c r="Z65" s="239"/>
      <c r="AA65" s="235"/>
      <c r="AB65" s="236"/>
      <c r="AC65" s="236"/>
      <c r="AD65" s="236"/>
      <c r="AE65" s="236"/>
    </row>
  </sheetData>
  <mergeCells count="8">
    <mergeCell ref="A14:Z16"/>
    <mergeCell ref="A18:Z18"/>
    <mergeCell ref="A45:Z46"/>
    <mergeCell ref="A27:Z27"/>
    <mergeCell ref="A30:Z31"/>
    <mergeCell ref="A38:Z41"/>
    <mergeCell ref="A43:Z44"/>
    <mergeCell ref="A32:Z33"/>
  </mergeCells>
  <phoneticPr fontId="7" type="noConversion"/>
  <conditionalFormatting sqref="A14:Z16">
    <cfRule type="expression" dxfId="13" priority="1" stopIfTrue="1">
      <formula>AB$14&gt;0</formula>
    </cfRule>
  </conditionalFormatting>
  <hyperlinks>
    <hyperlink ref="AA8" location="DanhMuc!A1" display="Quay về DanhMuc"/>
    <hyperlink ref="AA56" location="DanhMuc!A1" display="Quay về DanhMuc"/>
  </hyperlinks>
  <printOptions horizontalCentered="1"/>
  <pageMargins left="0.9055118110236221" right="0.78740157480314965" top="0.59055118110236227" bottom="0.59055118110236227" header="0" footer="0"/>
  <pageSetup paperSize="9" orientation="portrait" r:id="rId1"/>
  <headerFooter alignWithMargins="0"/>
</worksheet>
</file>

<file path=xl/worksheets/sheet41.xml><?xml version="1.0" encoding="utf-8"?>
<worksheet xmlns="http://schemas.openxmlformats.org/spreadsheetml/2006/main" xmlns:r="http://schemas.openxmlformats.org/officeDocument/2006/relationships">
  <sheetPr codeName="Sheet40" enableFormatConditionsCalculation="0">
    <tabColor indexed="51"/>
  </sheetPr>
  <dimension ref="A1:AF33"/>
  <sheetViews>
    <sheetView view="pageBreakPreview" workbookViewId="0">
      <pane ySplit="1" topLeftCell="A2" activePane="bottomLeft" state="frozen"/>
      <selection activeCell="Q11" sqref="Q11"/>
      <selection pane="bottomLeft" activeCell="Q11" sqref="Q11"/>
    </sheetView>
  </sheetViews>
  <sheetFormatPr defaultRowHeight="15.75"/>
  <cols>
    <col min="1" max="25" width="3" customWidth="1"/>
    <col min="26" max="26" width="3.25" customWidth="1"/>
    <col min="27" max="27" width="23.125" bestFit="1" customWidth="1"/>
    <col min="28" max="28" width="4.875" hidden="1" customWidth="1"/>
    <col min="29" max="29" width="6.125" hidden="1" customWidth="1"/>
    <col min="30" max="30" width="4.875" hidden="1" customWidth="1"/>
    <col min="32" max="32" width="10.25" customWidth="1"/>
  </cols>
  <sheetData>
    <row r="1" spans="1:32" s="3" customFormat="1" ht="17.25" customHeight="1"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1">
        <f>DanhMuc!S12</f>
        <v>52</v>
      </c>
    </row>
    <row r="2" spans="1:32" ht="21" thickTop="1">
      <c r="A2" s="105" t="s">
        <v>268</v>
      </c>
      <c r="B2" s="5"/>
      <c r="C2" s="5"/>
      <c r="D2" s="5"/>
      <c r="E2" s="5"/>
      <c r="F2" s="5"/>
      <c r="G2" s="5"/>
      <c r="H2" s="5"/>
      <c r="I2" s="5"/>
      <c r="J2" s="5"/>
      <c r="K2" s="6" t="s">
        <v>10</v>
      </c>
      <c r="L2" s="5"/>
      <c r="M2" s="5"/>
      <c r="N2" s="5"/>
      <c r="O2" s="5"/>
      <c r="P2" s="5"/>
      <c r="Q2" s="5"/>
      <c r="R2" s="5"/>
      <c r="S2" s="5"/>
      <c r="T2" s="5"/>
      <c r="U2" s="5"/>
      <c r="V2" s="5"/>
      <c r="W2" s="5"/>
      <c r="X2" s="5"/>
      <c r="Y2" s="5"/>
      <c r="Z2" s="5"/>
      <c r="AA2" s="98"/>
    </row>
    <row r="3" spans="1:32" ht="20.25">
      <c r="A3" s="106" t="s">
        <v>269</v>
      </c>
      <c r="B3" s="18"/>
      <c r="C3" s="18"/>
      <c r="D3" s="9"/>
      <c r="E3" s="9"/>
      <c r="F3" s="9"/>
      <c r="G3" s="9"/>
      <c r="H3" s="18"/>
      <c r="I3" s="18"/>
      <c r="J3" s="18"/>
      <c r="K3" s="19" t="s">
        <v>0</v>
      </c>
      <c r="L3" s="18"/>
      <c r="M3" s="18"/>
      <c r="N3" s="18"/>
      <c r="O3" s="9"/>
      <c r="P3" s="9"/>
      <c r="Q3" s="9"/>
      <c r="R3" s="9"/>
      <c r="S3" s="9"/>
      <c r="T3" s="9"/>
      <c r="U3" s="9"/>
      <c r="V3" s="9"/>
      <c r="W3" s="18"/>
      <c r="X3" s="18"/>
      <c r="Y3" s="18"/>
      <c r="Z3" s="18"/>
      <c r="AA3" s="98"/>
    </row>
    <row r="4" spans="1:32" ht="20.25">
      <c r="A4" s="106"/>
      <c r="B4" s="18"/>
      <c r="C4" s="18"/>
      <c r="D4" s="18"/>
      <c r="E4" s="18"/>
      <c r="F4" s="18"/>
      <c r="G4" s="18"/>
      <c r="H4" s="18"/>
      <c r="I4" s="18"/>
      <c r="J4" s="18"/>
      <c r="K4" s="19"/>
      <c r="L4" s="18"/>
      <c r="M4" s="18"/>
      <c r="N4" s="18"/>
      <c r="O4" s="18"/>
      <c r="P4" s="18"/>
      <c r="Q4" s="18"/>
      <c r="R4" s="18"/>
      <c r="S4" s="18"/>
      <c r="T4" s="18"/>
      <c r="U4" s="18"/>
      <c r="V4" s="18"/>
      <c r="W4" s="18"/>
      <c r="X4" s="18"/>
      <c r="Y4" s="18"/>
      <c r="Z4" s="18"/>
      <c r="AA4" s="98"/>
    </row>
    <row r="5" spans="1:32" ht="20.25">
      <c r="Z5" s="11" t="str">
        <f>tinh2&amp;", ngày "&amp;AB5&amp;" tháng "&amp;AC5&amp;" năm "&amp;AD5</f>
        <v>Hạ Long, ngày …... tháng …... năm ……...</v>
      </c>
      <c r="AA5" s="99">
        <v>7</v>
      </c>
      <c r="AB5" t="str">
        <f>IF(INDEX(DanhMuc,$AA$1,AA5)&gt;0,TEXT(DAY(INDEX(DanhMuc,$AA$1,AA5)),"00"),"…...")</f>
        <v>…...</v>
      </c>
      <c r="AC5" t="str">
        <f>IF(INDEX(DanhMuc,$AA$1,AA5)&gt;0,TEXT(MONTH(INDEX(DanhMuc,$AA$1,AA5)),"00"),"…...")</f>
        <v>…...</v>
      </c>
      <c r="AD5" t="str">
        <f>IF(INDEX(DanhMuc,$AA$1,AA5)&gt;0,TEXT(YEAR(INDEX(DanhMuc,$AA$1,AA5)),"00"),"……...")</f>
        <v>……...</v>
      </c>
    </row>
    <row r="6" spans="1:32" ht="20.25">
      <c r="AA6" s="98"/>
    </row>
    <row r="7" spans="1:32" ht="21" thickBot="1">
      <c r="A7" s="4" t="str">
        <f>IF(AB7&gt;0,"SỐ: "&amp;AC7&amp;"/PYC","SỐ: ………………")</f>
        <v>SỐ: ………………</v>
      </c>
      <c r="B7" s="4"/>
      <c r="C7" s="4"/>
      <c r="D7" s="4"/>
      <c r="E7" s="4"/>
      <c r="F7" s="4"/>
      <c r="G7" s="4"/>
      <c r="H7" s="4"/>
      <c r="I7" s="4"/>
      <c r="J7" s="4"/>
      <c r="K7" s="4"/>
      <c r="L7" s="4"/>
      <c r="M7" s="4"/>
      <c r="N7" s="4"/>
      <c r="O7" s="4"/>
      <c r="P7" s="4"/>
      <c r="Q7" s="4"/>
      <c r="R7" s="4"/>
      <c r="S7" s="4"/>
      <c r="T7" s="4"/>
      <c r="U7" s="4"/>
      <c r="V7" s="4"/>
      <c r="W7" s="4"/>
      <c r="X7" s="4"/>
      <c r="Y7" s="4"/>
      <c r="Z7" s="4"/>
      <c r="AA7" s="99">
        <v>1</v>
      </c>
      <c r="AB7">
        <f>LEN(INDEX(DanhMuc,$AA$1,AA7))</f>
        <v>0</v>
      </c>
      <c r="AC7">
        <f>INDEX(DanhMuc,$AA$1,AA7)</f>
        <v>0</v>
      </c>
    </row>
    <row r="8" spans="1:32" ht="21" thickBot="1">
      <c r="A8" s="10" t="s">
        <v>303</v>
      </c>
      <c r="B8" s="4"/>
      <c r="C8" s="4"/>
      <c r="D8" s="4"/>
      <c r="E8" s="4"/>
      <c r="F8" s="4"/>
      <c r="G8" s="4"/>
      <c r="H8" s="4"/>
      <c r="I8" s="4"/>
      <c r="J8" s="4"/>
      <c r="K8" s="4"/>
      <c r="L8" s="4"/>
      <c r="M8" s="4"/>
      <c r="N8" s="4"/>
      <c r="O8" s="4"/>
      <c r="P8" s="4"/>
      <c r="Q8" s="4"/>
      <c r="R8" s="4"/>
      <c r="S8" s="4"/>
      <c r="T8" s="4"/>
      <c r="U8" s="4"/>
      <c r="V8" s="4"/>
      <c r="W8" s="4"/>
      <c r="X8" s="4"/>
      <c r="Y8" s="4"/>
      <c r="Z8" s="4"/>
      <c r="AA8" s="107" t="s">
        <v>25</v>
      </c>
    </row>
    <row r="9" spans="1:32" ht="20.25">
      <c r="A9" s="17"/>
      <c r="AA9" s="98"/>
    </row>
    <row r="10" spans="1:32" ht="20.25">
      <c r="A10" s="17"/>
      <c r="B10" s="102" t="s">
        <v>44</v>
      </c>
      <c r="C10" s="17"/>
      <c r="D10" s="17"/>
      <c r="E10" s="17"/>
      <c r="F10" s="17" t="str">
        <f>ct</f>
        <v>Nhà làm việc kiêm kho, nhà công vụ và phụ trợ</v>
      </c>
      <c r="G10" s="17"/>
      <c r="H10" s="17"/>
      <c r="I10" s="17"/>
      <c r="J10" s="17"/>
      <c r="K10" s="17"/>
      <c r="L10" s="17"/>
      <c r="M10" s="17"/>
      <c r="N10" s="17"/>
      <c r="O10" s="17"/>
      <c r="P10" s="17"/>
      <c r="Q10" s="17"/>
      <c r="R10" s="17"/>
      <c r="S10" s="17"/>
      <c r="T10" s="17"/>
      <c r="U10" s="17"/>
      <c r="V10" s="17"/>
      <c r="W10" s="17"/>
      <c r="X10" s="17"/>
      <c r="Y10" s="17"/>
      <c r="Z10" s="17"/>
      <c r="AA10" s="98"/>
    </row>
    <row r="11" spans="1:32" ht="20.25">
      <c r="A11" s="17"/>
      <c r="B11" s="102" t="s">
        <v>74</v>
      </c>
      <c r="C11" s="17"/>
      <c r="D11" s="17"/>
      <c r="E11" s="17"/>
      <c r="F11" s="17" t="str">
        <f>hm</f>
        <v>Nhà làm việc kiêm kho</v>
      </c>
      <c r="G11" s="17"/>
      <c r="H11" s="17"/>
      <c r="I11" s="17"/>
      <c r="J11" s="17"/>
      <c r="K11" s="17"/>
      <c r="L11" s="17"/>
      <c r="M11" s="17"/>
      <c r="N11" s="17"/>
      <c r="O11" s="17"/>
      <c r="P11" s="17"/>
      <c r="Q11" s="17"/>
      <c r="R11" s="17"/>
      <c r="S11" s="17"/>
      <c r="T11" s="17"/>
      <c r="U11" s="17"/>
      <c r="V11" s="17"/>
      <c r="W11" s="17"/>
      <c r="X11" s="17"/>
      <c r="Y11" s="17"/>
      <c r="Z11" s="17"/>
      <c r="AA11" s="98"/>
    </row>
    <row r="12" spans="1:32" ht="20.25">
      <c r="A12" s="17"/>
      <c r="B12" s="102" t="s">
        <v>45</v>
      </c>
      <c r="C12" s="17"/>
      <c r="D12" s="17"/>
      <c r="E12" s="17"/>
      <c r="F12" s="17" t="str">
        <f>dd</f>
        <v>Phường HG - TP HL - Tỉnh QN</v>
      </c>
      <c r="G12" s="17"/>
      <c r="H12" s="17"/>
      <c r="I12" s="17"/>
      <c r="J12" s="17"/>
      <c r="K12" s="17"/>
      <c r="L12" s="17"/>
      <c r="M12" s="17"/>
      <c r="N12" s="17"/>
      <c r="O12" s="17"/>
      <c r="P12" s="17"/>
      <c r="Q12" s="17"/>
      <c r="R12" s="17"/>
      <c r="S12" s="17"/>
      <c r="T12" s="17"/>
      <c r="U12" s="17"/>
      <c r="V12" s="17"/>
      <c r="W12" s="17"/>
      <c r="X12" s="17"/>
      <c r="Y12" s="17"/>
      <c r="Z12" s="17"/>
      <c r="AA12" s="98"/>
    </row>
    <row r="13" spans="1:32" ht="20.25">
      <c r="A13" s="102"/>
      <c r="B13" s="17"/>
      <c r="C13" s="17"/>
      <c r="D13" s="17"/>
      <c r="E13" s="17"/>
      <c r="F13" s="17"/>
      <c r="G13" s="17"/>
      <c r="H13" s="17"/>
      <c r="I13" s="17"/>
      <c r="J13" s="17"/>
      <c r="K13" s="17"/>
      <c r="L13" s="17"/>
      <c r="M13" s="17"/>
      <c r="N13" s="17"/>
      <c r="O13" s="17"/>
      <c r="P13" s="17"/>
      <c r="Q13" s="17"/>
      <c r="R13" s="17"/>
      <c r="S13" s="17"/>
      <c r="T13" s="17"/>
      <c r="U13" s="17"/>
      <c r="V13" s="17"/>
      <c r="W13" s="17"/>
      <c r="X13" s="17"/>
      <c r="Y13" s="17"/>
      <c r="Z13" s="17"/>
      <c r="AA13" s="98"/>
    </row>
    <row r="14" spans="1:32" ht="20.25">
      <c r="A14" s="102"/>
      <c r="B14" s="103" t="s">
        <v>97</v>
      </c>
      <c r="C14" s="17"/>
      <c r="D14" s="17"/>
      <c r="F14" s="102" t="str">
        <f>cdt</f>
        <v>Tỉnh QN</v>
      </c>
      <c r="G14" s="17"/>
      <c r="H14" s="17"/>
      <c r="I14" s="17"/>
      <c r="J14" s="17"/>
      <c r="K14" s="17"/>
      <c r="L14" s="17"/>
      <c r="M14" s="17"/>
      <c r="N14" s="17"/>
      <c r="O14" s="17"/>
      <c r="P14" s="17"/>
      <c r="Q14" s="17"/>
      <c r="R14" s="17"/>
      <c r="S14" s="17"/>
      <c r="T14" s="17"/>
      <c r="U14" s="17"/>
      <c r="V14" s="17"/>
      <c r="W14" s="17"/>
      <c r="X14" s="17"/>
      <c r="Y14" s="17"/>
      <c r="Z14" s="17"/>
      <c r="AA14" s="98"/>
    </row>
    <row r="15" spans="1:32" ht="20.25">
      <c r="A15" s="17"/>
      <c r="B15" s="17"/>
      <c r="C15" s="17"/>
      <c r="D15" s="17"/>
      <c r="E15" s="17"/>
      <c r="F15" s="102" t="s">
        <v>270</v>
      </c>
      <c r="G15" s="17"/>
      <c r="H15" s="17"/>
      <c r="I15" s="17"/>
      <c r="J15" s="17"/>
      <c r="K15" s="17"/>
      <c r="L15" s="17"/>
      <c r="M15" s="17"/>
      <c r="N15" s="17"/>
      <c r="O15" s="17"/>
      <c r="P15" s="17"/>
      <c r="Q15" s="17"/>
      <c r="R15" s="17"/>
      <c r="S15" s="17"/>
      <c r="T15" s="17"/>
      <c r="U15" s="17"/>
      <c r="V15" s="17"/>
      <c r="W15" s="17"/>
      <c r="X15" s="17"/>
      <c r="Y15" s="17"/>
      <c r="Z15" s="17"/>
      <c r="AA15" s="98"/>
    </row>
    <row r="16" spans="1:32" ht="20.25" customHeight="1">
      <c r="A16" s="224" t="s">
        <v>304</v>
      </c>
      <c r="B16" s="17"/>
      <c r="C16" s="17"/>
      <c r="D16" s="17"/>
      <c r="E16" s="17"/>
      <c r="F16" s="17"/>
      <c r="G16" s="17"/>
      <c r="H16" s="17"/>
      <c r="I16" s="17"/>
      <c r="J16" s="17"/>
      <c r="K16" s="17"/>
      <c r="L16" s="17"/>
      <c r="M16" s="17"/>
      <c r="N16" s="17"/>
      <c r="O16" s="17"/>
      <c r="P16" s="17"/>
      <c r="Q16" s="17"/>
      <c r="R16" s="17"/>
      <c r="S16" s="17"/>
      <c r="T16" s="17"/>
      <c r="U16" s="17"/>
      <c r="V16" s="17"/>
      <c r="W16" s="17"/>
      <c r="X16" s="17"/>
      <c r="Y16" s="17"/>
      <c r="Z16" s="17"/>
      <c r="AA16" s="98"/>
      <c r="AF16" s="14"/>
    </row>
    <row r="17" spans="1:31" ht="20.25" customHeight="1">
      <c r="A17" s="454" t="str">
        <f>IF(AB17&gt;0,INDEX(DanhMuc,$AA$1,AA17),REPT(".",285))</f>
        <v>.............................................................................................................................................................................................................................................................................................</v>
      </c>
      <c r="B17" s="454"/>
      <c r="C17" s="454"/>
      <c r="D17" s="454"/>
      <c r="E17" s="454"/>
      <c r="F17" s="454"/>
      <c r="G17" s="454"/>
      <c r="H17" s="454"/>
      <c r="I17" s="454"/>
      <c r="J17" s="454"/>
      <c r="K17" s="454"/>
      <c r="L17" s="454"/>
      <c r="M17" s="454"/>
      <c r="N17" s="454"/>
      <c r="O17" s="454"/>
      <c r="P17" s="454"/>
      <c r="Q17" s="454"/>
      <c r="R17" s="454"/>
      <c r="S17" s="454"/>
      <c r="T17" s="454"/>
      <c r="U17" s="454"/>
      <c r="V17" s="454"/>
      <c r="W17" s="454"/>
      <c r="X17" s="454"/>
      <c r="Y17" s="454"/>
      <c r="Z17" s="454"/>
      <c r="AA17" s="99">
        <v>2</v>
      </c>
      <c r="AB17">
        <f>LEN(INDEX(DanhMuc,$AA$1,AA17))</f>
        <v>0</v>
      </c>
    </row>
    <row r="18" spans="1:31" ht="20.25" customHeight="1">
      <c r="A18" s="454"/>
      <c r="B18" s="454"/>
      <c r="C18" s="454"/>
      <c r="D18" s="454"/>
      <c r="E18" s="454"/>
      <c r="F18" s="454"/>
      <c r="G18" s="454"/>
      <c r="H18" s="454"/>
      <c r="I18" s="454"/>
      <c r="J18" s="454"/>
      <c r="K18" s="454"/>
      <c r="L18" s="454"/>
      <c r="M18" s="454"/>
      <c r="N18" s="454"/>
      <c r="O18" s="454"/>
      <c r="P18" s="454"/>
      <c r="Q18" s="454"/>
      <c r="R18" s="454"/>
      <c r="S18" s="454"/>
      <c r="T18" s="454"/>
      <c r="U18" s="454"/>
      <c r="V18" s="454"/>
      <c r="W18" s="454"/>
      <c r="X18" s="454"/>
      <c r="Y18" s="454"/>
      <c r="Z18" s="454"/>
      <c r="AA18" s="99"/>
    </row>
    <row r="19" spans="1:31" ht="20.25">
      <c r="A19" s="454"/>
      <c r="B19" s="454"/>
      <c r="C19" s="454"/>
      <c r="D19" s="454"/>
      <c r="E19" s="454"/>
      <c r="F19" s="454"/>
      <c r="G19" s="454"/>
      <c r="H19" s="454"/>
      <c r="I19" s="454"/>
      <c r="J19" s="454"/>
      <c r="K19" s="454"/>
      <c r="L19" s="454"/>
      <c r="M19" s="454"/>
      <c r="N19" s="454"/>
      <c r="O19" s="454"/>
      <c r="P19" s="454"/>
      <c r="Q19" s="454"/>
      <c r="R19" s="454"/>
      <c r="S19" s="454"/>
      <c r="T19" s="454"/>
      <c r="U19" s="454"/>
      <c r="V19" s="454"/>
      <c r="W19" s="454"/>
      <c r="X19" s="454"/>
      <c r="Y19" s="454"/>
      <c r="Z19" s="454"/>
      <c r="AA19" s="99"/>
    </row>
    <row r="20" spans="1:31" ht="18.75">
      <c r="A20" s="224" t="s">
        <v>271</v>
      </c>
      <c r="B20" s="227"/>
      <c r="C20" s="227"/>
      <c r="D20" s="227"/>
      <c r="E20" s="227"/>
      <c r="F20" s="227"/>
      <c r="G20" s="227"/>
      <c r="H20" s="227"/>
      <c r="I20" s="224" t="str">
        <f>AC20&amp;" giờ "&amp;AD20&amp;" phút, ngày "&amp;AB21&amp;" tháng "&amp;AC21&amp;" năm "&amp;AD21</f>
        <v>…… giờ …… phút, ngày …... tháng …... năm …...</v>
      </c>
      <c r="J20" s="227"/>
      <c r="K20" s="227"/>
      <c r="L20" s="227"/>
      <c r="M20" s="227"/>
      <c r="N20" s="227"/>
      <c r="O20" s="227"/>
      <c r="P20" s="227"/>
      <c r="Q20" s="227"/>
      <c r="R20" s="227"/>
      <c r="S20" s="227"/>
      <c r="T20" s="227"/>
      <c r="U20" s="227"/>
      <c r="V20" s="227"/>
      <c r="W20" s="227"/>
      <c r="X20" s="227"/>
      <c r="Y20" s="227"/>
      <c r="Z20" s="227"/>
      <c r="AA20" s="14">
        <v>8</v>
      </c>
      <c r="AB20">
        <f>INDEX(DanhMuc,$AA$1,AA20)</f>
        <v>0</v>
      </c>
      <c r="AC20" t="str">
        <f>IF(AB20&gt;0,LEFT(AB20,LEN(AB20)-2),"……")</f>
        <v>……</v>
      </c>
      <c r="AD20" t="str">
        <f>IF(AB20&gt;0,RIGHT(AB20,2),"……")</f>
        <v>……</v>
      </c>
      <c r="AE20" s="227"/>
    </row>
    <row r="21" spans="1:31" ht="20.25" customHeight="1">
      <c r="A21" s="229" t="str">
        <f>"    Tại công trình: "&amp;ct</f>
        <v xml:space="preserve">    Tại công trình: Nhà làm việc kiêm kho, nhà công vụ và phụ trợ</v>
      </c>
      <c r="B21" s="228"/>
      <c r="C21" s="228"/>
      <c r="D21" s="228"/>
      <c r="E21" s="228"/>
      <c r="F21" s="228"/>
      <c r="G21" s="228"/>
      <c r="H21" s="228"/>
      <c r="I21" s="228"/>
      <c r="J21" s="228"/>
      <c r="K21" s="228"/>
      <c r="L21" s="228"/>
      <c r="M21" s="228"/>
      <c r="N21" s="228"/>
      <c r="O21" s="228"/>
      <c r="P21" s="228"/>
      <c r="Q21" s="228"/>
      <c r="R21" s="228"/>
      <c r="S21" s="228"/>
      <c r="T21" s="228"/>
      <c r="U21" s="228"/>
      <c r="V21" s="228"/>
      <c r="W21" s="228"/>
      <c r="X21" s="228"/>
      <c r="Y21" s="228"/>
      <c r="Z21" s="228"/>
      <c r="AA21" s="14">
        <v>10</v>
      </c>
      <c r="AB21" t="str">
        <f>IF(INDEX(DanhMuc,$AA$1,AA21)&gt;0,TEXT(DAY(INDEX(DanhMuc,$AA$1,AA21)),"00"),"…...")</f>
        <v>…...</v>
      </c>
      <c r="AC21" t="str">
        <f>IF(INDEX(DanhMuc,$AA$1,AA21)&gt;0,TEXT(MONTH(INDEX(DanhMuc,$AA$1,AA21)),"00"),"…...")</f>
        <v>…...</v>
      </c>
      <c r="AD21" t="str">
        <f>IF(INDEX(DanhMuc,$AA$1,AA21)&gt;0,TEXT(YEAR(INDEX(DanhMuc,$AA$1,AA21)),"00"),"…...")</f>
        <v>…...</v>
      </c>
      <c r="AE21" s="227"/>
    </row>
    <row r="22" spans="1:31" ht="20.25" customHeight="1">
      <c r="A22" s="455" t="str">
        <f>"    Sau khi kiểm tra và nghiệm thu nội bộ công việc xây dựng, nội dung thể hiện trong biên bản nghiệm thu nội bộ số: "&amp;IF(AB22&gt;0,AC22&amp;"/NB","……..……...")&amp;" ngày "&amp;AB26&amp;" tháng "&amp;AC26&amp;" năm "&amp;AD26&amp;", Nhà thầu thi công chúng tôi cam kết phần công việc cần nghiệm thu đã hoàn thành, đạt yêu cầu thiết kế. Nhà thầu thi công kính đề nghị các bên liên quan tổ chức nghiệm thu để có cơ sở thực hiện các công việc tiếp theo."</f>
        <v xml:space="preserve">    Sau khi kiểm tra và nghiệm thu nội bộ công việc xây dựng, nội dung thể hiện trong biên bản nghiệm thu nội bộ số: ……..……... ngày …... tháng …... năm ……..., Nhà thầu thi công chúng tôi cam kết phần công việc cần nghiệm thu đã hoàn thành, đạt yêu cầu thiết kế. Nhà thầu thi công kính đề nghị các bên liên quan tổ chức nghiệm thu để có cơ sở thực hiện các công việc tiếp theo.</v>
      </c>
      <c r="B22" s="456"/>
      <c r="C22" s="456"/>
      <c r="D22" s="456"/>
      <c r="E22" s="456"/>
      <c r="F22" s="456"/>
      <c r="G22" s="456"/>
      <c r="H22" s="456"/>
      <c r="I22" s="456"/>
      <c r="J22" s="456"/>
      <c r="K22" s="456"/>
      <c r="L22" s="456"/>
      <c r="M22" s="456"/>
      <c r="N22" s="456"/>
      <c r="O22" s="456"/>
      <c r="P22" s="456"/>
      <c r="Q22" s="456"/>
      <c r="R22" s="456"/>
      <c r="S22" s="456"/>
      <c r="T22" s="456"/>
      <c r="U22" s="456"/>
      <c r="V22" s="456"/>
      <c r="W22" s="456"/>
      <c r="X22" s="456"/>
      <c r="Y22" s="456"/>
      <c r="Z22" s="456"/>
      <c r="AA22" s="99">
        <v>1</v>
      </c>
      <c r="AB22">
        <f>LEN(INDEX(DanhMuc,$AA$1,AA22))</f>
        <v>0</v>
      </c>
      <c r="AC22">
        <f>INDEX(DanhMuc,$AA$1,AA22)</f>
        <v>0</v>
      </c>
    </row>
    <row r="23" spans="1:31" ht="20.25">
      <c r="A23" s="455"/>
      <c r="B23" s="456"/>
      <c r="C23" s="456"/>
      <c r="D23" s="456"/>
      <c r="E23" s="456"/>
      <c r="F23" s="456"/>
      <c r="G23" s="456"/>
      <c r="H23" s="456"/>
      <c r="I23" s="456"/>
      <c r="J23" s="456"/>
      <c r="K23" s="456"/>
      <c r="L23" s="456"/>
      <c r="M23" s="456"/>
      <c r="N23" s="456"/>
      <c r="O23" s="456"/>
      <c r="P23" s="456"/>
      <c r="Q23" s="456"/>
      <c r="R23" s="456"/>
      <c r="S23" s="456"/>
      <c r="T23" s="456"/>
      <c r="U23" s="456"/>
      <c r="V23" s="456"/>
      <c r="W23" s="456"/>
      <c r="X23" s="456"/>
      <c r="Y23" s="456"/>
      <c r="Z23" s="456"/>
      <c r="AA23" s="99"/>
    </row>
    <row r="24" spans="1:31" ht="20.25">
      <c r="A24" s="455"/>
      <c r="B24" s="456"/>
      <c r="C24" s="456"/>
      <c r="D24" s="456"/>
      <c r="E24" s="456"/>
      <c r="F24" s="456"/>
      <c r="G24" s="456"/>
      <c r="H24" s="456"/>
      <c r="I24" s="456"/>
      <c r="J24" s="456"/>
      <c r="K24" s="456"/>
      <c r="L24" s="456"/>
      <c r="M24" s="456"/>
      <c r="N24" s="456"/>
      <c r="O24" s="456"/>
      <c r="P24" s="456"/>
      <c r="Q24" s="456"/>
      <c r="R24" s="456"/>
      <c r="S24" s="456"/>
      <c r="T24" s="456"/>
      <c r="U24" s="456"/>
      <c r="V24" s="456"/>
      <c r="W24" s="456"/>
      <c r="X24" s="456"/>
      <c r="Y24" s="456"/>
      <c r="Z24" s="456"/>
      <c r="AA24" s="99"/>
    </row>
    <row r="25" spans="1:31" ht="20.25">
      <c r="A25" s="455"/>
      <c r="B25" s="456"/>
      <c r="C25" s="456"/>
      <c r="D25" s="456"/>
      <c r="E25" s="456"/>
      <c r="F25" s="456"/>
      <c r="G25" s="456"/>
      <c r="H25" s="456"/>
      <c r="I25" s="456"/>
      <c r="J25" s="456"/>
      <c r="K25" s="456"/>
      <c r="L25" s="456"/>
      <c r="M25" s="456"/>
      <c r="N25" s="456"/>
      <c r="O25" s="456"/>
      <c r="P25" s="456"/>
      <c r="Q25" s="456"/>
      <c r="R25" s="456"/>
      <c r="S25" s="456"/>
      <c r="T25" s="456"/>
      <c r="U25" s="456"/>
      <c r="V25" s="456"/>
      <c r="W25" s="456"/>
      <c r="X25" s="456"/>
      <c r="Y25" s="456"/>
      <c r="Z25" s="456"/>
      <c r="AA25" s="99"/>
    </row>
    <row r="26" spans="1:31" ht="20.25">
      <c r="A26" s="456"/>
      <c r="B26" s="456"/>
      <c r="C26" s="456"/>
      <c r="D26" s="456"/>
      <c r="E26" s="456"/>
      <c r="F26" s="456"/>
      <c r="G26" s="456"/>
      <c r="H26" s="456"/>
      <c r="I26" s="456"/>
      <c r="J26" s="456"/>
      <c r="K26" s="456"/>
      <c r="L26" s="456"/>
      <c r="M26" s="456"/>
      <c r="N26" s="456"/>
      <c r="O26" s="456"/>
      <c r="P26" s="456"/>
      <c r="Q26" s="456"/>
      <c r="R26" s="456"/>
      <c r="S26" s="456"/>
      <c r="T26" s="456"/>
      <c r="U26" s="456"/>
      <c r="V26" s="456"/>
      <c r="W26" s="456"/>
      <c r="X26" s="456"/>
      <c r="Y26" s="456"/>
      <c r="Z26" s="456"/>
      <c r="AA26" s="99">
        <v>5</v>
      </c>
      <c r="AB26" t="str">
        <f>IF(INDEX(DanhMuc,$AA$1,AA26)&gt;0,TEXT(DAY(INDEX(DanhMuc,$AA$1,AA26)),"00"),"…...")</f>
        <v>…...</v>
      </c>
      <c r="AC26" t="str">
        <f>IF(INDEX(DanhMuc,$AA$1,AA26)&gt;0,TEXT(MONTH(INDEX(DanhMuc,$AA$1,AA26)),"00"),"…...")</f>
        <v>…...</v>
      </c>
      <c r="AD26" t="str">
        <f>IF(INDEX(DanhMuc,$AA$1,AA26)&gt;0,TEXT(YEAR(INDEX(DanhMuc,$AA$1,AA26)),"00"),"……...")</f>
        <v>……...</v>
      </c>
    </row>
    <row r="27" spans="1:31" ht="20.25">
      <c r="A27" s="8" t="s">
        <v>98</v>
      </c>
      <c r="K27" s="104" t="str">
        <f>dvtc</f>
        <v>Công ty Cổ phần Xây dựng…</v>
      </c>
      <c r="L27" s="104"/>
      <c r="M27" s="104"/>
      <c r="N27" s="5"/>
      <c r="O27" s="5"/>
      <c r="P27" s="5"/>
      <c r="Q27" s="5"/>
      <c r="R27" s="5"/>
      <c r="S27" s="5"/>
      <c r="T27" s="5"/>
      <c r="U27" s="5"/>
      <c r="V27" s="5"/>
      <c r="W27" s="5"/>
      <c r="X27" s="5"/>
      <c r="Y27" s="5"/>
      <c r="Z27" s="5"/>
      <c r="AA27" s="98"/>
    </row>
    <row r="28" spans="1:31" ht="20.25">
      <c r="A28" s="2" t="s">
        <v>99</v>
      </c>
      <c r="K28" s="104" t="s">
        <v>273</v>
      </c>
      <c r="L28" s="104"/>
      <c r="M28" s="104"/>
      <c r="N28" s="5"/>
      <c r="O28" s="5"/>
      <c r="P28" s="5"/>
      <c r="Q28" s="5"/>
      <c r="R28" s="5"/>
      <c r="S28" s="5"/>
      <c r="T28" s="5"/>
      <c r="U28" s="5"/>
      <c r="V28" s="5"/>
      <c r="W28" s="5"/>
      <c r="X28" s="5"/>
      <c r="Y28" s="5"/>
      <c r="Z28" s="5"/>
      <c r="AA28" s="98"/>
    </row>
    <row r="29" spans="1:31" ht="20.25">
      <c r="A29" s="2" t="s">
        <v>272</v>
      </c>
      <c r="M29" s="269"/>
      <c r="AA29" s="98"/>
    </row>
    <row r="30" spans="1:31" ht="20.25">
      <c r="A30" s="2"/>
      <c r="M30" s="269"/>
      <c r="AA30" s="98"/>
    </row>
    <row r="31" spans="1:31" ht="20.25">
      <c r="A31" s="2"/>
      <c r="M31" s="269"/>
      <c r="AA31" s="98"/>
    </row>
    <row r="32" spans="1:31" ht="20.25">
      <c r="A32" s="2"/>
      <c r="M32" s="269"/>
      <c r="AA32" s="98"/>
    </row>
    <row r="33" spans="11:27" ht="20.25">
      <c r="K33" s="104" t="str">
        <f>MID(ycnt,FIND(":",ycnt,1)+1,LEN(ycnt))</f>
        <v xml:space="preserve"> Nguyễn Đức Lam</v>
      </c>
      <c r="L33" s="104"/>
      <c r="M33" s="104"/>
      <c r="N33" s="104"/>
      <c r="O33" s="5"/>
      <c r="P33" s="5"/>
      <c r="Q33" s="5"/>
      <c r="R33" s="5"/>
      <c r="S33" s="5"/>
      <c r="T33" s="5"/>
      <c r="U33" s="5"/>
      <c r="V33" s="5"/>
      <c r="W33" s="5"/>
      <c r="X33" s="5"/>
      <c r="Y33" s="5"/>
      <c r="Z33" s="5"/>
      <c r="AA33" s="98"/>
    </row>
  </sheetData>
  <mergeCells count="2">
    <mergeCell ref="A17:Z19"/>
    <mergeCell ref="A22:Z26"/>
  </mergeCells>
  <phoneticPr fontId="7" type="noConversion"/>
  <conditionalFormatting sqref="A17:Z19 A21:Z21">
    <cfRule type="expression" dxfId="12" priority="1" stopIfTrue="1">
      <formula>AB$17&gt;0</formula>
    </cfRule>
  </conditionalFormatting>
  <hyperlinks>
    <hyperlink ref="AA8" location="DanhMuc!A1" display="Quay về DanhMuc"/>
  </hyperlinks>
  <pageMargins left="0.98425196850393704" right="0.39370078740157483" top="0.74803149606299213" bottom="0.74803149606299213" header="0" footer="0"/>
  <pageSetup paperSize="9" orientation="portrait" r:id="rId1"/>
  <headerFooter alignWithMargins="0"/>
</worksheet>
</file>

<file path=xl/worksheets/sheet42.xml><?xml version="1.0" encoding="utf-8"?>
<worksheet xmlns="http://schemas.openxmlformats.org/spreadsheetml/2006/main" xmlns:r="http://schemas.openxmlformats.org/officeDocument/2006/relationships">
  <sheetPr codeName="Sheet41" enableFormatConditionsCalculation="0">
    <tabColor indexed="19"/>
  </sheetPr>
  <dimension ref="A1:AD50"/>
  <sheetViews>
    <sheetView view="pageBreakPreview" workbookViewId="0">
      <pane ySplit="1" topLeftCell="A2" activePane="bottomLeft" state="frozen"/>
      <selection activeCell="Q11" sqref="Q11"/>
      <selection pane="bottomLeft" activeCell="Q11" sqref="Q11"/>
    </sheetView>
  </sheetViews>
  <sheetFormatPr defaultRowHeight="15.75"/>
  <cols>
    <col min="1" max="25" width="3" customWidth="1"/>
    <col min="26" max="26" width="3.25" customWidth="1"/>
    <col min="27" max="27" width="25.625" bestFit="1" customWidth="1"/>
    <col min="28" max="28" width="4.875" hidden="1" customWidth="1"/>
    <col min="29" max="29" width="6.125" hidden="1" customWidth="1"/>
    <col min="30" max="30" width="4.875" hidden="1" customWidth="1"/>
  </cols>
  <sheetData>
    <row r="1" spans="1:30" s="3" customFormat="1" ht="17.25"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1">
        <f>DanhMuc!S20</f>
        <v>52</v>
      </c>
    </row>
    <row r="2" spans="1:30" ht="17.25" thickTop="1">
      <c r="A2" s="105" t="s">
        <v>268</v>
      </c>
      <c r="B2" s="5"/>
      <c r="C2" s="5"/>
      <c r="D2" s="5"/>
      <c r="E2" s="5"/>
      <c r="F2" s="5"/>
      <c r="G2" s="5"/>
      <c r="H2" s="5"/>
      <c r="I2" s="5"/>
      <c r="J2" s="5"/>
      <c r="K2" s="6" t="s">
        <v>10</v>
      </c>
      <c r="L2" s="5"/>
      <c r="M2" s="5"/>
      <c r="N2" s="5"/>
      <c r="O2" s="5"/>
      <c r="P2" s="5"/>
      <c r="Q2" s="5"/>
      <c r="R2" s="5"/>
      <c r="S2" s="5"/>
      <c r="T2" s="5"/>
      <c r="U2" s="5"/>
      <c r="V2" s="5"/>
      <c r="W2" s="5"/>
      <c r="X2" s="5"/>
      <c r="Y2" s="5"/>
      <c r="Z2" s="5"/>
      <c r="AA2" s="224"/>
    </row>
    <row r="3" spans="1:30" ht="16.5">
      <c r="A3" s="106" t="s">
        <v>269</v>
      </c>
      <c r="B3" s="18"/>
      <c r="C3" s="18"/>
      <c r="D3" s="9"/>
      <c r="E3" s="9"/>
      <c r="F3" s="9"/>
      <c r="G3" s="9"/>
      <c r="H3" s="18"/>
      <c r="I3" s="18"/>
      <c r="J3" s="18"/>
      <c r="K3" s="19" t="s">
        <v>0</v>
      </c>
      <c r="L3" s="18"/>
      <c r="M3" s="18"/>
      <c r="N3" s="18"/>
      <c r="O3" s="18"/>
      <c r="P3" s="9"/>
      <c r="Q3" s="9"/>
      <c r="R3" s="9"/>
      <c r="S3" s="9"/>
      <c r="T3" s="9"/>
      <c r="U3" s="9"/>
      <c r="V3" s="18"/>
      <c r="W3" s="18"/>
      <c r="X3" s="18"/>
      <c r="Y3" s="18"/>
      <c r="Z3" s="18"/>
      <c r="AA3" s="224"/>
    </row>
    <row r="4" spans="1:30" ht="7.5" customHeight="1">
      <c r="A4" s="106"/>
      <c r="B4" s="18"/>
      <c r="C4" s="18"/>
      <c r="D4" s="18"/>
      <c r="E4" s="18"/>
      <c r="F4" s="18"/>
      <c r="G4" s="18"/>
      <c r="H4" s="18"/>
      <c r="I4" s="18"/>
      <c r="J4" s="18"/>
      <c r="K4" s="19"/>
      <c r="L4" s="18"/>
      <c r="M4" s="18"/>
      <c r="N4" s="18"/>
      <c r="O4" s="18"/>
      <c r="P4" s="18"/>
      <c r="Q4" s="18"/>
      <c r="R4" s="18"/>
      <c r="S4" s="18"/>
      <c r="T4" s="18"/>
      <c r="U4" s="18"/>
      <c r="V4" s="18"/>
      <c r="W4" s="18"/>
      <c r="X4" s="18"/>
      <c r="Y4" s="18"/>
      <c r="Z4" s="18"/>
      <c r="AA4" s="224"/>
    </row>
    <row r="5" spans="1:30" ht="16.5">
      <c r="Z5" s="11" t="str">
        <f>tinh2&amp;", ngày "&amp;AB5&amp;" tháng "&amp;AC5&amp;" năm "&amp;AD5</f>
        <v>Hạ Long, ngày …... tháng …... năm ……...</v>
      </c>
      <c r="AA5" s="225">
        <v>5</v>
      </c>
      <c r="AB5" t="str">
        <f>IF(INDEX(DanhMuc,$AA$1,AA5)&gt;0,TEXT(DAY(INDEX(DanhMuc,$AA$1,AA5)),"00"),"…...")</f>
        <v>…...</v>
      </c>
      <c r="AC5" t="str">
        <f>IF(INDEX(DanhMuc,$AA$1,AA5)&gt;0,TEXT(MONTH(INDEX(DanhMuc,$AA$1,AA5)),"00"),"…...")</f>
        <v>…...</v>
      </c>
      <c r="AD5" t="str">
        <f>IF(INDEX(DanhMuc,$AA$1,AA5)&gt;0,TEXT(YEAR(INDEX(DanhMuc,$AA$1,AA5)),"00"),"……...")</f>
        <v>……...</v>
      </c>
    </row>
    <row r="6" spans="1:30" ht="9.75" customHeight="1">
      <c r="AA6" s="224"/>
    </row>
    <row r="7" spans="1:30" ht="17.25" thickBot="1">
      <c r="A7" s="4" t="str">
        <f>IF(AB7&gt;0,"BIÊN BẢN SỐ: "&amp;AC7&amp;"/NB","BIÊN BẢN SỐ: ……………......")</f>
        <v>BIÊN BẢN SỐ: ……………......</v>
      </c>
      <c r="B7" s="4"/>
      <c r="C7" s="4"/>
      <c r="D7" s="4"/>
      <c r="E7" s="4"/>
      <c r="F7" s="4"/>
      <c r="G7" s="4"/>
      <c r="H7" s="4"/>
      <c r="I7" s="4"/>
      <c r="J7" s="4"/>
      <c r="K7" s="4"/>
      <c r="L7" s="4"/>
      <c r="M7" s="4"/>
      <c r="N7" s="4"/>
      <c r="O7" s="4"/>
      <c r="P7" s="4"/>
      <c r="Q7" s="4"/>
      <c r="R7" s="4"/>
      <c r="S7" s="4"/>
      <c r="T7" s="4"/>
      <c r="U7" s="4"/>
      <c r="V7" s="4"/>
      <c r="W7" s="4"/>
      <c r="X7" s="4"/>
      <c r="Y7" s="4"/>
      <c r="Z7" s="4"/>
      <c r="AA7" s="225">
        <v>1</v>
      </c>
      <c r="AB7">
        <f>LEN(INDEX(DanhMuc,$AA$1,AA7))</f>
        <v>0</v>
      </c>
      <c r="AC7">
        <f>INDEX(DanhMuc,$AA$1,AA7)</f>
        <v>0</v>
      </c>
    </row>
    <row r="8" spans="1:30" ht="21" thickBot="1">
      <c r="A8" s="10" t="s">
        <v>31</v>
      </c>
      <c r="B8" s="4"/>
      <c r="C8" s="4"/>
      <c r="D8" s="4"/>
      <c r="E8" s="4"/>
      <c r="F8" s="4"/>
      <c r="G8" s="4"/>
      <c r="H8" s="4"/>
      <c r="I8" s="4"/>
      <c r="J8" s="4"/>
      <c r="K8" s="4"/>
      <c r="L8" s="4"/>
      <c r="M8" s="4"/>
      <c r="N8" s="4"/>
      <c r="O8" s="4"/>
      <c r="P8" s="4"/>
      <c r="Q8" s="4"/>
      <c r="R8" s="4"/>
      <c r="S8" s="4"/>
      <c r="T8" s="4"/>
      <c r="U8" s="4"/>
      <c r="V8" s="4"/>
      <c r="W8" s="4"/>
      <c r="X8" s="4"/>
      <c r="Y8" s="4"/>
      <c r="Z8" s="4"/>
      <c r="AA8" s="226" t="s">
        <v>25</v>
      </c>
    </row>
    <row r="9" spans="1:30" ht="7.5" customHeight="1">
      <c r="A9" s="17"/>
      <c r="AA9" s="224"/>
    </row>
    <row r="10" spans="1:30" ht="16.5">
      <c r="A10" s="7" t="s">
        <v>44</v>
      </c>
      <c r="B10" s="31"/>
      <c r="C10" s="31"/>
      <c r="D10" s="31"/>
      <c r="E10" s="100" t="str">
        <f>ct</f>
        <v>Nhà làm việc kiêm kho, nhà công vụ và phụ trợ</v>
      </c>
      <c r="G10" s="31"/>
      <c r="AA10" s="224"/>
    </row>
    <row r="11" spans="1:30" ht="16.5">
      <c r="A11" s="7" t="s">
        <v>74</v>
      </c>
      <c r="B11" s="31"/>
      <c r="C11" s="31"/>
      <c r="D11" s="31"/>
      <c r="E11" s="100" t="str">
        <f>hm</f>
        <v>Nhà làm việc kiêm kho</v>
      </c>
      <c r="G11" s="31"/>
      <c r="AA11" s="224"/>
    </row>
    <row r="12" spans="1:30" ht="16.5">
      <c r="A12" s="7" t="s">
        <v>45</v>
      </c>
      <c r="B12" s="31"/>
      <c r="C12" s="31"/>
      <c r="D12" s="31"/>
      <c r="E12" s="100" t="str">
        <f>dd</f>
        <v>Phường HG - TP HL - Tỉnh QN</v>
      </c>
      <c r="G12" s="31"/>
      <c r="AA12" s="224"/>
    </row>
    <row r="13" spans="1:30" ht="16.5">
      <c r="A13" s="7" t="s">
        <v>2</v>
      </c>
      <c r="AA13" s="224"/>
    </row>
    <row r="14" spans="1:30" ht="18.75" customHeight="1">
      <c r="A14" s="454" t="str">
        <f>IF(AB14&gt;0,INDEX(DanhMuc,$AA$1,AA14),REPT(".",285))</f>
        <v>.............................................................................................................................................................................................................................................................................................</v>
      </c>
      <c r="B14" s="454"/>
      <c r="C14" s="454"/>
      <c r="D14" s="454"/>
      <c r="E14" s="454"/>
      <c r="F14" s="454"/>
      <c r="G14" s="454"/>
      <c r="H14" s="454"/>
      <c r="I14" s="454"/>
      <c r="J14" s="454"/>
      <c r="K14" s="454"/>
      <c r="L14" s="454"/>
      <c r="M14" s="454"/>
      <c r="N14" s="454"/>
      <c r="O14" s="454"/>
      <c r="P14" s="454"/>
      <c r="Q14" s="454"/>
      <c r="R14" s="454"/>
      <c r="S14" s="454"/>
      <c r="T14" s="454"/>
      <c r="U14" s="454"/>
      <c r="V14" s="454"/>
      <c r="W14" s="454"/>
      <c r="X14" s="454"/>
      <c r="Y14" s="454"/>
      <c r="Z14" s="454"/>
      <c r="AA14" s="225">
        <v>2</v>
      </c>
      <c r="AB14">
        <f>LEN(INDEX(DanhMuc,$AA$1,AA14))</f>
        <v>0</v>
      </c>
    </row>
    <row r="15" spans="1:30" ht="16.5">
      <c r="A15" s="454"/>
      <c r="B15" s="454"/>
      <c r="C15" s="454"/>
      <c r="D15" s="454"/>
      <c r="E15" s="454"/>
      <c r="F15" s="454"/>
      <c r="G15" s="454"/>
      <c r="H15" s="454"/>
      <c r="I15" s="454"/>
      <c r="J15" s="454"/>
      <c r="K15" s="454"/>
      <c r="L15" s="454"/>
      <c r="M15" s="454"/>
      <c r="N15" s="454"/>
      <c r="O15" s="454"/>
      <c r="P15" s="454"/>
      <c r="Q15" s="454"/>
      <c r="R15" s="454"/>
      <c r="S15" s="454"/>
      <c r="T15" s="454"/>
      <c r="U15" s="454"/>
      <c r="V15" s="454"/>
      <c r="W15" s="454"/>
      <c r="X15" s="454"/>
      <c r="Y15" s="454"/>
      <c r="Z15" s="454"/>
      <c r="AA15" s="225"/>
    </row>
    <row r="16" spans="1:30" ht="16.5">
      <c r="A16" s="454"/>
      <c r="B16" s="454"/>
      <c r="C16" s="454"/>
      <c r="D16" s="454"/>
      <c r="E16" s="454"/>
      <c r="F16" s="454"/>
      <c r="G16" s="454"/>
      <c r="H16" s="454"/>
      <c r="I16" s="454"/>
      <c r="J16" s="454"/>
      <c r="K16" s="454"/>
      <c r="L16" s="454"/>
      <c r="M16" s="454"/>
      <c r="N16" s="454"/>
      <c r="O16" s="454"/>
      <c r="P16" s="454"/>
      <c r="Q16" s="454"/>
      <c r="R16" s="454"/>
      <c r="S16" s="454"/>
      <c r="T16" s="454"/>
      <c r="U16" s="454"/>
      <c r="V16" s="454"/>
      <c r="W16" s="454"/>
      <c r="X16" s="454"/>
      <c r="Y16" s="454"/>
      <c r="Z16" s="454"/>
      <c r="AA16" s="224"/>
    </row>
    <row r="17" spans="1:30" ht="16.5">
      <c r="A17" s="7" t="s">
        <v>3</v>
      </c>
      <c r="AA17" s="224"/>
    </row>
    <row r="18" spans="1:30" ht="16.5">
      <c r="A18" s="8" t="str">
        <f>ThongTinBanDau!B16</f>
        <v xml:space="preserve">  a) Đại diện đơn vị thi công: Công ty Cổ phần Xây dựng…</v>
      </c>
      <c r="AA18" s="224"/>
    </row>
    <row r="19" spans="1:30" ht="16.5">
      <c r="B19" t="str">
        <f>_pkt1</f>
        <v>Ông: ………………………..</v>
      </c>
      <c r="N19" t="str">
        <f>_pkt11</f>
        <v>Chức vụ: …………………</v>
      </c>
      <c r="AA19" s="224"/>
    </row>
    <row r="20" spans="1:30" ht="16.5">
      <c r="B20" t="str">
        <f>_pkt2</f>
        <v>Ông: Hoàng Việt Trường</v>
      </c>
      <c r="N20" t="str">
        <f>_pkt22</f>
        <v>Chức vụ: Cán bộ Ban KHKT</v>
      </c>
      <c r="AA20" s="224"/>
    </row>
    <row r="21" spans="1:30" ht="16.5">
      <c r="A21" s="8" t="str">
        <f>ThongTinBanDau!B19</f>
        <v xml:space="preserve">  b. Đại diện đội thi công:</v>
      </c>
      <c r="AA21" s="224"/>
    </row>
    <row r="22" spans="1:30" ht="16.5">
      <c r="B22" t="str">
        <f>_dtc1</f>
        <v>Ông: Nguyễn Anh Trung</v>
      </c>
      <c r="N22" t="str">
        <f>_dtc11</f>
        <v>Chức vụ: Chỉ huy trưởng công trường</v>
      </c>
      <c r="AA22" s="224"/>
    </row>
    <row r="23" spans="1:30" ht="16.5">
      <c r="B23" t="str">
        <f>_dtc2</f>
        <v>Ông: Nguyễn Đức Lam</v>
      </c>
      <c r="N23" t="str">
        <f>_dtc22</f>
        <v>Chức vụ: CBKT</v>
      </c>
      <c r="AA23" s="224"/>
    </row>
    <row r="24" spans="1:30" ht="16.5">
      <c r="A24" s="7" t="s">
        <v>262</v>
      </c>
      <c r="AA24" s="224"/>
    </row>
    <row r="25" spans="1:30" ht="16.5">
      <c r="B25" t="str">
        <f>"Bắt đầu: "&amp;AC25&amp;" giờ "&amp;AD25&amp;" phút"&amp;MID(Z$5,FIND(",",Z$5,1),LEN(Z$5))</f>
        <v>Bắt đầu: …… giờ …… phút, ngày …... tháng …... năm ……...</v>
      </c>
      <c r="AA25" s="225">
        <v>3</v>
      </c>
      <c r="AB25">
        <f>INDEX(DanhMuc,$AA$1,AA25)</f>
        <v>0</v>
      </c>
      <c r="AC25" t="str">
        <f>IF(AB25&gt;0,LEFT(AB25,LEN(AB25)-2),"……")</f>
        <v>……</v>
      </c>
      <c r="AD25" t="str">
        <f>IF(AB25&gt;0,RIGHT(AB25,2),"……")</f>
        <v>……</v>
      </c>
    </row>
    <row r="26" spans="1:30" ht="16.5">
      <c r="B26" t="str">
        <f>"Kết thúc: "&amp;AC26&amp;" giờ "&amp;AD26&amp;" phút"&amp;MID(Z$5,FIND(",",Z$5,1),LEN(Z$5))</f>
        <v>Kết thúc: ….. giờ ..… phút, ngày …... tháng …... năm ……...</v>
      </c>
      <c r="AA26" s="225">
        <v>4</v>
      </c>
      <c r="AB26">
        <f>INDEX(DanhMuc,$AA$1,AA26)</f>
        <v>0</v>
      </c>
      <c r="AC26" t="str">
        <f>IF(AB26&gt;0,LEFT(AB26,LEN(AB26)-2),"…..")</f>
        <v>…..</v>
      </c>
      <c r="AD26" t="str">
        <f>IF(AB26&gt;0,RIGHT(AB26,2),"..…")</f>
        <v>..…</v>
      </c>
    </row>
    <row r="27" spans="1:30" ht="16.5">
      <c r="A27" s="452" t="str">
        <f>"     Tại công trường xây dựng "&amp;ct&amp;"."</f>
        <v xml:space="preserve">     Tại công trường xây dựng Nhà làm việc kiêm kho, nhà công vụ và phụ trợ.</v>
      </c>
      <c r="B27" s="453"/>
      <c r="C27" s="453"/>
      <c r="D27" s="453"/>
      <c r="E27" s="453"/>
      <c r="F27" s="453"/>
      <c r="G27" s="453"/>
      <c r="H27" s="453"/>
      <c r="I27" s="453"/>
      <c r="J27" s="453"/>
      <c r="K27" s="453"/>
      <c r="L27" s="453"/>
      <c r="M27" s="453"/>
      <c r="N27" s="453"/>
      <c r="O27" s="453"/>
      <c r="P27" s="453"/>
      <c r="Q27" s="453"/>
      <c r="R27" s="453"/>
      <c r="S27" s="453"/>
      <c r="T27" s="453"/>
      <c r="U27" s="453"/>
      <c r="V27" s="453"/>
      <c r="W27" s="453"/>
      <c r="X27" s="453"/>
      <c r="Y27" s="453"/>
      <c r="Z27" s="453"/>
      <c r="AA27" s="224"/>
    </row>
    <row r="28" spans="1:30" ht="16.5">
      <c r="A28" s="7" t="s">
        <v>93</v>
      </c>
      <c r="AA28" s="224"/>
    </row>
    <row r="29" spans="1:30" ht="18.75" customHeight="1">
      <c r="A29" s="8" t="s">
        <v>6</v>
      </c>
      <c r="AA29" s="224"/>
    </row>
    <row r="30" spans="1:30">
      <c r="A30" s="452" t="s">
        <v>257</v>
      </c>
      <c r="B30" s="452"/>
      <c r="C30" s="452"/>
      <c r="D30" s="452"/>
      <c r="E30" s="452"/>
      <c r="F30" s="452"/>
      <c r="G30" s="452"/>
      <c r="H30" s="452"/>
      <c r="I30" s="452"/>
      <c r="J30" s="452"/>
      <c r="K30" s="452"/>
      <c r="L30" s="452"/>
      <c r="M30" s="452"/>
      <c r="N30" s="452"/>
      <c r="O30" s="452"/>
      <c r="P30" s="452"/>
      <c r="Q30" s="452"/>
      <c r="R30" s="452"/>
      <c r="S30" s="452"/>
      <c r="T30" s="452"/>
      <c r="U30" s="452"/>
      <c r="V30" s="452"/>
      <c r="W30" s="452"/>
      <c r="X30" s="452"/>
      <c r="Y30" s="452"/>
      <c r="Z30" s="452"/>
      <c r="AA30" s="7"/>
    </row>
    <row r="31" spans="1:30">
      <c r="A31" s="2" t="s">
        <v>259</v>
      </c>
      <c r="AA31" s="7"/>
    </row>
    <row r="32" spans="1:30">
      <c r="A32" s="2"/>
      <c r="B32" s="266" t="s">
        <v>332</v>
      </c>
      <c r="C32" s="20"/>
      <c r="D32" s="20"/>
      <c r="E32" s="20"/>
      <c r="F32" s="20"/>
      <c r="G32" s="20"/>
      <c r="H32" s="20"/>
      <c r="I32" s="20"/>
      <c r="J32" s="20"/>
      <c r="K32" s="20"/>
      <c r="L32" s="20"/>
      <c r="M32" s="20"/>
      <c r="N32" s="20"/>
      <c r="O32" s="20"/>
      <c r="P32" s="20"/>
      <c r="Q32" s="20"/>
      <c r="R32" s="20"/>
      <c r="S32" s="20"/>
      <c r="T32" s="20"/>
      <c r="U32" s="20"/>
      <c r="V32" s="20"/>
      <c r="W32" s="20"/>
      <c r="X32" s="20"/>
      <c r="Y32" s="20"/>
      <c r="Z32" s="20"/>
      <c r="AA32" s="7"/>
    </row>
    <row r="33" spans="1:27">
      <c r="B33" s="266" t="s">
        <v>332</v>
      </c>
      <c r="C33" s="109"/>
      <c r="D33" s="109"/>
      <c r="E33" s="109"/>
      <c r="F33" s="109"/>
      <c r="G33" s="109"/>
      <c r="H33" s="109"/>
      <c r="I33" s="109"/>
      <c r="J33" s="109"/>
      <c r="K33" s="109"/>
      <c r="L33" s="109"/>
      <c r="M33" s="109"/>
      <c r="N33" s="109"/>
      <c r="O33" s="109"/>
      <c r="P33" s="109"/>
      <c r="Q33" s="109"/>
      <c r="R33" s="109"/>
      <c r="S33" s="109"/>
      <c r="T33" s="109"/>
      <c r="U33" s="109"/>
      <c r="V33" s="109"/>
      <c r="W33" s="109"/>
      <c r="X33" s="109"/>
      <c r="Y33" s="109"/>
      <c r="Z33" s="109"/>
      <c r="AA33" s="7"/>
    </row>
    <row r="34" spans="1:27">
      <c r="B34" s="266" t="s">
        <v>332</v>
      </c>
      <c r="C34" s="109"/>
      <c r="D34" s="109"/>
      <c r="E34" s="109"/>
      <c r="F34" s="109"/>
      <c r="G34" s="109"/>
      <c r="H34" s="109"/>
      <c r="I34" s="109"/>
      <c r="J34" s="109"/>
      <c r="K34" s="109"/>
      <c r="L34" s="109"/>
      <c r="M34" s="109"/>
      <c r="N34" s="109"/>
      <c r="O34" s="109"/>
      <c r="P34" s="109"/>
      <c r="Q34" s="109"/>
      <c r="R34" s="109"/>
      <c r="S34" s="109"/>
      <c r="T34" s="109"/>
      <c r="U34" s="109"/>
      <c r="V34" s="109"/>
      <c r="W34" s="109"/>
      <c r="X34" s="109"/>
      <c r="Y34" s="109"/>
      <c r="Z34" s="109"/>
      <c r="AA34" s="7"/>
    </row>
    <row r="35" spans="1:27" ht="18.75" customHeight="1">
      <c r="A35" s="2" t="s">
        <v>258</v>
      </c>
      <c r="AA35" s="7"/>
    </row>
    <row r="36" spans="1:27">
      <c r="A36" s="2" t="s">
        <v>261</v>
      </c>
      <c r="AA36" s="7"/>
    </row>
    <row r="37" spans="1:27">
      <c r="A37" s="452" t="s">
        <v>267</v>
      </c>
      <c r="B37" s="453"/>
      <c r="C37" s="453"/>
      <c r="D37" s="453"/>
      <c r="E37" s="453"/>
      <c r="F37" s="453"/>
      <c r="G37" s="453"/>
      <c r="H37" s="453"/>
      <c r="I37" s="453"/>
      <c r="J37" s="453"/>
      <c r="K37" s="453"/>
      <c r="L37" s="453"/>
      <c r="M37" s="453"/>
      <c r="N37" s="453"/>
      <c r="O37" s="453"/>
      <c r="P37" s="453"/>
      <c r="Q37" s="453"/>
      <c r="R37" s="453"/>
      <c r="S37" s="453"/>
      <c r="T37" s="453"/>
      <c r="U37" s="453"/>
      <c r="V37" s="453"/>
      <c r="W37" s="453"/>
      <c r="X37" s="453"/>
      <c r="Y37" s="453"/>
      <c r="Z37" s="453"/>
      <c r="AA37" s="7"/>
    </row>
    <row r="38" spans="1:27">
      <c r="A38" s="453"/>
      <c r="B38" s="453"/>
      <c r="C38" s="453"/>
      <c r="D38" s="453"/>
      <c r="E38" s="453"/>
      <c r="F38" s="453"/>
      <c r="G38" s="453"/>
      <c r="H38" s="453"/>
      <c r="I38" s="453"/>
      <c r="J38" s="453"/>
      <c r="K38" s="453"/>
      <c r="L38" s="453"/>
      <c r="M38" s="453"/>
      <c r="N38" s="453"/>
      <c r="O38" s="453"/>
      <c r="P38" s="453"/>
      <c r="Q38" s="453"/>
      <c r="R38" s="453"/>
      <c r="S38" s="453"/>
      <c r="T38" s="453"/>
      <c r="U38" s="453"/>
      <c r="V38" s="453"/>
      <c r="W38" s="453"/>
      <c r="X38" s="453"/>
      <c r="Y38" s="453"/>
      <c r="Z38" s="453"/>
      <c r="AA38" s="7"/>
    </row>
    <row r="39" spans="1:27" ht="18.75" customHeight="1">
      <c r="A39" s="8" t="s">
        <v>263</v>
      </c>
      <c r="AA39" s="224"/>
    </row>
    <row r="40" spans="1:27" ht="17.25" thickBot="1">
      <c r="A40" s="8" t="s">
        <v>264</v>
      </c>
      <c r="AA40" s="224"/>
    </row>
    <row r="41" spans="1:27" ht="17.25" thickBot="1">
      <c r="A41" s="7" t="s">
        <v>8</v>
      </c>
      <c r="AA41" s="226" t="s">
        <v>25</v>
      </c>
    </row>
    <row r="42" spans="1:27" ht="16.5">
      <c r="A42" s="20"/>
      <c r="B42" s="87" t="s">
        <v>305</v>
      </c>
      <c r="C42" s="109"/>
      <c r="D42" s="109"/>
      <c r="E42" s="109"/>
      <c r="F42" s="109"/>
      <c r="G42" s="109"/>
      <c r="H42" s="109"/>
      <c r="I42" s="109"/>
      <c r="J42" s="109"/>
      <c r="K42" s="109"/>
      <c r="L42" s="109"/>
      <c r="M42" s="109"/>
      <c r="N42" s="109"/>
      <c r="O42" s="109"/>
      <c r="P42" s="109"/>
      <c r="Q42" s="109"/>
      <c r="R42" s="109"/>
      <c r="S42" s="109"/>
      <c r="T42" s="109"/>
      <c r="U42" s="109"/>
      <c r="V42" s="109"/>
      <c r="W42" s="109"/>
      <c r="X42" s="109"/>
      <c r="Y42" s="109"/>
      <c r="Z42" s="109"/>
      <c r="AA42" s="224"/>
    </row>
    <row r="43" spans="1:27" ht="8.25" customHeight="1">
      <c r="AA43" s="17"/>
    </row>
    <row r="44" spans="1:27" ht="15.75" customHeight="1">
      <c r="A44" s="16" t="s">
        <v>265</v>
      </c>
      <c r="B44" s="4"/>
      <c r="C44" s="4"/>
      <c r="D44" s="4"/>
      <c r="E44" s="4"/>
      <c r="F44" s="4"/>
      <c r="G44" s="4"/>
      <c r="H44" s="4"/>
      <c r="I44" s="4"/>
      <c r="J44" s="4"/>
      <c r="K44" s="4"/>
      <c r="L44" s="4"/>
      <c r="M44" s="4"/>
      <c r="N44" s="16" t="s">
        <v>266</v>
      </c>
      <c r="O44" s="4"/>
      <c r="P44" s="4"/>
      <c r="Q44" s="4"/>
      <c r="R44" s="4"/>
      <c r="S44" s="4"/>
      <c r="T44" s="4"/>
      <c r="U44" s="4"/>
      <c r="V44" s="4"/>
      <c r="W44" s="4"/>
      <c r="X44" s="4"/>
      <c r="Y44" s="4"/>
      <c r="Z44" s="4"/>
      <c r="AA44" s="17"/>
    </row>
    <row r="45" spans="1:27">
      <c r="AA45" s="279"/>
    </row>
    <row r="46" spans="1:27">
      <c r="AA46" s="279"/>
    </row>
    <row r="47" spans="1:27">
      <c r="AA47" s="279"/>
    </row>
    <row r="48" spans="1:27">
      <c r="AA48" s="279"/>
    </row>
    <row r="49" spans="1:27">
      <c r="AA49" s="279"/>
    </row>
    <row r="50" spans="1:27" ht="16.5">
      <c r="A50" s="15" t="str">
        <f>MID(B20,FIND(":",B20,1)+1,LEN(B20))</f>
        <v xml:space="preserve"> Hoàng Việt Trường</v>
      </c>
      <c r="B50" s="4"/>
      <c r="C50" s="4"/>
      <c r="D50" s="4"/>
      <c r="E50" s="4"/>
      <c r="F50" s="4"/>
      <c r="G50" s="4"/>
      <c r="H50" s="4"/>
      <c r="I50" s="4"/>
      <c r="J50" s="4"/>
      <c r="K50" s="4"/>
      <c r="L50" s="4"/>
      <c r="M50" s="4"/>
      <c r="N50" s="15" t="str">
        <f>MID(B22,FIND(":",B22,1)+1,LEN(B22))</f>
        <v xml:space="preserve"> Nguyễn Anh Trung</v>
      </c>
      <c r="O50" s="4"/>
      <c r="P50" s="4"/>
      <c r="Q50" s="4"/>
      <c r="R50" s="4"/>
      <c r="S50" s="4"/>
      <c r="T50" s="4"/>
      <c r="U50" s="4"/>
      <c r="V50" s="4"/>
      <c r="W50" s="4"/>
      <c r="X50" s="4"/>
      <c r="Y50" s="4"/>
      <c r="Z50" s="4"/>
      <c r="AA50" s="279"/>
    </row>
  </sheetData>
  <mergeCells count="4">
    <mergeCell ref="A14:Z16"/>
    <mergeCell ref="A27:Z27"/>
    <mergeCell ref="A30:Z30"/>
    <mergeCell ref="A37:Z38"/>
  </mergeCells>
  <phoneticPr fontId="7" type="noConversion"/>
  <conditionalFormatting sqref="A14:Z16">
    <cfRule type="expression" dxfId="11" priority="1" stopIfTrue="1">
      <formula>AB$14&gt;0</formula>
    </cfRule>
  </conditionalFormatting>
  <hyperlinks>
    <hyperlink ref="AA8" location="DanhMuc!A1" display="Quay về DanhMuc"/>
    <hyperlink ref="AA41" location="DanhMuc!A1" display="Quay về DanhMuc"/>
  </hyperlinks>
  <printOptions horizontalCentered="1"/>
  <pageMargins left="0.9055118110236221" right="0.78740157480314965" top="0.59055118110236227" bottom="0.59055118110236227" header="0" footer="0"/>
  <pageSetup paperSize="9" orientation="portrait" r:id="rId1"/>
  <headerFooter alignWithMargins="0"/>
</worksheet>
</file>

<file path=xl/worksheets/sheet43.xml><?xml version="1.0" encoding="utf-8"?>
<worksheet xmlns="http://schemas.openxmlformats.org/spreadsheetml/2006/main" xmlns:r="http://schemas.openxmlformats.org/officeDocument/2006/relationships">
  <sheetPr codeName="Sheet42" enableFormatConditionsCalculation="0">
    <tabColor indexed="19"/>
  </sheetPr>
  <dimension ref="A1:AF33"/>
  <sheetViews>
    <sheetView view="pageBreakPreview" workbookViewId="0">
      <pane ySplit="1" topLeftCell="A2" activePane="bottomLeft" state="frozen"/>
      <selection activeCell="Q11" sqref="Q11"/>
      <selection pane="bottomLeft" activeCell="Q11" sqref="Q11"/>
    </sheetView>
  </sheetViews>
  <sheetFormatPr defaultRowHeight="15.75"/>
  <cols>
    <col min="1" max="25" width="3" customWidth="1"/>
    <col min="26" max="26" width="3.25" customWidth="1"/>
    <col min="27" max="27" width="23.125" bestFit="1" customWidth="1"/>
    <col min="28" max="28" width="4.875" hidden="1" customWidth="1"/>
    <col min="29" max="29" width="6.125" hidden="1" customWidth="1"/>
    <col min="30" max="30" width="4.875" hidden="1" customWidth="1"/>
    <col min="32" max="32" width="10.25" customWidth="1"/>
  </cols>
  <sheetData>
    <row r="1" spans="1:32" s="3" customFormat="1" ht="17.25"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1">
        <f>DanhMuc!S20</f>
        <v>52</v>
      </c>
    </row>
    <row r="2" spans="1:32" ht="21" thickTop="1">
      <c r="A2" s="105" t="s">
        <v>268</v>
      </c>
      <c r="B2" s="5"/>
      <c r="C2" s="5"/>
      <c r="D2" s="5"/>
      <c r="E2" s="5"/>
      <c r="F2" s="5"/>
      <c r="G2" s="5"/>
      <c r="H2" s="5"/>
      <c r="I2" s="5"/>
      <c r="J2" s="5"/>
      <c r="K2" s="6" t="s">
        <v>10</v>
      </c>
      <c r="L2" s="5"/>
      <c r="M2" s="5"/>
      <c r="N2" s="5"/>
      <c r="O2" s="5"/>
      <c r="P2" s="5"/>
      <c r="Q2" s="5"/>
      <c r="R2" s="5"/>
      <c r="S2" s="5"/>
      <c r="T2" s="5"/>
      <c r="U2" s="5"/>
      <c r="V2" s="5"/>
      <c r="W2" s="5"/>
      <c r="X2" s="5"/>
      <c r="Y2" s="5"/>
      <c r="Z2" s="5"/>
      <c r="AA2" s="98"/>
    </row>
    <row r="3" spans="1:32" ht="20.25">
      <c r="A3" s="106" t="s">
        <v>269</v>
      </c>
      <c r="B3" s="18"/>
      <c r="C3" s="18"/>
      <c r="D3" s="9"/>
      <c r="E3" s="9"/>
      <c r="F3" s="9"/>
      <c r="G3" s="9"/>
      <c r="H3" s="18"/>
      <c r="I3" s="18"/>
      <c r="J3" s="18"/>
      <c r="K3" s="19" t="s">
        <v>0</v>
      </c>
      <c r="L3" s="18"/>
      <c r="M3" s="18"/>
      <c r="N3" s="18"/>
      <c r="O3" s="9"/>
      <c r="P3" s="9"/>
      <c r="Q3" s="9"/>
      <c r="R3" s="9"/>
      <c r="S3" s="9"/>
      <c r="T3" s="9"/>
      <c r="U3" s="9"/>
      <c r="V3" s="9"/>
      <c r="W3" s="18"/>
      <c r="X3" s="18"/>
      <c r="Y3" s="18"/>
      <c r="Z3" s="18"/>
      <c r="AA3" s="98"/>
    </row>
    <row r="4" spans="1:32" ht="20.25">
      <c r="A4" s="106"/>
      <c r="B4" s="18"/>
      <c r="C4" s="18"/>
      <c r="D4" s="18"/>
      <c r="E4" s="18"/>
      <c r="F4" s="18"/>
      <c r="G4" s="18"/>
      <c r="H4" s="18"/>
      <c r="I4" s="18"/>
      <c r="J4" s="18"/>
      <c r="K4" s="19"/>
      <c r="L4" s="18"/>
      <c r="M4" s="18"/>
      <c r="N4" s="18"/>
      <c r="O4" s="18"/>
      <c r="P4" s="18"/>
      <c r="Q4" s="18"/>
      <c r="R4" s="18"/>
      <c r="S4" s="18"/>
      <c r="T4" s="18"/>
      <c r="U4" s="18"/>
      <c r="V4" s="18"/>
      <c r="W4" s="18"/>
      <c r="X4" s="18"/>
      <c r="Y4" s="18"/>
      <c r="Z4" s="18"/>
      <c r="AA4" s="98"/>
    </row>
    <row r="5" spans="1:32" ht="20.25">
      <c r="Z5" s="11" t="str">
        <f>tinh2&amp;", ngày "&amp;AB5&amp;" tháng "&amp;AC5&amp;" năm "&amp;AD5</f>
        <v>Hạ Long, ngày …... tháng …... năm ……...</v>
      </c>
      <c r="AA5" s="99">
        <v>7</v>
      </c>
      <c r="AB5" t="str">
        <f>IF(INDEX(DanhMuc,$AA$1,AA5)&gt;0,TEXT(DAY(INDEX(DanhMuc,$AA$1,AA5)),"00"),"…...")</f>
        <v>…...</v>
      </c>
      <c r="AC5" t="str">
        <f>IF(INDEX(DanhMuc,$AA$1,AA5)&gt;0,TEXT(MONTH(INDEX(DanhMuc,$AA$1,AA5)),"00"),"…...")</f>
        <v>…...</v>
      </c>
      <c r="AD5" t="str">
        <f>IF(INDEX(DanhMuc,$AA$1,AA5)&gt;0,TEXT(YEAR(INDEX(DanhMuc,$AA$1,AA5)),"00"),"……...")</f>
        <v>……...</v>
      </c>
    </row>
    <row r="6" spans="1:32" ht="20.25">
      <c r="AA6" s="98"/>
    </row>
    <row r="7" spans="1:32" ht="21" thickBot="1">
      <c r="A7" s="4" t="str">
        <f>IF(AB7&gt;0,"SỐ: "&amp;AC7&amp;"/PYC","SỐ: ………………")</f>
        <v>SỐ: ………………</v>
      </c>
      <c r="B7" s="4"/>
      <c r="C7" s="4"/>
      <c r="D7" s="4"/>
      <c r="E7" s="4"/>
      <c r="F7" s="4"/>
      <c r="G7" s="4"/>
      <c r="H7" s="4"/>
      <c r="I7" s="4"/>
      <c r="J7" s="4"/>
      <c r="K7" s="4"/>
      <c r="L7" s="4"/>
      <c r="M7" s="4"/>
      <c r="N7" s="4"/>
      <c r="O7" s="4"/>
      <c r="P7" s="4"/>
      <c r="Q7" s="4"/>
      <c r="R7" s="4"/>
      <c r="S7" s="4"/>
      <c r="T7" s="4"/>
      <c r="U7" s="4"/>
      <c r="V7" s="4"/>
      <c r="W7" s="4"/>
      <c r="X7" s="4"/>
      <c r="Y7" s="4"/>
      <c r="Z7" s="4"/>
      <c r="AA7" s="99">
        <v>1</v>
      </c>
      <c r="AB7">
        <f>LEN(INDEX(DanhMuc,$AA$1,AA7))</f>
        <v>0</v>
      </c>
      <c r="AC7">
        <f>INDEX(DanhMuc,$AA$1,AA7)</f>
        <v>0</v>
      </c>
    </row>
    <row r="8" spans="1:32" ht="21" thickBot="1">
      <c r="A8" s="10" t="s">
        <v>303</v>
      </c>
      <c r="B8" s="4"/>
      <c r="C8" s="4"/>
      <c r="D8" s="4"/>
      <c r="E8" s="4"/>
      <c r="F8" s="4"/>
      <c r="G8" s="4"/>
      <c r="H8" s="4"/>
      <c r="I8" s="4"/>
      <c r="J8" s="4"/>
      <c r="K8" s="4"/>
      <c r="L8" s="4"/>
      <c r="M8" s="4"/>
      <c r="N8" s="4"/>
      <c r="O8" s="4"/>
      <c r="P8" s="4"/>
      <c r="Q8" s="4"/>
      <c r="R8" s="4"/>
      <c r="S8" s="4"/>
      <c r="T8" s="4"/>
      <c r="U8" s="4"/>
      <c r="V8" s="4"/>
      <c r="W8" s="4"/>
      <c r="X8" s="4"/>
      <c r="Y8" s="4"/>
      <c r="Z8" s="4"/>
      <c r="AA8" s="107" t="s">
        <v>25</v>
      </c>
    </row>
    <row r="9" spans="1:32" ht="20.25">
      <c r="A9" s="17"/>
      <c r="AA9" s="98"/>
    </row>
    <row r="10" spans="1:32" ht="20.25">
      <c r="A10" s="17"/>
      <c r="B10" s="102" t="s">
        <v>44</v>
      </c>
      <c r="C10" s="17"/>
      <c r="D10" s="17"/>
      <c r="E10" s="17"/>
      <c r="F10" s="17" t="str">
        <f>ct</f>
        <v>Nhà làm việc kiêm kho, nhà công vụ và phụ trợ</v>
      </c>
      <c r="G10" s="17"/>
      <c r="H10" s="17"/>
      <c r="I10" s="17"/>
      <c r="J10" s="17"/>
      <c r="K10" s="17"/>
      <c r="L10" s="17"/>
      <c r="M10" s="17"/>
      <c r="N10" s="17"/>
      <c r="O10" s="17"/>
      <c r="P10" s="17"/>
      <c r="Q10" s="17"/>
      <c r="R10" s="17"/>
      <c r="S10" s="17"/>
      <c r="T10" s="17"/>
      <c r="U10" s="17"/>
      <c r="V10" s="17"/>
      <c r="W10" s="17"/>
      <c r="X10" s="17"/>
      <c r="Y10" s="17"/>
      <c r="Z10" s="17"/>
      <c r="AA10" s="98"/>
    </row>
    <row r="11" spans="1:32" ht="20.25">
      <c r="A11" s="17"/>
      <c r="B11" s="102" t="s">
        <v>74</v>
      </c>
      <c r="C11" s="17"/>
      <c r="D11" s="17"/>
      <c r="E11" s="17"/>
      <c r="F11" s="17" t="str">
        <f>hm</f>
        <v>Nhà làm việc kiêm kho</v>
      </c>
      <c r="G11" s="17"/>
      <c r="H11" s="17"/>
      <c r="I11" s="17"/>
      <c r="J11" s="17"/>
      <c r="K11" s="17"/>
      <c r="L11" s="17"/>
      <c r="M11" s="17"/>
      <c r="N11" s="17"/>
      <c r="O11" s="17"/>
      <c r="P11" s="17"/>
      <c r="Q11" s="17"/>
      <c r="R11" s="17"/>
      <c r="S11" s="17"/>
      <c r="T11" s="17"/>
      <c r="U11" s="17"/>
      <c r="V11" s="17"/>
      <c r="W11" s="17"/>
      <c r="X11" s="17"/>
      <c r="Y11" s="17"/>
      <c r="Z11" s="17"/>
      <c r="AA11" s="98"/>
    </row>
    <row r="12" spans="1:32" ht="20.25">
      <c r="A12" s="17"/>
      <c r="B12" s="102" t="s">
        <v>45</v>
      </c>
      <c r="C12" s="17"/>
      <c r="D12" s="17"/>
      <c r="E12" s="17"/>
      <c r="F12" s="17" t="str">
        <f>dd</f>
        <v>Phường HG - TP HL - Tỉnh QN</v>
      </c>
      <c r="G12" s="17"/>
      <c r="H12" s="17"/>
      <c r="I12" s="17"/>
      <c r="J12" s="17"/>
      <c r="K12" s="17"/>
      <c r="L12" s="17"/>
      <c r="M12" s="17"/>
      <c r="N12" s="17"/>
      <c r="O12" s="17"/>
      <c r="P12" s="17"/>
      <c r="Q12" s="17"/>
      <c r="R12" s="17"/>
      <c r="S12" s="17"/>
      <c r="T12" s="17"/>
      <c r="U12" s="17"/>
      <c r="V12" s="17"/>
      <c r="W12" s="17"/>
      <c r="X12" s="17"/>
      <c r="Y12" s="17"/>
      <c r="Z12" s="17"/>
      <c r="AA12" s="98"/>
    </row>
    <row r="13" spans="1:32" ht="20.25">
      <c r="A13" s="102"/>
      <c r="B13" s="17"/>
      <c r="C13" s="17"/>
      <c r="D13" s="17"/>
      <c r="E13" s="17"/>
      <c r="F13" s="17"/>
      <c r="G13" s="17"/>
      <c r="H13" s="17"/>
      <c r="I13" s="17"/>
      <c r="J13" s="17"/>
      <c r="K13" s="17"/>
      <c r="L13" s="17"/>
      <c r="M13" s="17"/>
      <c r="N13" s="17"/>
      <c r="O13" s="17"/>
      <c r="P13" s="17"/>
      <c r="Q13" s="17"/>
      <c r="R13" s="17"/>
      <c r="S13" s="17"/>
      <c r="T13" s="17"/>
      <c r="U13" s="17"/>
      <c r="V13" s="17"/>
      <c r="W13" s="17"/>
      <c r="X13" s="17"/>
      <c r="Y13" s="17"/>
      <c r="Z13" s="17"/>
      <c r="AA13" s="98"/>
    </row>
    <row r="14" spans="1:32" ht="20.25">
      <c r="A14" s="102"/>
      <c r="B14" s="103" t="s">
        <v>97</v>
      </c>
      <c r="C14" s="17"/>
      <c r="D14" s="17"/>
      <c r="F14" s="102" t="str">
        <f>cdt</f>
        <v>Tỉnh QN</v>
      </c>
      <c r="G14" s="17"/>
      <c r="H14" s="17"/>
      <c r="I14" s="17"/>
      <c r="J14" s="17"/>
      <c r="K14" s="17"/>
      <c r="L14" s="17"/>
      <c r="M14" s="17"/>
      <c r="N14" s="17"/>
      <c r="O14" s="17"/>
      <c r="P14" s="17"/>
      <c r="Q14" s="17"/>
      <c r="R14" s="17"/>
      <c r="S14" s="17"/>
      <c r="T14" s="17"/>
      <c r="U14" s="17"/>
      <c r="V14" s="17"/>
      <c r="W14" s="17"/>
      <c r="X14" s="17"/>
      <c r="Y14" s="17"/>
      <c r="Z14" s="17"/>
      <c r="AA14" s="98"/>
    </row>
    <row r="15" spans="1:32" ht="20.25">
      <c r="A15" s="17"/>
      <c r="B15" s="17"/>
      <c r="C15" s="17"/>
      <c r="D15" s="17"/>
      <c r="E15" s="17"/>
      <c r="F15" s="102" t="s">
        <v>270</v>
      </c>
      <c r="G15" s="17"/>
      <c r="H15" s="17"/>
      <c r="I15" s="17"/>
      <c r="J15" s="17"/>
      <c r="K15" s="17"/>
      <c r="L15" s="17"/>
      <c r="M15" s="17"/>
      <c r="N15" s="17"/>
      <c r="O15" s="17"/>
      <c r="P15" s="17"/>
      <c r="Q15" s="17"/>
      <c r="R15" s="17"/>
      <c r="S15" s="17"/>
      <c r="T15" s="17"/>
      <c r="U15" s="17"/>
      <c r="V15" s="17"/>
      <c r="W15" s="17"/>
      <c r="X15" s="17"/>
      <c r="Y15" s="17"/>
      <c r="Z15" s="17"/>
      <c r="AA15" s="98"/>
    </row>
    <row r="16" spans="1:32" ht="20.25" customHeight="1">
      <c r="A16" s="224" t="s">
        <v>304</v>
      </c>
      <c r="B16" s="17"/>
      <c r="C16" s="17"/>
      <c r="D16" s="17"/>
      <c r="E16" s="17"/>
      <c r="F16" s="17"/>
      <c r="G16" s="17"/>
      <c r="H16" s="17"/>
      <c r="I16" s="17"/>
      <c r="J16" s="17"/>
      <c r="K16" s="17"/>
      <c r="L16" s="17"/>
      <c r="M16" s="17"/>
      <c r="N16" s="17"/>
      <c r="O16" s="17"/>
      <c r="P16" s="17"/>
      <c r="Q16" s="17"/>
      <c r="R16" s="17"/>
      <c r="S16" s="17"/>
      <c r="T16" s="17"/>
      <c r="U16" s="17"/>
      <c r="V16" s="17"/>
      <c r="W16" s="17"/>
      <c r="X16" s="17"/>
      <c r="Y16" s="17"/>
      <c r="Z16" s="17"/>
      <c r="AA16" s="98"/>
      <c r="AF16" s="14"/>
    </row>
    <row r="17" spans="1:31" ht="20.25" customHeight="1">
      <c r="A17" s="454" t="str">
        <f>IF(AB17&gt;0,INDEX(DanhMuc,$AA$1,AA17),REPT(".",285))</f>
        <v>.............................................................................................................................................................................................................................................................................................</v>
      </c>
      <c r="B17" s="454"/>
      <c r="C17" s="454"/>
      <c r="D17" s="454"/>
      <c r="E17" s="454"/>
      <c r="F17" s="454"/>
      <c r="G17" s="454"/>
      <c r="H17" s="454"/>
      <c r="I17" s="454"/>
      <c r="J17" s="454"/>
      <c r="K17" s="454"/>
      <c r="L17" s="454"/>
      <c r="M17" s="454"/>
      <c r="N17" s="454"/>
      <c r="O17" s="454"/>
      <c r="P17" s="454"/>
      <c r="Q17" s="454"/>
      <c r="R17" s="454"/>
      <c r="S17" s="454"/>
      <c r="T17" s="454"/>
      <c r="U17" s="454"/>
      <c r="V17" s="454"/>
      <c r="W17" s="454"/>
      <c r="X17" s="454"/>
      <c r="Y17" s="454"/>
      <c r="Z17" s="454"/>
      <c r="AA17" s="99">
        <v>2</v>
      </c>
      <c r="AB17">
        <f>LEN(INDEX(DanhMuc,$AA$1,AA17))</f>
        <v>0</v>
      </c>
    </row>
    <row r="18" spans="1:31" ht="20.25" customHeight="1">
      <c r="A18" s="454"/>
      <c r="B18" s="454"/>
      <c r="C18" s="454"/>
      <c r="D18" s="454"/>
      <c r="E18" s="454"/>
      <c r="F18" s="454"/>
      <c r="G18" s="454"/>
      <c r="H18" s="454"/>
      <c r="I18" s="454"/>
      <c r="J18" s="454"/>
      <c r="K18" s="454"/>
      <c r="L18" s="454"/>
      <c r="M18" s="454"/>
      <c r="N18" s="454"/>
      <c r="O18" s="454"/>
      <c r="P18" s="454"/>
      <c r="Q18" s="454"/>
      <c r="R18" s="454"/>
      <c r="S18" s="454"/>
      <c r="T18" s="454"/>
      <c r="U18" s="454"/>
      <c r="V18" s="454"/>
      <c r="W18" s="454"/>
      <c r="X18" s="454"/>
      <c r="Y18" s="454"/>
      <c r="Z18" s="454"/>
      <c r="AA18" s="99"/>
    </row>
    <row r="19" spans="1:31" ht="20.25">
      <c r="A19" s="454"/>
      <c r="B19" s="454"/>
      <c r="C19" s="454"/>
      <c r="D19" s="454"/>
      <c r="E19" s="454"/>
      <c r="F19" s="454"/>
      <c r="G19" s="454"/>
      <c r="H19" s="454"/>
      <c r="I19" s="454"/>
      <c r="J19" s="454"/>
      <c r="K19" s="454"/>
      <c r="L19" s="454"/>
      <c r="M19" s="454"/>
      <c r="N19" s="454"/>
      <c r="O19" s="454"/>
      <c r="P19" s="454"/>
      <c r="Q19" s="454"/>
      <c r="R19" s="454"/>
      <c r="S19" s="454"/>
      <c r="T19" s="454"/>
      <c r="U19" s="454"/>
      <c r="V19" s="454"/>
      <c r="W19" s="454"/>
      <c r="X19" s="454"/>
      <c r="Y19" s="454"/>
      <c r="Z19" s="454"/>
      <c r="AA19" s="99"/>
    </row>
    <row r="20" spans="1:31" ht="18.75">
      <c r="A20" s="224" t="s">
        <v>271</v>
      </c>
      <c r="B20" s="227"/>
      <c r="C20" s="227"/>
      <c r="D20" s="227"/>
      <c r="E20" s="227"/>
      <c r="F20" s="227"/>
      <c r="G20" s="227"/>
      <c r="H20" s="227"/>
      <c r="I20" s="224" t="str">
        <f>AC20&amp;" giờ "&amp;AD20&amp;" phút, ngày "&amp;AB21&amp;" tháng "&amp;AC21&amp;" năm "&amp;AD21</f>
        <v>…… giờ …… phút, ngày …... tháng …... năm …...</v>
      </c>
      <c r="J20" s="227"/>
      <c r="K20" s="227"/>
      <c r="L20" s="227"/>
      <c r="M20" s="227"/>
      <c r="N20" s="227"/>
      <c r="O20" s="227"/>
      <c r="P20" s="227"/>
      <c r="Q20" s="227"/>
      <c r="R20" s="227"/>
      <c r="S20" s="227"/>
      <c r="T20" s="227"/>
      <c r="U20" s="227"/>
      <c r="V20" s="227"/>
      <c r="W20" s="227"/>
      <c r="X20" s="227"/>
      <c r="Y20" s="227"/>
      <c r="Z20" s="227"/>
      <c r="AA20" s="14">
        <v>8</v>
      </c>
      <c r="AB20">
        <f>INDEX(DanhMuc,$AA$1,AA20)</f>
        <v>0</v>
      </c>
      <c r="AC20" t="str">
        <f>IF(AB20&gt;0,LEFT(AB20,LEN(AB20)-2),"……")</f>
        <v>……</v>
      </c>
      <c r="AD20" t="str">
        <f>IF(AB20&gt;0,RIGHT(AB20,2),"……")</f>
        <v>……</v>
      </c>
      <c r="AE20" s="227"/>
    </row>
    <row r="21" spans="1:31" ht="20.25" customHeight="1">
      <c r="A21" s="229" t="str">
        <f>"    Tại công trình: "&amp;ct</f>
        <v xml:space="preserve">    Tại công trình: Nhà làm việc kiêm kho, nhà công vụ và phụ trợ</v>
      </c>
      <c r="B21" s="228"/>
      <c r="C21" s="228"/>
      <c r="D21" s="228"/>
      <c r="E21" s="228"/>
      <c r="F21" s="228"/>
      <c r="G21" s="228"/>
      <c r="H21" s="228"/>
      <c r="I21" s="228"/>
      <c r="J21" s="228"/>
      <c r="K21" s="228"/>
      <c r="L21" s="228"/>
      <c r="M21" s="228"/>
      <c r="N21" s="228"/>
      <c r="O21" s="228"/>
      <c r="P21" s="228"/>
      <c r="Q21" s="228"/>
      <c r="R21" s="228"/>
      <c r="S21" s="228"/>
      <c r="T21" s="228"/>
      <c r="U21" s="228"/>
      <c r="V21" s="228"/>
      <c r="W21" s="228"/>
      <c r="X21" s="228"/>
      <c r="Y21" s="228"/>
      <c r="Z21" s="228"/>
      <c r="AA21" s="14">
        <v>10</v>
      </c>
      <c r="AB21" t="str">
        <f>IF(INDEX(DanhMuc,$AA$1,AA21)&gt;0,TEXT(DAY(INDEX(DanhMuc,$AA$1,AA21)),"00"),"…...")</f>
        <v>…...</v>
      </c>
      <c r="AC21" t="str">
        <f>IF(INDEX(DanhMuc,$AA$1,AA21)&gt;0,TEXT(MONTH(INDEX(DanhMuc,$AA$1,AA21)),"00"),"…...")</f>
        <v>…...</v>
      </c>
      <c r="AD21" t="str">
        <f>IF(INDEX(DanhMuc,$AA$1,AA21)&gt;0,TEXT(YEAR(INDEX(DanhMuc,$AA$1,AA21)),"00"),"…...")</f>
        <v>…...</v>
      </c>
      <c r="AE21" s="227"/>
    </row>
    <row r="22" spans="1:31" ht="20.25" customHeight="1">
      <c r="A22" s="455" t="str">
        <f>"    Sau khi kiểm tra và nghiệm thu nội bộ công việc xây dựng, nội dung thể hiện trong biên bản nghiệm thu nội bộ số: "&amp;IF(AB22&gt;0,AC22&amp;"/NB","……..……...")&amp;" ngày "&amp;AB26&amp;" tháng "&amp;AC26&amp;" năm "&amp;AD26&amp;", Nhà thầu thi công chúng tôi cam kết phần công việc cần nghiệm thu đã hoàn thành, đạt yêu cầu thiết kế. Nhà thầu thi công kính đề nghị các bên liên quan tổ chức nghiệm thu để có cơ sở thực hiện các công việc tiếp theo."</f>
        <v xml:space="preserve">    Sau khi kiểm tra và nghiệm thu nội bộ công việc xây dựng, nội dung thể hiện trong biên bản nghiệm thu nội bộ số: ……..……... ngày …... tháng …... năm ……..., Nhà thầu thi công chúng tôi cam kết phần công việc cần nghiệm thu đã hoàn thành, đạt yêu cầu thiết kế. Nhà thầu thi công kính đề nghị các bên liên quan tổ chức nghiệm thu để có cơ sở thực hiện các công việc tiếp theo.</v>
      </c>
      <c r="B22" s="456"/>
      <c r="C22" s="456"/>
      <c r="D22" s="456"/>
      <c r="E22" s="456"/>
      <c r="F22" s="456"/>
      <c r="G22" s="456"/>
      <c r="H22" s="456"/>
      <c r="I22" s="456"/>
      <c r="J22" s="456"/>
      <c r="K22" s="456"/>
      <c r="L22" s="456"/>
      <c r="M22" s="456"/>
      <c r="N22" s="456"/>
      <c r="O22" s="456"/>
      <c r="P22" s="456"/>
      <c r="Q22" s="456"/>
      <c r="R22" s="456"/>
      <c r="S22" s="456"/>
      <c r="T22" s="456"/>
      <c r="U22" s="456"/>
      <c r="V22" s="456"/>
      <c r="W22" s="456"/>
      <c r="X22" s="456"/>
      <c r="Y22" s="456"/>
      <c r="Z22" s="456"/>
      <c r="AA22" s="99">
        <v>1</v>
      </c>
      <c r="AB22">
        <f>LEN(INDEX(DanhMuc,$AA$1,AA22))</f>
        <v>0</v>
      </c>
      <c r="AC22">
        <f>INDEX(DanhMuc,$AA$1,AA22)</f>
        <v>0</v>
      </c>
    </row>
    <row r="23" spans="1:31" ht="20.25">
      <c r="A23" s="455"/>
      <c r="B23" s="456"/>
      <c r="C23" s="456"/>
      <c r="D23" s="456"/>
      <c r="E23" s="456"/>
      <c r="F23" s="456"/>
      <c r="G23" s="456"/>
      <c r="H23" s="456"/>
      <c r="I23" s="456"/>
      <c r="J23" s="456"/>
      <c r="K23" s="456"/>
      <c r="L23" s="456"/>
      <c r="M23" s="456"/>
      <c r="N23" s="456"/>
      <c r="O23" s="456"/>
      <c r="P23" s="456"/>
      <c r="Q23" s="456"/>
      <c r="R23" s="456"/>
      <c r="S23" s="456"/>
      <c r="T23" s="456"/>
      <c r="U23" s="456"/>
      <c r="V23" s="456"/>
      <c r="W23" s="456"/>
      <c r="X23" s="456"/>
      <c r="Y23" s="456"/>
      <c r="Z23" s="456"/>
      <c r="AA23" s="99"/>
    </row>
    <row r="24" spans="1:31" ht="20.25">
      <c r="A24" s="455"/>
      <c r="B24" s="456"/>
      <c r="C24" s="456"/>
      <c r="D24" s="456"/>
      <c r="E24" s="456"/>
      <c r="F24" s="456"/>
      <c r="G24" s="456"/>
      <c r="H24" s="456"/>
      <c r="I24" s="456"/>
      <c r="J24" s="456"/>
      <c r="K24" s="456"/>
      <c r="L24" s="456"/>
      <c r="M24" s="456"/>
      <c r="N24" s="456"/>
      <c r="O24" s="456"/>
      <c r="P24" s="456"/>
      <c r="Q24" s="456"/>
      <c r="R24" s="456"/>
      <c r="S24" s="456"/>
      <c r="T24" s="456"/>
      <c r="U24" s="456"/>
      <c r="V24" s="456"/>
      <c r="W24" s="456"/>
      <c r="X24" s="456"/>
      <c r="Y24" s="456"/>
      <c r="Z24" s="456"/>
      <c r="AA24" s="99"/>
    </row>
    <row r="25" spans="1:31" ht="20.25">
      <c r="A25" s="455"/>
      <c r="B25" s="456"/>
      <c r="C25" s="456"/>
      <c r="D25" s="456"/>
      <c r="E25" s="456"/>
      <c r="F25" s="456"/>
      <c r="G25" s="456"/>
      <c r="H25" s="456"/>
      <c r="I25" s="456"/>
      <c r="J25" s="456"/>
      <c r="K25" s="456"/>
      <c r="L25" s="456"/>
      <c r="M25" s="456"/>
      <c r="N25" s="456"/>
      <c r="O25" s="456"/>
      <c r="P25" s="456"/>
      <c r="Q25" s="456"/>
      <c r="R25" s="456"/>
      <c r="S25" s="456"/>
      <c r="T25" s="456"/>
      <c r="U25" s="456"/>
      <c r="V25" s="456"/>
      <c r="W25" s="456"/>
      <c r="X25" s="456"/>
      <c r="Y25" s="456"/>
      <c r="Z25" s="456"/>
      <c r="AA25" s="99"/>
    </row>
    <row r="26" spans="1:31" ht="20.25">
      <c r="A26" s="456"/>
      <c r="B26" s="456"/>
      <c r="C26" s="456"/>
      <c r="D26" s="456"/>
      <c r="E26" s="456"/>
      <c r="F26" s="456"/>
      <c r="G26" s="456"/>
      <c r="H26" s="456"/>
      <c r="I26" s="456"/>
      <c r="J26" s="456"/>
      <c r="K26" s="456"/>
      <c r="L26" s="456"/>
      <c r="M26" s="456"/>
      <c r="N26" s="456"/>
      <c r="O26" s="456"/>
      <c r="P26" s="456"/>
      <c r="Q26" s="456"/>
      <c r="R26" s="456"/>
      <c r="S26" s="456"/>
      <c r="T26" s="456"/>
      <c r="U26" s="456"/>
      <c r="V26" s="456"/>
      <c r="W26" s="456"/>
      <c r="X26" s="456"/>
      <c r="Y26" s="456"/>
      <c r="Z26" s="456"/>
      <c r="AA26" s="99">
        <v>5</v>
      </c>
      <c r="AB26" t="str">
        <f>IF(INDEX(DanhMuc,$AA$1,AA26)&gt;0,TEXT(DAY(INDEX(DanhMuc,$AA$1,AA26)),"00"),"…...")</f>
        <v>…...</v>
      </c>
      <c r="AC26" t="str">
        <f>IF(INDEX(DanhMuc,$AA$1,AA26)&gt;0,TEXT(MONTH(INDEX(DanhMuc,$AA$1,AA26)),"00"),"…...")</f>
        <v>…...</v>
      </c>
      <c r="AD26" t="str">
        <f>IF(INDEX(DanhMuc,$AA$1,AA26)&gt;0,TEXT(YEAR(INDEX(DanhMuc,$AA$1,AA26)),"00"),"……...")</f>
        <v>……...</v>
      </c>
    </row>
    <row r="27" spans="1:31" ht="20.25">
      <c r="A27" s="8" t="s">
        <v>98</v>
      </c>
      <c r="K27" s="104" t="str">
        <f>dvtc</f>
        <v>Công ty Cổ phần Xây dựng…</v>
      </c>
      <c r="L27" s="104"/>
      <c r="M27" s="104"/>
      <c r="N27" s="5"/>
      <c r="O27" s="5"/>
      <c r="P27" s="5"/>
      <c r="Q27" s="5"/>
      <c r="R27" s="5"/>
      <c r="S27" s="5"/>
      <c r="T27" s="5"/>
      <c r="U27" s="5"/>
      <c r="V27" s="5"/>
      <c r="W27" s="5"/>
      <c r="X27" s="5"/>
      <c r="Y27" s="5"/>
      <c r="Z27" s="5"/>
      <c r="AA27" s="98"/>
    </row>
    <row r="28" spans="1:31" ht="20.25">
      <c r="A28" s="2" t="s">
        <v>99</v>
      </c>
      <c r="K28" s="104" t="s">
        <v>273</v>
      </c>
      <c r="L28" s="104"/>
      <c r="M28" s="104"/>
      <c r="N28" s="5"/>
      <c r="O28" s="5"/>
      <c r="P28" s="5"/>
      <c r="Q28" s="5"/>
      <c r="R28" s="5"/>
      <c r="S28" s="5"/>
      <c r="T28" s="5"/>
      <c r="U28" s="5"/>
      <c r="V28" s="5"/>
      <c r="W28" s="5"/>
      <c r="X28" s="5"/>
      <c r="Y28" s="5"/>
      <c r="Z28" s="5"/>
      <c r="AA28" s="98"/>
    </row>
    <row r="29" spans="1:31" ht="20.25">
      <c r="A29" s="2" t="s">
        <v>272</v>
      </c>
      <c r="M29" s="269"/>
      <c r="AA29" s="98"/>
    </row>
    <row r="30" spans="1:31" ht="20.25">
      <c r="A30" s="2"/>
      <c r="M30" s="269"/>
      <c r="AA30" s="98"/>
    </row>
    <row r="31" spans="1:31" ht="20.25">
      <c r="A31" s="2"/>
      <c r="M31" s="269"/>
      <c r="AA31" s="98"/>
    </row>
    <row r="32" spans="1:31" ht="20.25">
      <c r="A32" s="2"/>
      <c r="M32" s="269"/>
      <c r="AA32" s="98"/>
    </row>
    <row r="33" spans="11:27" ht="20.25">
      <c r="K33" s="104" t="str">
        <f>MID(ycnt,FIND(":",ycnt,1)+1,LEN(ycnt))</f>
        <v xml:space="preserve"> Nguyễn Đức Lam</v>
      </c>
      <c r="L33" s="104"/>
      <c r="M33" s="104"/>
      <c r="N33" s="104"/>
      <c r="O33" s="5"/>
      <c r="P33" s="5"/>
      <c r="Q33" s="5"/>
      <c r="R33" s="5"/>
      <c r="S33" s="5"/>
      <c r="T33" s="5"/>
      <c r="U33" s="5"/>
      <c r="V33" s="5"/>
      <c r="W33" s="5"/>
      <c r="X33" s="5"/>
      <c r="Y33" s="5"/>
      <c r="Z33" s="5"/>
      <c r="AA33" s="98"/>
    </row>
  </sheetData>
  <mergeCells count="2">
    <mergeCell ref="A17:Z19"/>
    <mergeCell ref="A22:Z26"/>
  </mergeCells>
  <phoneticPr fontId="7" type="noConversion"/>
  <conditionalFormatting sqref="A17:Z19 A21:Z21">
    <cfRule type="expression" dxfId="10" priority="1" stopIfTrue="1">
      <formula>AB$17&gt;0</formula>
    </cfRule>
  </conditionalFormatting>
  <hyperlinks>
    <hyperlink ref="AA8" location="DanhMuc!A1" display="Quay về DanhMuc"/>
  </hyperlinks>
  <pageMargins left="0.98425196850393704" right="0.39370078740157483" top="0.74803149606299213" bottom="0.74803149606299213" header="0" footer="0"/>
  <pageSetup paperSize="9" orientation="portrait" r:id="rId1"/>
  <headerFooter alignWithMargins="0"/>
</worksheet>
</file>

<file path=xl/worksheets/sheet44.xml><?xml version="1.0" encoding="utf-8"?>
<worksheet xmlns="http://schemas.openxmlformats.org/spreadsheetml/2006/main" xmlns:r="http://schemas.openxmlformats.org/officeDocument/2006/relationships">
  <sheetPr codeName="Sheet43" enableFormatConditionsCalculation="0">
    <tabColor indexed="19"/>
  </sheetPr>
  <dimension ref="A1:AE60"/>
  <sheetViews>
    <sheetView view="pageBreakPreview" workbookViewId="0">
      <pane ySplit="1" topLeftCell="A2" activePane="bottomLeft" state="frozen"/>
      <selection activeCell="Q11" sqref="Q11"/>
      <selection pane="bottomLeft" activeCell="Q11" sqref="Q11"/>
    </sheetView>
  </sheetViews>
  <sheetFormatPr defaultRowHeight="15.75"/>
  <cols>
    <col min="1" max="25" width="3" customWidth="1"/>
    <col min="26" max="26" width="3.125" customWidth="1"/>
    <col min="27" max="27" width="23.75" bestFit="1" customWidth="1"/>
    <col min="28" max="28" width="4.875" hidden="1" customWidth="1"/>
    <col min="29" max="29" width="6.125" hidden="1" customWidth="1"/>
    <col min="30" max="30" width="4.875" hidden="1" customWidth="1"/>
  </cols>
  <sheetData>
    <row r="1" spans="1:31" s="3" customFormat="1" ht="17.25"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0">
        <f>DanhMuc!S20</f>
        <v>52</v>
      </c>
    </row>
    <row r="2" spans="1:31" ht="19.5" thickTop="1">
      <c r="A2" s="6" t="s">
        <v>10</v>
      </c>
      <c r="B2" s="6"/>
      <c r="C2" s="6"/>
      <c r="D2" s="6"/>
      <c r="E2" s="6"/>
      <c r="F2" s="6"/>
      <c r="G2" s="6"/>
      <c r="H2" s="6"/>
      <c r="I2" s="6"/>
      <c r="J2" s="6"/>
      <c r="K2" s="6"/>
      <c r="L2" s="234"/>
      <c r="M2" s="234"/>
      <c r="N2" s="234"/>
      <c r="O2" s="234"/>
      <c r="P2" s="234"/>
      <c r="Q2" s="234"/>
      <c r="R2" s="234"/>
      <c r="S2" s="234"/>
      <c r="T2" s="234"/>
      <c r="U2" s="234"/>
      <c r="V2" s="234"/>
      <c r="W2" s="234"/>
      <c r="X2" s="234"/>
      <c r="Y2" s="234"/>
      <c r="Z2" s="234"/>
      <c r="AA2" s="260"/>
      <c r="AB2" s="236"/>
      <c r="AC2" s="236"/>
      <c r="AD2" s="236"/>
      <c r="AE2" s="236"/>
    </row>
    <row r="3" spans="1:31" ht="18.75">
      <c r="A3" s="19" t="s">
        <v>0</v>
      </c>
      <c r="B3" s="19"/>
      <c r="C3" s="19"/>
      <c r="D3" s="19"/>
      <c r="E3" s="19"/>
      <c r="F3" s="19"/>
      <c r="G3" s="19"/>
      <c r="H3" s="19"/>
      <c r="I3" s="19"/>
      <c r="J3" s="19"/>
      <c r="K3" s="237"/>
      <c r="L3" s="237"/>
      <c r="M3" s="237"/>
      <c r="N3" s="237"/>
      <c r="O3" s="237"/>
      <c r="P3" s="237"/>
      <c r="Q3" s="238"/>
      <c r="R3" s="238"/>
      <c r="S3" s="238"/>
      <c r="T3" s="238"/>
      <c r="U3" s="238"/>
      <c r="V3" s="238"/>
      <c r="W3" s="238"/>
      <c r="X3" s="238"/>
      <c r="Y3" s="238"/>
      <c r="Z3" s="238"/>
      <c r="AA3" s="260"/>
      <c r="AB3" s="236"/>
      <c r="AC3" s="236"/>
      <c r="AD3" s="236"/>
      <c r="AE3" s="236"/>
    </row>
    <row r="4" spans="1:31" ht="18.75">
      <c r="A4" s="236"/>
      <c r="B4" s="236"/>
      <c r="C4" s="236"/>
      <c r="D4" s="236"/>
      <c r="E4" s="236"/>
      <c r="F4" s="236"/>
      <c r="G4" s="236"/>
      <c r="H4" s="236"/>
      <c r="I4" s="236"/>
      <c r="J4" s="236"/>
      <c r="K4" s="238"/>
      <c r="L4" s="238"/>
      <c r="M4" s="238"/>
      <c r="N4" s="238"/>
      <c r="O4" s="238"/>
      <c r="P4" s="238"/>
      <c r="Q4" s="238"/>
      <c r="R4" s="238"/>
      <c r="S4" s="238"/>
      <c r="T4" s="238"/>
      <c r="U4" s="238"/>
      <c r="V4" s="238"/>
      <c r="W4" s="238"/>
      <c r="X4" s="238"/>
      <c r="Y4" s="238"/>
      <c r="Z4" s="238"/>
      <c r="AA4" s="260"/>
      <c r="AB4" s="236"/>
      <c r="AC4" s="236"/>
      <c r="AD4" s="236"/>
      <c r="AE4" s="236"/>
    </row>
    <row r="5" spans="1:31" ht="18.75">
      <c r="A5" s="236"/>
      <c r="B5" s="236"/>
      <c r="C5" s="236"/>
      <c r="D5" s="236"/>
      <c r="E5" s="236"/>
      <c r="F5" s="236"/>
      <c r="G5" s="236"/>
      <c r="H5" s="236"/>
      <c r="I5" s="236"/>
      <c r="J5" s="236"/>
      <c r="K5" s="236"/>
      <c r="L5" s="236"/>
      <c r="M5" s="236"/>
      <c r="N5" s="236"/>
      <c r="O5" s="236"/>
      <c r="P5" s="236"/>
      <c r="Q5" s="236"/>
      <c r="R5" s="236"/>
      <c r="S5" s="236"/>
      <c r="T5" s="236"/>
      <c r="U5" s="236"/>
      <c r="V5" s="236"/>
      <c r="W5" s="236"/>
      <c r="X5" s="236"/>
      <c r="Y5" s="236"/>
      <c r="Z5" s="11" t="str">
        <f>tinh2&amp;", ngày "&amp;AB5&amp;" tháng "&amp;AC5&amp;" năm "&amp;AD5</f>
        <v>Hạ Long, ngày …... tháng …... năm ……...</v>
      </c>
      <c r="AA5" s="261">
        <v>10</v>
      </c>
      <c r="AB5" s="236" t="str">
        <f>IF(INDEX(DanhMuc,$AA$1,AA5)&gt;0,TEXT(DAY(INDEX(DanhMuc,$AA$1,AA5)),"00"),"…...")</f>
        <v>…...</v>
      </c>
      <c r="AC5" s="236" t="str">
        <f>IF(INDEX(DanhMuc,$AA$1,AA5)&gt;0,TEXT(MONTH(INDEX(DanhMuc,$AA$1,AA5)),"00"),"…...")</f>
        <v>…...</v>
      </c>
      <c r="AD5" s="236" t="str">
        <f>IF(INDEX(DanhMuc,$AA$1,AA5)&gt;0,TEXT(YEAR(INDEX(DanhMuc,$AA$1,AA5)),"00"),"……...")</f>
        <v>……...</v>
      </c>
      <c r="AE5" s="236"/>
    </row>
    <row r="6" spans="1:31" ht="18.75">
      <c r="A6" s="236"/>
      <c r="B6" s="236"/>
      <c r="C6" s="236"/>
      <c r="D6" s="236"/>
      <c r="E6" s="236"/>
      <c r="F6" s="236"/>
      <c r="G6" s="236"/>
      <c r="H6" s="236"/>
      <c r="I6" s="236"/>
      <c r="J6" s="236"/>
      <c r="K6" s="236"/>
      <c r="L6" s="236"/>
      <c r="M6" s="236"/>
      <c r="N6" s="236"/>
      <c r="O6" s="236"/>
      <c r="P6" s="236"/>
      <c r="Q6" s="236"/>
      <c r="R6" s="236"/>
      <c r="S6" s="236"/>
      <c r="T6" s="236"/>
      <c r="U6" s="236"/>
      <c r="V6" s="236"/>
      <c r="W6" s="236"/>
      <c r="X6" s="236"/>
      <c r="Y6" s="236"/>
      <c r="Z6" s="236"/>
      <c r="AA6" s="260"/>
      <c r="AB6" s="236"/>
      <c r="AC6" s="236"/>
      <c r="AD6" s="236"/>
      <c r="AE6" s="236"/>
    </row>
    <row r="7" spans="1:31" ht="19.5" thickBot="1">
      <c r="A7" s="239" t="str">
        <f>IF(AB7&gt;0,"BIÊN BẢN SỐ: "&amp;AC7&amp;"/A-B","BIÊN BẢN SỐ: ……………......")</f>
        <v>BIÊN BẢN SỐ: ……………......</v>
      </c>
      <c r="B7" s="239"/>
      <c r="C7" s="239"/>
      <c r="D7" s="239"/>
      <c r="E7" s="239"/>
      <c r="F7" s="239"/>
      <c r="G7" s="239"/>
      <c r="H7" s="239"/>
      <c r="I7" s="239"/>
      <c r="J7" s="239"/>
      <c r="K7" s="239"/>
      <c r="L7" s="239"/>
      <c r="M7" s="239"/>
      <c r="N7" s="239"/>
      <c r="O7" s="239"/>
      <c r="P7" s="239"/>
      <c r="Q7" s="239"/>
      <c r="R7" s="239"/>
      <c r="S7" s="239"/>
      <c r="T7" s="239"/>
      <c r="U7" s="239"/>
      <c r="V7" s="239"/>
      <c r="W7" s="239"/>
      <c r="X7" s="239"/>
      <c r="Y7" s="239"/>
      <c r="Z7" s="239"/>
      <c r="AA7" s="261">
        <v>1</v>
      </c>
      <c r="AB7" s="236">
        <f>LEN(INDEX(DanhMuc,$AA$1,AA7))</f>
        <v>0</v>
      </c>
      <c r="AC7" s="236">
        <f>INDEX(DanhMuc,$AA$1,AA7)</f>
        <v>0</v>
      </c>
      <c r="AD7" s="236"/>
      <c r="AE7" s="236"/>
    </row>
    <row r="8" spans="1:31" ht="21" thickBot="1">
      <c r="A8" s="10" t="s">
        <v>1</v>
      </c>
      <c r="B8" s="239"/>
      <c r="C8" s="239"/>
      <c r="D8" s="239"/>
      <c r="E8" s="239"/>
      <c r="F8" s="239"/>
      <c r="G8" s="239"/>
      <c r="H8" s="239"/>
      <c r="I8" s="239"/>
      <c r="J8" s="239"/>
      <c r="K8" s="239"/>
      <c r="L8" s="239"/>
      <c r="M8" s="239"/>
      <c r="N8" s="239"/>
      <c r="O8" s="239"/>
      <c r="P8" s="239"/>
      <c r="Q8" s="239"/>
      <c r="R8" s="239"/>
      <c r="S8" s="239"/>
      <c r="T8" s="239"/>
      <c r="U8" s="239"/>
      <c r="V8" s="239"/>
      <c r="W8" s="239"/>
      <c r="X8" s="239"/>
      <c r="Y8" s="239"/>
      <c r="Z8" s="239"/>
      <c r="AA8" s="262" t="s">
        <v>25</v>
      </c>
      <c r="AB8" s="236"/>
      <c r="AC8" s="236"/>
      <c r="AD8" s="236"/>
      <c r="AE8" s="236"/>
    </row>
    <row r="9" spans="1:31" ht="16.5">
      <c r="A9" s="236"/>
      <c r="B9" s="236"/>
      <c r="C9" s="236"/>
      <c r="D9" s="236"/>
      <c r="E9" s="236"/>
      <c r="F9" s="236"/>
      <c r="G9" s="236"/>
      <c r="H9" s="236"/>
      <c r="I9" s="236"/>
      <c r="J9" s="236"/>
      <c r="K9" s="236"/>
      <c r="L9" s="236"/>
      <c r="M9" s="236"/>
      <c r="N9" s="236"/>
      <c r="O9" s="236"/>
      <c r="P9" s="236"/>
      <c r="Q9" s="236"/>
      <c r="R9" s="236"/>
      <c r="S9" s="236"/>
      <c r="T9" s="236"/>
      <c r="U9" s="236"/>
      <c r="V9" s="236"/>
      <c r="W9" s="236"/>
      <c r="X9" s="236"/>
      <c r="Y9" s="236"/>
      <c r="Z9" s="236"/>
      <c r="AA9" s="224"/>
      <c r="AB9" s="236"/>
      <c r="AC9" s="236"/>
      <c r="AD9" s="236"/>
      <c r="AE9" s="236"/>
    </row>
    <row r="10" spans="1:31" ht="16.5">
      <c r="A10" s="7" t="s">
        <v>44</v>
      </c>
      <c r="B10" s="31"/>
      <c r="C10" s="31"/>
      <c r="D10" s="31"/>
      <c r="E10" s="236" t="str">
        <f>ct</f>
        <v>Nhà làm việc kiêm kho, nhà công vụ và phụ trợ</v>
      </c>
      <c r="F10" s="31"/>
      <c r="G10" s="31"/>
      <c r="H10" s="236"/>
      <c r="I10" s="236"/>
      <c r="J10" s="236"/>
      <c r="K10" s="236"/>
      <c r="L10" s="236"/>
      <c r="M10" s="236"/>
      <c r="N10" s="236"/>
      <c r="O10" s="236"/>
      <c r="P10" s="236"/>
      <c r="Q10" s="236"/>
      <c r="R10" s="236"/>
      <c r="S10" s="236"/>
      <c r="T10" s="236"/>
      <c r="U10" s="236"/>
      <c r="V10" s="236"/>
      <c r="W10" s="236"/>
      <c r="X10" s="236"/>
      <c r="Y10" s="236"/>
      <c r="Z10" s="236"/>
      <c r="AA10" s="224"/>
      <c r="AB10" s="236"/>
      <c r="AC10" s="236"/>
      <c r="AD10" s="236"/>
      <c r="AE10" s="236"/>
    </row>
    <row r="11" spans="1:31" ht="16.5">
      <c r="A11" s="7" t="s">
        <v>74</v>
      </c>
      <c r="B11" s="31"/>
      <c r="C11" s="31"/>
      <c r="D11" s="31"/>
      <c r="E11" s="236" t="str">
        <f>hm</f>
        <v>Nhà làm việc kiêm kho</v>
      </c>
      <c r="F11" s="31"/>
      <c r="G11" s="31"/>
      <c r="H11" s="236"/>
      <c r="I11" s="236"/>
      <c r="J11" s="236"/>
      <c r="K11" s="236"/>
      <c r="L11" s="236"/>
      <c r="M11" s="236"/>
      <c r="N11" s="236"/>
      <c r="O11" s="236"/>
      <c r="P11" s="236"/>
      <c r="Q11" s="236"/>
      <c r="R11" s="236"/>
      <c r="S11" s="236"/>
      <c r="T11" s="236"/>
      <c r="U11" s="236"/>
      <c r="V11" s="236"/>
      <c r="W11" s="236"/>
      <c r="X11" s="236"/>
      <c r="Y11" s="236"/>
      <c r="Z11" s="236"/>
      <c r="AA11" s="224"/>
      <c r="AB11" s="236"/>
      <c r="AC11" s="236"/>
      <c r="AD11" s="236"/>
      <c r="AE11" s="236"/>
    </row>
    <row r="12" spans="1:31" ht="16.5">
      <c r="A12" s="7" t="s">
        <v>45</v>
      </c>
      <c r="B12" s="31"/>
      <c r="C12" s="31"/>
      <c r="D12" s="31"/>
      <c r="E12" s="236" t="str">
        <f>dd</f>
        <v>Phường HG - TP HL - Tỉnh QN</v>
      </c>
      <c r="F12" s="31"/>
      <c r="G12" s="31"/>
      <c r="H12" s="236"/>
      <c r="I12" s="236"/>
      <c r="J12" s="236"/>
      <c r="K12" s="236"/>
      <c r="L12" s="236"/>
      <c r="M12" s="236"/>
      <c r="N12" s="236"/>
      <c r="O12" s="236"/>
      <c r="P12" s="236"/>
      <c r="Q12" s="236"/>
      <c r="R12" s="236"/>
      <c r="S12" s="236"/>
      <c r="T12" s="236"/>
      <c r="U12" s="236"/>
      <c r="V12" s="236"/>
      <c r="W12" s="236"/>
      <c r="X12" s="236"/>
      <c r="Y12" s="236"/>
      <c r="Z12" s="236"/>
      <c r="AA12" s="224"/>
      <c r="AB12" s="236"/>
      <c r="AC12" s="236"/>
      <c r="AD12" s="236"/>
      <c r="AE12" s="236"/>
    </row>
    <row r="13" spans="1:31" ht="16.5">
      <c r="A13" s="7" t="s">
        <v>2</v>
      </c>
      <c r="B13" s="236"/>
      <c r="C13" s="236"/>
      <c r="D13" s="236"/>
      <c r="E13" s="236"/>
      <c r="F13" s="236"/>
      <c r="G13" s="236"/>
      <c r="H13" s="236"/>
      <c r="I13" s="236"/>
      <c r="J13" s="236"/>
      <c r="K13" s="236"/>
      <c r="L13" s="236"/>
      <c r="M13" s="236"/>
      <c r="N13" s="236"/>
      <c r="O13" s="236"/>
      <c r="P13" s="236"/>
      <c r="Q13" s="236"/>
      <c r="R13" s="236"/>
      <c r="S13" s="236"/>
      <c r="T13" s="236"/>
      <c r="U13" s="236"/>
      <c r="V13" s="236"/>
      <c r="W13" s="236"/>
      <c r="X13" s="236"/>
      <c r="Y13" s="236"/>
      <c r="Z13" s="236"/>
      <c r="AA13" s="224"/>
      <c r="AB13" s="236"/>
      <c r="AC13" s="236"/>
      <c r="AD13" s="236"/>
      <c r="AE13" s="236"/>
    </row>
    <row r="14" spans="1:31" ht="16.5" customHeight="1">
      <c r="A14" s="454" t="str">
        <f>IF(AB14&gt;0,INDEX(DanhMuc,$AA$1,AA14),REPT(".",285))</f>
        <v>.............................................................................................................................................................................................................................................................................................</v>
      </c>
      <c r="B14" s="454"/>
      <c r="C14" s="454"/>
      <c r="D14" s="454"/>
      <c r="E14" s="454"/>
      <c r="F14" s="454"/>
      <c r="G14" s="454"/>
      <c r="H14" s="454"/>
      <c r="I14" s="454"/>
      <c r="J14" s="454"/>
      <c r="K14" s="454"/>
      <c r="L14" s="454"/>
      <c r="M14" s="454"/>
      <c r="N14" s="454"/>
      <c r="O14" s="454"/>
      <c r="P14" s="454"/>
      <c r="Q14" s="454"/>
      <c r="R14" s="454"/>
      <c r="S14" s="454"/>
      <c r="T14" s="454"/>
      <c r="U14" s="454"/>
      <c r="V14" s="454"/>
      <c r="W14" s="454"/>
      <c r="X14" s="454"/>
      <c r="Y14" s="454"/>
      <c r="Z14" s="454"/>
      <c r="AA14" s="225">
        <v>2</v>
      </c>
      <c r="AB14" s="236">
        <f>LEN(INDEX(DanhMuc,$AA$1,AA14))</f>
        <v>0</v>
      </c>
      <c r="AC14" s="236"/>
      <c r="AD14" s="236"/>
      <c r="AE14" s="236"/>
    </row>
    <row r="15" spans="1:31" ht="16.5">
      <c r="A15" s="454"/>
      <c r="B15" s="454"/>
      <c r="C15" s="454"/>
      <c r="D15" s="454"/>
      <c r="E15" s="454"/>
      <c r="F15" s="454"/>
      <c r="G15" s="454"/>
      <c r="H15" s="454"/>
      <c r="I15" s="454"/>
      <c r="J15" s="454"/>
      <c r="K15" s="454"/>
      <c r="L15" s="454"/>
      <c r="M15" s="454"/>
      <c r="N15" s="454"/>
      <c r="O15" s="454"/>
      <c r="P15" s="454"/>
      <c r="Q15" s="454"/>
      <c r="R15" s="454"/>
      <c r="S15" s="454"/>
      <c r="T15" s="454"/>
      <c r="U15" s="454"/>
      <c r="V15" s="454"/>
      <c r="W15" s="454"/>
      <c r="X15" s="454"/>
      <c r="Y15" s="454"/>
      <c r="Z15" s="454"/>
      <c r="AA15" s="225"/>
      <c r="AB15" s="236"/>
      <c r="AC15" s="236"/>
      <c r="AD15" s="236"/>
      <c r="AE15" s="236"/>
    </row>
    <row r="16" spans="1:31" ht="16.5">
      <c r="A16" s="454"/>
      <c r="B16" s="454"/>
      <c r="C16" s="454"/>
      <c r="D16" s="454"/>
      <c r="E16" s="454"/>
      <c r="F16" s="454"/>
      <c r="G16" s="454"/>
      <c r="H16" s="454"/>
      <c r="I16" s="454"/>
      <c r="J16" s="454"/>
      <c r="K16" s="454"/>
      <c r="L16" s="454"/>
      <c r="M16" s="454"/>
      <c r="N16" s="454"/>
      <c r="O16" s="454"/>
      <c r="P16" s="454"/>
      <c r="Q16" s="454"/>
      <c r="R16" s="454"/>
      <c r="S16" s="454"/>
      <c r="T16" s="454"/>
      <c r="U16" s="454"/>
      <c r="V16" s="454"/>
      <c r="W16" s="454"/>
      <c r="X16" s="454"/>
      <c r="Y16" s="454"/>
      <c r="Z16" s="454"/>
      <c r="AA16" s="224"/>
      <c r="AB16" s="236"/>
      <c r="AC16" s="236"/>
      <c r="AD16" s="236"/>
      <c r="AE16" s="236"/>
    </row>
    <row r="17" spans="1:31" ht="18.75" customHeight="1">
      <c r="A17" s="7" t="s">
        <v>3</v>
      </c>
      <c r="B17" s="236"/>
      <c r="C17" s="236"/>
      <c r="D17" s="236"/>
      <c r="E17" s="236"/>
      <c r="F17" s="236"/>
      <c r="G17" s="236"/>
      <c r="H17" s="236"/>
      <c r="I17" s="236"/>
      <c r="J17" s="236"/>
      <c r="K17" s="236"/>
      <c r="L17" s="236"/>
      <c r="M17" s="236"/>
      <c r="N17" s="236"/>
      <c r="O17" s="236"/>
      <c r="P17" s="236"/>
      <c r="Q17" s="236"/>
      <c r="R17" s="236"/>
      <c r="S17" s="236"/>
      <c r="T17" s="236"/>
      <c r="U17" s="236"/>
      <c r="V17" s="236"/>
      <c r="W17" s="236"/>
      <c r="X17" s="236"/>
      <c r="Y17" s="236"/>
      <c r="Z17" s="236"/>
      <c r="AA17" s="224"/>
      <c r="AB17" s="236"/>
      <c r="AC17" s="236"/>
      <c r="AD17" s="236"/>
      <c r="AE17" s="236"/>
    </row>
    <row r="18" spans="1:31" ht="18.75">
      <c r="A18" s="450" t="str">
        <f>ntab1</f>
        <v xml:space="preserve">  2.1) Nhà thầu Tư vấn giám sát: Công ty Cổ phần Tư vấn…</v>
      </c>
      <c r="B18" s="450"/>
      <c r="C18" s="450"/>
      <c r="D18" s="450"/>
      <c r="E18" s="450"/>
      <c r="F18" s="450"/>
      <c r="G18" s="450"/>
      <c r="H18" s="450"/>
      <c r="I18" s="450"/>
      <c r="J18" s="450"/>
      <c r="K18" s="450"/>
      <c r="L18" s="450"/>
      <c r="M18" s="450"/>
      <c r="N18" s="450"/>
      <c r="O18" s="450"/>
      <c r="P18" s="450"/>
      <c r="Q18" s="450"/>
      <c r="R18" s="450"/>
      <c r="S18" s="450"/>
      <c r="T18" s="450"/>
      <c r="U18" s="450"/>
      <c r="V18" s="450"/>
      <c r="W18" s="450"/>
      <c r="X18" s="450"/>
      <c r="Y18" s="450"/>
      <c r="Z18" s="450"/>
      <c r="AA18" s="260"/>
      <c r="AB18" s="236"/>
      <c r="AC18" s="236"/>
      <c r="AD18" s="236"/>
      <c r="AE18" s="236"/>
    </row>
    <row r="19" spans="1:31" ht="18.75">
      <c r="A19" s="236"/>
      <c r="B19" s="236" t="str">
        <f>tvgs1</f>
        <v>Ông: Trần Bá Đức</v>
      </c>
      <c r="C19" s="236"/>
      <c r="D19" s="236"/>
      <c r="E19" s="236"/>
      <c r="F19" s="236"/>
      <c r="G19" s="236"/>
      <c r="H19" s="236"/>
      <c r="I19" s="236"/>
      <c r="J19" s="236"/>
      <c r="K19" s="236"/>
      <c r="L19" s="236"/>
      <c r="M19" s="236"/>
      <c r="N19" s="236" t="str">
        <f>tvgs11</f>
        <v>Chức vụ: Tổ trưởng tổ giám sát</v>
      </c>
      <c r="O19" s="236"/>
      <c r="P19" s="236"/>
      <c r="Q19" s="236"/>
      <c r="R19" s="236"/>
      <c r="S19" s="236"/>
      <c r="T19" s="236"/>
      <c r="U19" s="236"/>
      <c r="V19" s="236"/>
      <c r="W19" s="236"/>
      <c r="X19" s="236"/>
      <c r="Y19" s="236"/>
      <c r="Z19" s="236"/>
      <c r="AA19" s="260"/>
      <c r="AB19" s="236"/>
      <c r="AC19" s="236"/>
      <c r="AD19" s="236"/>
      <c r="AE19" s="236"/>
    </row>
    <row r="20" spans="1:31" ht="18.75">
      <c r="A20" s="236"/>
      <c r="B20" s="236" t="str">
        <f>tvgs2</f>
        <v>Ông: ………………………..</v>
      </c>
      <c r="C20" s="236"/>
      <c r="D20" s="236"/>
      <c r="E20" s="236"/>
      <c r="F20" s="236"/>
      <c r="G20" s="236"/>
      <c r="H20" s="236"/>
      <c r="I20" s="236"/>
      <c r="J20" s="236"/>
      <c r="K20" s="236"/>
      <c r="L20" s="236"/>
      <c r="M20" s="236"/>
      <c r="N20" s="236" t="str">
        <f>tvgs22</f>
        <v>Chức vụ: …………………</v>
      </c>
      <c r="O20" s="236"/>
      <c r="P20" s="236"/>
      <c r="Q20" s="236"/>
      <c r="R20" s="236"/>
      <c r="S20" s="236"/>
      <c r="T20" s="236"/>
      <c r="U20" s="236"/>
      <c r="V20" s="236"/>
      <c r="W20" s="236"/>
      <c r="X20" s="236"/>
      <c r="Y20" s="236"/>
      <c r="Z20" s="236"/>
      <c r="AA20" s="260"/>
      <c r="AB20" s="236"/>
      <c r="AC20" s="236"/>
      <c r="AD20" s="236"/>
      <c r="AE20" s="236"/>
    </row>
    <row r="21" spans="1:31" ht="18.75">
      <c r="A21" s="7" t="str">
        <f>ntab2</f>
        <v xml:space="preserve">  2.2) Nhà thầu thi công xây dựng: Công ty Cổ phần Xây dựng…</v>
      </c>
      <c r="B21" s="236"/>
      <c r="C21" s="236"/>
      <c r="D21" s="236"/>
      <c r="E21" s="236"/>
      <c r="F21" s="236"/>
      <c r="G21" s="236"/>
      <c r="H21" s="236"/>
      <c r="I21" s="236"/>
      <c r="J21" s="236"/>
      <c r="K21" s="236"/>
      <c r="L21" s="236"/>
      <c r="M21" s="236"/>
      <c r="N21" s="236"/>
      <c r="O21" s="236"/>
      <c r="P21" s="236"/>
      <c r="Q21" s="236"/>
      <c r="R21" s="236"/>
      <c r="S21" s="236"/>
      <c r="T21" s="236"/>
      <c r="U21" s="236"/>
      <c r="V21" s="236"/>
      <c r="W21" s="236"/>
      <c r="X21" s="236"/>
      <c r="Y21" s="236"/>
      <c r="Z21" s="236"/>
      <c r="AA21" s="260"/>
      <c r="AB21" s="236"/>
      <c r="AC21" s="236"/>
      <c r="AD21" s="236"/>
      <c r="AE21" s="236"/>
    </row>
    <row r="22" spans="1:31" ht="18.75">
      <c r="A22" s="236"/>
      <c r="B22" s="236" t="str">
        <f>dvtc1</f>
        <v>Ông: Nguyễn Anh Trung</v>
      </c>
      <c r="C22" s="236"/>
      <c r="D22" s="236"/>
      <c r="E22" s="236"/>
      <c r="F22" s="236"/>
      <c r="G22" s="236"/>
      <c r="H22" s="236"/>
      <c r="I22" s="236"/>
      <c r="J22" s="236"/>
      <c r="K22" s="236"/>
      <c r="L22" s="236"/>
      <c r="M22" s="236"/>
      <c r="N22" s="236" t="str">
        <f>dvtc11</f>
        <v>Chức vụ: Chỉ huy trưởng công trường</v>
      </c>
      <c r="O22" s="236"/>
      <c r="P22" s="236"/>
      <c r="Q22" s="236"/>
      <c r="R22" s="236"/>
      <c r="S22" s="236"/>
      <c r="T22" s="236"/>
      <c r="U22" s="236"/>
      <c r="V22" s="236"/>
      <c r="W22" s="236"/>
      <c r="X22" s="236"/>
      <c r="Y22" s="236"/>
      <c r="Z22" s="236"/>
      <c r="AA22" s="260"/>
      <c r="AB22" s="236"/>
      <c r="AC22" s="236"/>
      <c r="AD22" s="236"/>
      <c r="AE22" s="236"/>
    </row>
    <row r="23" spans="1:31" ht="18.75">
      <c r="A23" s="236"/>
      <c r="B23" s="236" t="str">
        <f>dvtc2</f>
        <v>Ông: Nguyễn Đức Lam</v>
      </c>
      <c r="C23" s="236"/>
      <c r="D23" s="236"/>
      <c r="E23" s="236"/>
      <c r="F23" s="236"/>
      <c r="G23" s="236"/>
      <c r="H23" s="236"/>
      <c r="I23" s="236"/>
      <c r="J23" s="236"/>
      <c r="K23" s="236"/>
      <c r="L23" s="236"/>
      <c r="M23" s="236"/>
      <c r="N23" s="236" t="str">
        <f>dvtc22</f>
        <v>Chức vụ: CBKT</v>
      </c>
      <c r="O23" s="236"/>
      <c r="P23" s="236"/>
      <c r="Q23" s="236"/>
      <c r="R23" s="236"/>
      <c r="S23" s="236"/>
      <c r="T23" s="236"/>
      <c r="U23" s="236"/>
      <c r="V23" s="236"/>
      <c r="W23" s="236"/>
      <c r="X23" s="236"/>
      <c r="Y23" s="236"/>
      <c r="Z23" s="236"/>
      <c r="AA23" s="260"/>
      <c r="AB23" s="236"/>
      <c r="AC23" s="236"/>
      <c r="AD23" s="236"/>
      <c r="AE23" s="236"/>
    </row>
    <row r="24" spans="1:31" ht="16.5">
      <c r="A24" s="7" t="s">
        <v>262</v>
      </c>
      <c r="B24" s="236"/>
      <c r="C24" s="236"/>
      <c r="D24" s="236"/>
      <c r="E24" s="236"/>
      <c r="F24" s="236"/>
      <c r="G24" s="236"/>
      <c r="H24" s="236"/>
      <c r="I24" s="236"/>
      <c r="J24" s="236"/>
      <c r="K24" s="236"/>
      <c r="L24" s="236"/>
      <c r="M24" s="236"/>
      <c r="N24" s="236"/>
      <c r="O24" s="236"/>
      <c r="P24" s="236"/>
      <c r="Q24" s="236"/>
      <c r="R24" s="236"/>
      <c r="S24" s="236"/>
      <c r="T24" s="236"/>
      <c r="U24" s="236"/>
      <c r="V24" s="236"/>
      <c r="W24" s="236"/>
      <c r="X24" s="236"/>
      <c r="Y24" s="236"/>
      <c r="Z24" s="236"/>
      <c r="AA24" s="224"/>
      <c r="AB24" s="236"/>
      <c r="AC24" s="236"/>
      <c r="AD24" s="236"/>
      <c r="AE24" s="236"/>
    </row>
    <row r="25" spans="1:31" ht="16.5">
      <c r="A25" s="236"/>
      <c r="B25" s="236" t="str">
        <f>"Bắt đầu: "&amp;AC25&amp;" giờ "&amp;AD25&amp;" phút"&amp;MID(Z$5,FIND(",",Z$5,1),LEN(Z$5))</f>
        <v>Bắt đầu: …… giờ …… phút, ngày …... tháng …... năm ……...</v>
      </c>
      <c r="C25" s="236"/>
      <c r="D25" s="236"/>
      <c r="E25" s="236"/>
      <c r="F25" s="236"/>
      <c r="G25" s="236"/>
      <c r="H25" s="236"/>
      <c r="I25" s="236"/>
      <c r="J25" s="236"/>
      <c r="K25" s="236"/>
      <c r="L25" s="236"/>
      <c r="M25" s="236"/>
      <c r="N25" s="236"/>
      <c r="O25" s="236"/>
      <c r="P25" s="236"/>
      <c r="Q25" s="236"/>
      <c r="R25" s="236"/>
      <c r="S25" s="236"/>
      <c r="T25" s="236"/>
      <c r="U25" s="236"/>
      <c r="V25" s="236"/>
      <c r="W25" s="236"/>
      <c r="X25" s="236"/>
      <c r="Y25" s="236"/>
      <c r="Z25" s="236"/>
      <c r="AA25" s="225">
        <v>8</v>
      </c>
      <c r="AB25" s="236">
        <f>INDEX(DanhMuc,$AA$1,AA25)</f>
        <v>0</v>
      </c>
      <c r="AC25" s="236" t="str">
        <f>IF(AB25&gt;0,LEFT(AB25,LEN(AB25)-2),"……")</f>
        <v>……</v>
      </c>
      <c r="AD25" s="236" t="str">
        <f>IF(AB25&gt;0,RIGHT(AB25,2),"……")</f>
        <v>……</v>
      </c>
      <c r="AE25" s="236"/>
    </row>
    <row r="26" spans="1:31" ht="16.5">
      <c r="A26" s="236"/>
      <c r="B26" s="236" t="str">
        <f>"Kết thúc: "&amp;AC26&amp;" giờ "&amp;AD26&amp;" phút"&amp;MID(Z$5,FIND(",",Z$5,1),LEN(Z$5))</f>
        <v>Kết thúc: ….. giờ ..… phút, ngày …... tháng …... năm ……...</v>
      </c>
      <c r="C26" s="236"/>
      <c r="D26" s="236"/>
      <c r="E26" s="236"/>
      <c r="F26" s="236"/>
      <c r="G26" s="236"/>
      <c r="H26" s="236"/>
      <c r="I26" s="236"/>
      <c r="J26" s="236"/>
      <c r="K26" s="236"/>
      <c r="L26" s="236"/>
      <c r="M26" s="236"/>
      <c r="N26" s="236"/>
      <c r="O26" s="236"/>
      <c r="P26" s="236"/>
      <c r="Q26" s="236"/>
      <c r="R26" s="236"/>
      <c r="S26" s="236"/>
      <c r="T26" s="236"/>
      <c r="U26" s="236"/>
      <c r="V26" s="236"/>
      <c r="W26" s="236"/>
      <c r="X26" s="236"/>
      <c r="Y26" s="236"/>
      <c r="Z26" s="236"/>
      <c r="AA26" s="225">
        <v>9</v>
      </c>
      <c r="AB26" s="236">
        <f>INDEX(DanhMuc,$AA$1,AA26)</f>
        <v>0</v>
      </c>
      <c r="AC26" s="236" t="str">
        <f>IF(AB26&gt;0,LEFT(AB26,LEN(AB26)-2),"…..")</f>
        <v>…..</v>
      </c>
      <c r="AD26" s="236" t="str">
        <f>IF(AB26&gt;0,RIGHT(AB26,2),"..…")</f>
        <v>..…</v>
      </c>
      <c r="AE26" s="236"/>
    </row>
    <row r="27" spans="1:31" ht="16.5" customHeight="1">
      <c r="A27" s="447" t="str">
        <f>"     Tại công trường xây dựng "&amp;ct&amp;"."</f>
        <v xml:space="preserve">     Tại công trường xây dựng Nhà làm việc kiêm kho, nhà công vụ và phụ trợ.</v>
      </c>
      <c r="B27" s="448"/>
      <c r="C27" s="448"/>
      <c r="D27" s="448"/>
      <c r="E27" s="448"/>
      <c r="F27" s="448"/>
      <c r="G27" s="448"/>
      <c r="H27" s="448"/>
      <c r="I27" s="448"/>
      <c r="J27" s="448"/>
      <c r="K27" s="448"/>
      <c r="L27" s="448"/>
      <c r="M27" s="448"/>
      <c r="N27" s="448"/>
      <c r="O27" s="448"/>
      <c r="P27" s="448"/>
      <c r="Q27" s="448"/>
      <c r="R27" s="448"/>
      <c r="S27" s="448"/>
      <c r="T27" s="448"/>
      <c r="U27" s="448"/>
      <c r="V27" s="448"/>
      <c r="W27" s="448"/>
      <c r="X27" s="448"/>
      <c r="Y27" s="448"/>
      <c r="Z27" s="448"/>
      <c r="AA27" s="224"/>
      <c r="AB27" s="236"/>
      <c r="AC27" s="236"/>
      <c r="AD27" s="236"/>
      <c r="AE27" s="236"/>
    </row>
    <row r="28" spans="1:31" ht="16.5">
      <c r="A28" s="7" t="s">
        <v>5</v>
      </c>
      <c r="B28" s="236"/>
      <c r="C28" s="236"/>
      <c r="D28" s="236"/>
      <c r="E28" s="236"/>
      <c r="F28" s="236"/>
      <c r="G28" s="236"/>
      <c r="H28" s="236"/>
      <c r="I28" s="236"/>
      <c r="J28" s="236"/>
      <c r="K28" s="236"/>
      <c r="L28" s="236"/>
      <c r="M28" s="236"/>
      <c r="N28" s="236"/>
      <c r="O28" s="236"/>
      <c r="P28" s="236"/>
      <c r="Q28" s="236"/>
      <c r="R28" s="236"/>
      <c r="S28" s="236"/>
      <c r="T28" s="236"/>
      <c r="U28" s="236"/>
      <c r="V28" s="236"/>
      <c r="W28" s="236"/>
      <c r="X28" s="236"/>
      <c r="Y28" s="236"/>
      <c r="Z28" s="236"/>
      <c r="AA28" s="224"/>
      <c r="AB28" s="236"/>
      <c r="AC28" s="236"/>
      <c r="AD28" s="236"/>
      <c r="AE28" s="236"/>
    </row>
    <row r="29" spans="1:31" ht="18.75">
      <c r="A29" s="8" t="s">
        <v>6</v>
      </c>
      <c r="B29" s="236"/>
      <c r="C29" s="236"/>
      <c r="D29" s="236"/>
      <c r="E29" s="236"/>
      <c r="F29" s="236"/>
      <c r="G29" s="236"/>
      <c r="H29" s="236"/>
      <c r="I29" s="236"/>
      <c r="J29" s="236"/>
      <c r="K29" s="236"/>
      <c r="L29" s="236"/>
      <c r="M29" s="236"/>
      <c r="N29" s="236"/>
      <c r="O29" s="236"/>
      <c r="P29" s="236"/>
      <c r="Q29" s="236"/>
      <c r="R29" s="236"/>
      <c r="S29" s="236"/>
      <c r="T29" s="236"/>
      <c r="U29" s="236"/>
      <c r="V29" s="236"/>
      <c r="W29" s="236"/>
      <c r="X29" s="236"/>
      <c r="Y29" s="236"/>
      <c r="Z29" s="236"/>
      <c r="AA29" s="260"/>
      <c r="AB29" s="236"/>
      <c r="AC29" s="236"/>
      <c r="AD29" s="236"/>
      <c r="AE29" s="236"/>
    </row>
    <row r="30" spans="1:31" ht="16.5">
      <c r="A30" s="451" t="str">
        <f>"    - Phiếu yêu cầu nghiệm thu của nhà thầu thi công xây dựng số: "&amp;IF(AB7&gt;0,AC7&amp;"/PĐN","………………")&amp;", ngày "&amp;AB31&amp;" tháng "&amp;AC31&amp;" năm "&amp;AD31&amp;";"</f>
        <v xml:space="preserve">    - Phiếu yêu cầu nghiệm thu của nhà thầu thi công xây dựng số: ………………, ngày …... tháng …... năm ……...;</v>
      </c>
      <c r="B30" s="451"/>
      <c r="C30" s="451"/>
      <c r="D30" s="451"/>
      <c r="E30" s="451"/>
      <c r="F30" s="451"/>
      <c r="G30" s="451"/>
      <c r="H30" s="451"/>
      <c r="I30" s="451"/>
      <c r="J30" s="451"/>
      <c r="K30" s="451"/>
      <c r="L30" s="451"/>
      <c r="M30" s="451"/>
      <c r="N30" s="451"/>
      <c r="O30" s="451"/>
      <c r="P30" s="451"/>
      <c r="Q30" s="451"/>
      <c r="R30" s="451"/>
      <c r="S30" s="451"/>
      <c r="T30" s="451"/>
      <c r="U30" s="451"/>
      <c r="V30" s="451"/>
      <c r="W30" s="451"/>
      <c r="X30" s="451"/>
      <c r="Y30" s="451"/>
      <c r="Z30" s="451"/>
      <c r="AA30" s="225">
        <v>1</v>
      </c>
      <c r="AB30" s="236">
        <f>LEN(INDEX(DanhMuc,$AA$1,AA30))</f>
        <v>0</v>
      </c>
      <c r="AC30" s="236">
        <f>INDEX(DanhMuc,$AA$1,AA30)</f>
        <v>0</v>
      </c>
      <c r="AD30" s="236"/>
      <c r="AE30" s="236"/>
    </row>
    <row r="31" spans="1:31" ht="16.5">
      <c r="A31" s="451"/>
      <c r="B31" s="451"/>
      <c r="C31" s="451"/>
      <c r="D31" s="451"/>
      <c r="E31" s="451"/>
      <c r="F31" s="451"/>
      <c r="G31" s="451"/>
      <c r="H31" s="451"/>
      <c r="I31" s="451"/>
      <c r="J31" s="451"/>
      <c r="K31" s="451"/>
      <c r="L31" s="451"/>
      <c r="M31" s="451"/>
      <c r="N31" s="451"/>
      <c r="O31" s="451"/>
      <c r="P31" s="451"/>
      <c r="Q31" s="451"/>
      <c r="R31" s="451"/>
      <c r="S31" s="451"/>
      <c r="T31" s="451"/>
      <c r="U31" s="451"/>
      <c r="V31" s="451"/>
      <c r="W31" s="451"/>
      <c r="X31" s="451"/>
      <c r="Y31" s="451"/>
      <c r="Z31" s="451"/>
      <c r="AA31" s="225">
        <v>7</v>
      </c>
      <c r="AB31" s="236" t="str">
        <f>IF(INDEX(DanhMuc,$AA$1,AA31)&gt;0,TEXT(DAY(INDEX(DanhMuc,$AA$1,AA31)),"00"),"…...")</f>
        <v>…...</v>
      </c>
      <c r="AC31" s="236" t="str">
        <f>IF(INDEX(DanhMuc,$AA$1,AA31)&gt;0,TEXT(MONTH(INDEX(DanhMuc,$AA$1,AA31)),"00"),"…...")</f>
        <v>…...</v>
      </c>
      <c r="AD31" s="236" t="str">
        <f>IF(INDEX(DanhMuc,$AA$1,AA31)&gt;0,TEXT(YEAR(INDEX(DanhMuc,$AA$1,AA31)),"00"),"……...")</f>
        <v>……...</v>
      </c>
      <c r="AE31" s="236"/>
    </row>
    <row r="32" spans="1:31" ht="18.75" customHeight="1">
      <c r="A32" s="447" t="s">
        <v>274</v>
      </c>
      <c r="B32" s="448"/>
      <c r="C32" s="448"/>
      <c r="D32" s="448"/>
      <c r="E32" s="448"/>
      <c r="F32" s="448"/>
      <c r="G32" s="448"/>
      <c r="H32" s="448"/>
      <c r="I32" s="448"/>
      <c r="J32" s="448"/>
      <c r="K32" s="448"/>
      <c r="L32" s="448"/>
      <c r="M32" s="448"/>
      <c r="N32" s="448"/>
      <c r="O32" s="448"/>
      <c r="P32" s="448"/>
      <c r="Q32" s="448"/>
      <c r="R32" s="448"/>
      <c r="S32" s="448"/>
      <c r="T32" s="448"/>
      <c r="U32" s="448"/>
      <c r="V32" s="448"/>
      <c r="W32" s="448"/>
      <c r="X32" s="448"/>
      <c r="Y32" s="448"/>
      <c r="Z32" s="448"/>
      <c r="AA32" s="260"/>
      <c r="AB32" s="236"/>
      <c r="AC32" s="236"/>
      <c r="AD32" s="236"/>
      <c r="AE32" s="236"/>
    </row>
    <row r="33" spans="1:31" ht="18.75">
      <c r="A33" s="448"/>
      <c r="B33" s="448"/>
      <c r="C33" s="448"/>
      <c r="D33" s="448"/>
      <c r="E33" s="448"/>
      <c r="F33" s="448"/>
      <c r="G33" s="448"/>
      <c r="H33" s="448"/>
      <c r="I33" s="448"/>
      <c r="J33" s="448"/>
      <c r="K33" s="448"/>
      <c r="L33" s="448"/>
      <c r="M33" s="448"/>
      <c r="N33" s="448"/>
      <c r="O33" s="448"/>
      <c r="P33" s="448"/>
      <c r="Q33" s="448"/>
      <c r="R33" s="448"/>
      <c r="S33" s="448"/>
      <c r="T33" s="448"/>
      <c r="U33" s="448"/>
      <c r="V33" s="448"/>
      <c r="W33" s="448"/>
      <c r="X33" s="448"/>
      <c r="Y33" s="448"/>
      <c r="Z33" s="448"/>
      <c r="AA33" s="260"/>
      <c r="AB33" s="236"/>
      <c r="AC33" s="236"/>
      <c r="AD33" s="236"/>
      <c r="AE33" s="236"/>
    </row>
    <row r="34" spans="1:31" ht="18.75">
      <c r="A34" s="240" t="s">
        <v>259</v>
      </c>
      <c r="B34" s="236"/>
      <c r="C34" s="236"/>
      <c r="D34" s="236"/>
      <c r="E34" s="236"/>
      <c r="F34" s="236"/>
      <c r="G34" s="236"/>
      <c r="H34" s="236"/>
      <c r="I34" s="236"/>
      <c r="J34" s="236"/>
      <c r="K34" s="236"/>
      <c r="L34" s="236"/>
      <c r="M34" s="236"/>
      <c r="N34" s="236"/>
      <c r="O34" s="236"/>
      <c r="P34" s="236"/>
      <c r="Q34" s="236"/>
      <c r="R34" s="236"/>
      <c r="S34" s="236"/>
      <c r="T34" s="236"/>
      <c r="U34" s="236"/>
      <c r="V34" s="236"/>
      <c r="W34" s="236"/>
      <c r="X34" s="236"/>
      <c r="Y34" s="236"/>
      <c r="Z34" s="236"/>
      <c r="AA34" s="260"/>
      <c r="AB34" s="236"/>
      <c r="AC34" s="236"/>
      <c r="AD34" s="236"/>
      <c r="AE34" s="236"/>
    </row>
    <row r="35" spans="1:31" ht="18.75">
      <c r="A35" s="240"/>
      <c r="B35" s="266" t="s">
        <v>332</v>
      </c>
      <c r="C35" s="236"/>
      <c r="D35" s="236"/>
      <c r="E35" s="236"/>
      <c r="F35" s="236"/>
      <c r="G35" s="236"/>
      <c r="H35" s="236"/>
      <c r="I35" s="236"/>
      <c r="J35" s="236"/>
      <c r="K35" s="236"/>
      <c r="L35" s="236"/>
      <c r="M35" s="236"/>
      <c r="N35" s="236"/>
      <c r="O35" s="236"/>
      <c r="P35" s="236"/>
      <c r="Q35" s="236"/>
      <c r="R35" s="236"/>
      <c r="S35" s="236"/>
      <c r="T35" s="236"/>
      <c r="U35" s="236"/>
      <c r="V35" s="236"/>
      <c r="W35" s="236"/>
      <c r="X35" s="236"/>
      <c r="Y35" s="236"/>
      <c r="Z35" s="236"/>
      <c r="AA35" s="260"/>
      <c r="AB35" s="236"/>
      <c r="AC35" s="236"/>
      <c r="AD35" s="236"/>
      <c r="AE35" s="236"/>
    </row>
    <row r="36" spans="1:31" ht="18.75">
      <c r="A36" s="240"/>
      <c r="B36" s="266" t="s">
        <v>332</v>
      </c>
      <c r="C36" s="236"/>
      <c r="D36" s="236"/>
      <c r="E36" s="236"/>
      <c r="F36" s="236"/>
      <c r="G36" s="236"/>
      <c r="H36" s="236"/>
      <c r="I36" s="236"/>
      <c r="J36" s="236"/>
      <c r="K36" s="236"/>
      <c r="L36" s="236"/>
      <c r="M36" s="236"/>
      <c r="N36" s="236"/>
      <c r="O36" s="236"/>
      <c r="P36" s="236"/>
      <c r="Q36" s="236"/>
      <c r="R36" s="236"/>
      <c r="S36" s="236"/>
      <c r="T36" s="236"/>
      <c r="U36" s="236"/>
      <c r="V36" s="236"/>
      <c r="W36" s="236"/>
      <c r="X36" s="236"/>
      <c r="Y36" s="236"/>
      <c r="Z36" s="236"/>
      <c r="AA36" s="260"/>
      <c r="AB36" s="236"/>
      <c r="AC36" s="236"/>
      <c r="AD36" s="236"/>
      <c r="AE36" s="236"/>
    </row>
    <row r="37" spans="1:31" ht="18.75">
      <c r="A37" s="236"/>
      <c r="B37" s="266" t="s">
        <v>332</v>
      </c>
      <c r="C37" s="241"/>
      <c r="D37" s="241"/>
      <c r="E37" s="241"/>
      <c r="F37" s="241"/>
      <c r="G37" s="241"/>
      <c r="H37" s="241"/>
      <c r="I37" s="241"/>
      <c r="J37" s="241"/>
      <c r="K37" s="241"/>
      <c r="L37" s="241"/>
      <c r="M37" s="241"/>
      <c r="N37" s="241"/>
      <c r="O37" s="241"/>
      <c r="P37" s="241"/>
      <c r="Q37" s="241"/>
      <c r="R37" s="241"/>
      <c r="S37" s="241"/>
      <c r="T37" s="241"/>
      <c r="U37" s="241"/>
      <c r="V37" s="241"/>
      <c r="W37" s="241"/>
      <c r="X37" s="241"/>
      <c r="Y37" s="241"/>
      <c r="Z37" s="241"/>
      <c r="AA37" s="260"/>
      <c r="AB37" s="236"/>
      <c r="AC37" s="236"/>
      <c r="AD37" s="236"/>
      <c r="AE37" s="236"/>
    </row>
    <row r="38" spans="1:31" ht="18.75" customHeight="1">
      <c r="A38" s="447" t="str">
        <f>"   - "&amp;hdxd&amp;";"</f>
        <v xml:space="preserve">   - Hợp đồng Xây lắp số: 02/2010/HĐXD ký ngày 01 tháng 3 năm 2010 về việc thi công xây dựng “Nhà làm việc kiêm kho, Nhà công vụ và phụ trợ” thuộc Dự án Đầu tư Xây dựng Công trình “Nhà làm việc kiêm kho” giữa Tỉnh QN và Công ty CP xây dựng…;</v>
      </c>
      <c r="B38" s="448"/>
      <c r="C38" s="448"/>
      <c r="D38" s="448"/>
      <c r="E38" s="448"/>
      <c r="F38" s="448"/>
      <c r="G38" s="448"/>
      <c r="H38" s="448"/>
      <c r="I38" s="448"/>
      <c r="J38" s="448"/>
      <c r="K38" s="448"/>
      <c r="L38" s="448"/>
      <c r="M38" s="448"/>
      <c r="N38" s="448"/>
      <c r="O38" s="448"/>
      <c r="P38" s="448"/>
      <c r="Q38" s="448"/>
      <c r="R38" s="448"/>
      <c r="S38" s="448"/>
      <c r="T38" s="448"/>
      <c r="U38" s="448"/>
      <c r="V38" s="448"/>
      <c r="W38" s="448"/>
      <c r="X38" s="448"/>
      <c r="Y38" s="448"/>
      <c r="Z38" s="448"/>
      <c r="AA38" s="260"/>
      <c r="AB38" s="236"/>
      <c r="AC38" s="236"/>
      <c r="AD38" s="236"/>
      <c r="AE38" s="236"/>
    </row>
    <row r="39" spans="1:31" ht="18.75">
      <c r="A39" s="447"/>
      <c r="B39" s="448"/>
      <c r="C39" s="448"/>
      <c r="D39" s="448"/>
      <c r="E39" s="448"/>
      <c r="F39" s="448"/>
      <c r="G39" s="448"/>
      <c r="H39" s="448"/>
      <c r="I39" s="448"/>
      <c r="J39" s="448"/>
      <c r="K39" s="448"/>
      <c r="L39" s="448"/>
      <c r="M39" s="448"/>
      <c r="N39" s="448"/>
      <c r="O39" s="448"/>
      <c r="P39" s="448"/>
      <c r="Q39" s="448"/>
      <c r="R39" s="448"/>
      <c r="S39" s="448"/>
      <c r="T39" s="448"/>
      <c r="U39" s="448"/>
      <c r="V39" s="448"/>
      <c r="W39" s="448"/>
      <c r="X39" s="448"/>
      <c r="Y39" s="448"/>
      <c r="Z39" s="448"/>
      <c r="AA39" s="260"/>
      <c r="AB39" s="236"/>
      <c r="AC39" s="236"/>
      <c r="AD39" s="236"/>
      <c r="AE39" s="236"/>
    </row>
    <row r="40" spans="1:31" ht="18.75">
      <c r="A40" s="447"/>
      <c r="B40" s="448"/>
      <c r="C40" s="448"/>
      <c r="D40" s="448"/>
      <c r="E40" s="448"/>
      <c r="F40" s="448"/>
      <c r="G40" s="448"/>
      <c r="H40" s="448"/>
      <c r="I40" s="448"/>
      <c r="J40" s="448"/>
      <c r="K40" s="448"/>
      <c r="L40" s="448"/>
      <c r="M40" s="448"/>
      <c r="N40" s="448"/>
      <c r="O40" s="448"/>
      <c r="P40" s="448"/>
      <c r="Q40" s="448"/>
      <c r="R40" s="448"/>
      <c r="S40" s="448"/>
      <c r="T40" s="448"/>
      <c r="U40" s="448"/>
      <c r="V40" s="448"/>
      <c r="W40" s="448"/>
      <c r="X40" s="448"/>
      <c r="Y40" s="448"/>
      <c r="Z40" s="448"/>
      <c r="AA40" s="260"/>
      <c r="AB40" s="236"/>
      <c r="AC40" s="236"/>
      <c r="AD40" s="236"/>
      <c r="AE40" s="236"/>
    </row>
    <row r="41" spans="1:31" ht="18.75">
      <c r="A41" s="448"/>
      <c r="B41" s="448"/>
      <c r="C41" s="448"/>
      <c r="D41" s="448"/>
      <c r="E41" s="448"/>
      <c r="F41" s="448"/>
      <c r="G41" s="448"/>
      <c r="H41" s="448"/>
      <c r="I41" s="448"/>
      <c r="J41" s="448"/>
      <c r="K41" s="448"/>
      <c r="L41" s="448"/>
      <c r="M41" s="448"/>
      <c r="N41" s="448"/>
      <c r="O41" s="448"/>
      <c r="P41" s="448"/>
      <c r="Q41" s="448"/>
      <c r="R41" s="448"/>
      <c r="S41" s="448"/>
      <c r="T41" s="448"/>
      <c r="U41" s="448"/>
      <c r="V41" s="448"/>
      <c r="W41" s="448"/>
      <c r="X41" s="448"/>
      <c r="Y41" s="448"/>
      <c r="Z41" s="448"/>
      <c r="AA41" s="260"/>
      <c r="AB41" s="236"/>
      <c r="AC41" s="236"/>
      <c r="AD41" s="236"/>
      <c r="AE41" s="236"/>
    </row>
    <row r="42" spans="1:31" ht="18.75" customHeight="1">
      <c r="A42" s="240" t="s">
        <v>94</v>
      </c>
      <c r="B42" s="241"/>
      <c r="C42" s="241"/>
      <c r="D42" s="241"/>
      <c r="E42" s="241"/>
      <c r="F42" s="241"/>
      <c r="G42" s="241"/>
      <c r="H42" s="241"/>
      <c r="I42" s="241"/>
      <c r="J42" s="241"/>
      <c r="K42" s="241"/>
      <c r="L42" s="241"/>
      <c r="M42" s="241"/>
      <c r="N42" s="241"/>
      <c r="O42" s="241"/>
      <c r="P42" s="241"/>
      <c r="Q42" s="241"/>
      <c r="R42" s="241"/>
      <c r="S42" s="241"/>
      <c r="T42" s="241"/>
      <c r="U42" s="241"/>
      <c r="V42" s="241"/>
      <c r="W42" s="241"/>
      <c r="X42" s="241"/>
      <c r="Y42" s="241"/>
      <c r="Z42" s="241"/>
      <c r="AA42" s="260"/>
      <c r="AB42" s="236"/>
      <c r="AC42" s="236"/>
      <c r="AD42" s="236"/>
      <c r="AE42" s="236"/>
    </row>
    <row r="43" spans="1:31" ht="16.5">
      <c r="A43" s="447" t="str">
        <f>"    - Biên bản nghiệm thu nội bộ đối tượng nghiệm thu số: "&amp;IF(AB43&gt;0,AC43&amp;"/NB","……………......")&amp;", ngày "&amp;AB44&amp;" tháng "&amp;AC44&amp;" năm "&amp;AD44&amp;";"</f>
        <v xml:space="preserve">    - Biên bản nghiệm thu nội bộ đối tượng nghiệm thu số: ……………......, ngày …... tháng …... năm ……...;</v>
      </c>
      <c r="B43" s="448"/>
      <c r="C43" s="448"/>
      <c r="D43" s="448"/>
      <c r="E43" s="448"/>
      <c r="F43" s="448"/>
      <c r="G43" s="448"/>
      <c r="H43" s="448"/>
      <c r="I43" s="448"/>
      <c r="J43" s="448"/>
      <c r="K43" s="448"/>
      <c r="L43" s="448"/>
      <c r="M43" s="448"/>
      <c r="N43" s="448"/>
      <c r="O43" s="448"/>
      <c r="P43" s="448"/>
      <c r="Q43" s="448"/>
      <c r="R43" s="448"/>
      <c r="S43" s="448"/>
      <c r="T43" s="448"/>
      <c r="U43" s="448"/>
      <c r="V43" s="448"/>
      <c r="W43" s="448"/>
      <c r="X43" s="448"/>
      <c r="Y43" s="448"/>
      <c r="Z43" s="448"/>
      <c r="AA43" s="225">
        <v>1</v>
      </c>
      <c r="AB43" s="236">
        <f>LEN(INDEX(DanhMuc,$AA$1,AA43))</f>
        <v>0</v>
      </c>
      <c r="AC43" s="236">
        <f>INDEX(DanhMuc,$AA$1,AA43)</f>
        <v>0</v>
      </c>
      <c r="AD43" s="236"/>
      <c r="AE43" s="236"/>
    </row>
    <row r="44" spans="1:31" ht="16.5">
      <c r="A44" s="448"/>
      <c r="B44" s="448"/>
      <c r="C44" s="448"/>
      <c r="D44" s="448"/>
      <c r="E44" s="448"/>
      <c r="F44" s="448"/>
      <c r="G44" s="448"/>
      <c r="H44" s="448"/>
      <c r="I44" s="448"/>
      <c r="J44" s="448"/>
      <c r="K44" s="448"/>
      <c r="L44" s="448"/>
      <c r="M44" s="448"/>
      <c r="N44" s="448"/>
      <c r="O44" s="448"/>
      <c r="P44" s="448"/>
      <c r="Q44" s="448"/>
      <c r="R44" s="448"/>
      <c r="S44" s="448"/>
      <c r="T44" s="448"/>
      <c r="U44" s="448"/>
      <c r="V44" s="448"/>
      <c r="W44" s="448"/>
      <c r="X44" s="448"/>
      <c r="Y44" s="448"/>
      <c r="Z44" s="448"/>
      <c r="AA44" s="225">
        <v>5</v>
      </c>
      <c r="AB44" s="236" t="str">
        <f>IF(INDEX(DanhMuc,$AA$1,AA44)&gt;0,TEXT(DAY(INDEX(DanhMuc,$AA$1,AA44)),"00"),"…...")</f>
        <v>…...</v>
      </c>
      <c r="AC44" s="236" t="str">
        <f>IF(INDEX(DanhMuc,$AA$1,AA44)&gt;0,TEXT(MONTH(INDEX(DanhMuc,$AA$1,AA44)),"00"),"…...")</f>
        <v>…...</v>
      </c>
      <c r="AD44" s="236" t="str">
        <f>IF(INDEX(DanhMuc,$AA$1,AA44)&gt;0,TEXT(YEAR(INDEX(DanhMuc,$AA$1,AA44)),"00"),"……...")</f>
        <v>……...</v>
      </c>
      <c r="AE44" s="236"/>
    </row>
    <row r="45" spans="1:31" ht="20.25">
      <c r="A45" s="447" t="s">
        <v>11</v>
      </c>
      <c r="B45" s="448"/>
      <c r="C45" s="448"/>
      <c r="D45" s="448"/>
      <c r="E45" s="448"/>
      <c r="F45" s="448"/>
      <c r="G45" s="448"/>
      <c r="H45" s="448"/>
      <c r="I45" s="448"/>
      <c r="J45" s="448"/>
      <c r="K45" s="448"/>
      <c r="L45" s="448"/>
      <c r="M45" s="448"/>
      <c r="N45" s="448"/>
      <c r="O45" s="448"/>
      <c r="P45" s="448"/>
      <c r="Q45" s="448"/>
      <c r="R45" s="448"/>
      <c r="S45" s="448"/>
      <c r="T45" s="448"/>
      <c r="U45" s="448"/>
      <c r="V45" s="448"/>
      <c r="W45" s="448"/>
      <c r="X45" s="448"/>
      <c r="Y45" s="448"/>
      <c r="Z45" s="448"/>
      <c r="AA45" s="263"/>
      <c r="AB45" s="236"/>
      <c r="AC45" s="236"/>
      <c r="AD45" s="236"/>
      <c r="AE45" s="236"/>
    </row>
    <row r="46" spans="1:31" ht="15.75" customHeight="1">
      <c r="A46" s="448"/>
      <c r="B46" s="448"/>
      <c r="C46" s="448"/>
      <c r="D46" s="448"/>
      <c r="E46" s="448"/>
      <c r="F46" s="448"/>
      <c r="G46" s="448"/>
      <c r="H46" s="448"/>
      <c r="I46" s="448"/>
      <c r="J46" s="448"/>
      <c r="K46" s="448"/>
      <c r="L46" s="448"/>
      <c r="M46" s="448"/>
      <c r="N46" s="448"/>
      <c r="O46" s="448"/>
      <c r="P46" s="448"/>
      <c r="Q46" s="448"/>
      <c r="R46" s="448"/>
      <c r="S46" s="448"/>
      <c r="T46" s="448"/>
      <c r="U46" s="448"/>
      <c r="V46" s="448"/>
      <c r="W46" s="448"/>
      <c r="X46" s="448"/>
      <c r="Y46" s="448"/>
      <c r="Z46" s="448"/>
      <c r="AA46" s="263"/>
      <c r="AB46" s="236"/>
      <c r="AC46" s="236"/>
      <c r="AD46" s="236"/>
      <c r="AE46" s="236"/>
    </row>
    <row r="47" spans="1:31" ht="15.75" customHeight="1">
      <c r="A47" s="8" t="s">
        <v>7</v>
      </c>
      <c r="B47" s="236"/>
      <c r="C47" s="236"/>
      <c r="D47" s="236"/>
      <c r="E47" s="236"/>
      <c r="F47" s="236"/>
      <c r="G47" s="236"/>
      <c r="H47" s="236"/>
      <c r="I47" s="236"/>
      <c r="J47" s="236"/>
      <c r="K47" s="236"/>
      <c r="L47" s="236"/>
      <c r="M47" s="236"/>
      <c r="N47" s="236"/>
      <c r="O47" s="236"/>
      <c r="P47" s="236"/>
      <c r="Q47" s="236"/>
      <c r="R47" s="236"/>
      <c r="S47" s="236"/>
      <c r="T47" s="236"/>
      <c r="U47" s="236"/>
      <c r="V47" s="236"/>
      <c r="W47" s="236"/>
      <c r="X47" s="236"/>
      <c r="Y47" s="236"/>
      <c r="Z47" s="236"/>
      <c r="AA47" s="263"/>
      <c r="AB47" s="236"/>
      <c r="AC47" s="236"/>
      <c r="AD47" s="236"/>
      <c r="AE47" s="236"/>
    </row>
    <row r="48" spans="1:31" ht="15.75" customHeight="1">
      <c r="A48" s="240" t="s">
        <v>346</v>
      </c>
      <c r="B48" s="236"/>
      <c r="C48" s="236"/>
      <c r="D48" s="236"/>
      <c r="E48" s="236"/>
      <c r="F48" s="236"/>
      <c r="G48" s="236"/>
      <c r="H48" s="236"/>
      <c r="I48" s="236"/>
      <c r="J48" s="236"/>
      <c r="K48" s="236"/>
      <c r="L48" s="236"/>
      <c r="M48" s="236"/>
      <c r="N48" s="236"/>
      <c r="O48" s="236"/>
      <c r="P48" s="236"/>
      <c r="Q48" s="236"/>
      <c r="R48" s="236"/>
      <c r="S48" s="236"/>
      <c r="T48" s="236"/>
      <c r="U48" s="236"/>
      <c r="V48" s="236"/>
      <c r="W48" s="236"/>
      <c r="X48" s="236"/>
      <c r="Y48" s="236"/>
      <c r="Z48" s="236"/>
      <c r="AA48" s="7"/>
      <c r="AB48" s="233"/>
      <c r="AC48" s="233"/>
      <c r="AD48" s="233"/>
      <c r="AE48" s="233"/>
    </row>
    <row r="49" spans="1:31" ht="20.25">
      <c r="A49" s="8" t="s">
        <v>96</v>
      </c>
      <c r="B49" s="236"/>
      <c r="C49" s="236"/>
      <c r="D49" s="236"/>
      <c r="E49" s="236"/>
      <c r="F49" s="236"/>
      <c r="G49" s="236"/>
      <c r="H49" s="236"/>
      <c r="I49" s="236"/>
      <c r="J49" s="236"/>
      <c r="K49" s="236"/>
      <c r="L49" s="236"/>
      <c r="M49" s="236"/>
      <c r="N49" s="236"/>
      <c r="O49" s="236"/>
      <c r="P49" s="236"/>
      <c r="Q49" s="236"/>
      <c r="R49" s="236"/>
      <c r="S49" s="236"/>
      <c r="T49" s="236"/>
      <c r="U49" s="236"/>
      <c r="V49" s="236"/>
      <c r="W49" s="236"/>
      <c r="X49" s="236"/>
      <c r="Y49" s="236"/>
      <c r="Z49" s="236"/>
      <c r="AA49" s="263"/>
      <c r="AB49" s="236"/>
      <c r="AC49" s="236"/>
      <c r="AD49" s="236"/>
      <c r="AE49" s="236"/>
    </row>
    <row r="50" spans="1:31" ht="21" thickBot="1">
      <c r="A50" s="243"/>
      <c r="B50" s="244"/>
      <c r="C50" s="244"/>
      <c r="D50" s="244"/>
      <c r="E50" s="244"/>
      <c r="F50" s="244"/>
      <c r="G50" s="244"/>
      <c r="H50" s="244"/>
      <c r="I50" s="244"/>
      <c r="J50" s="244"/>
      <c r="K50" s="244"/>
      <c r="L50" s="244"/>
      <c r="M50" s="244"/>
      <c r="N50" s="244"/>
      <c r="O50" s="244"/>
      <c r="P50" s="244"/>
      <c r="Q50" s="244"/>
      <c r="R50" s="244"/>
      <c r="S50" s="244"/>
      <c r="T50" s="244"/>
      <c r="U50" s="244"/>
      <c r="V50" s="244"/>
      <c r="W50" s="244"/>
      <c r="X50" s="244"/>
      <c r="Y50" s="244"/>
      <c r="Z50" s="244"/>
      <c r="AA50" s="263"/>
      <c r="AB50" s="236"/>
      <c r="AC50" s="236"/>
      <c r="AD50" s="236"/>
      <c r="AE50" s="236"/>
    </row>
    <row r="51" spans="1:31" ht="21" thickBot="1">
      <c r="A51" s="7" t="s">
        <v>8</v>
      </c>
      <c r="B51" s="236"/>
      <c r="C51" s="236"/>
      <c r="D51" s="236"/>
      <c r="E51" s="236"/>
      <c r="F51" s="236"/>
      <c r="G51" s="236"/>
      <c r="H51" s="236"/>
      <c r="I51" s="236"/>
      <c r="J51" s="236"/>
      <c r="K51" s="236"/>
      <c r="L51" s="236"/>
      <c r="M51" s="236"/>
      <c r="N51" s="236"/>
      <c r="O51" s="236"/>
      <c r="P51" s="236"/>
      <c r="Q51" s="236"/>
      <c r="R51" s="236"/>
      <c r="S51" s="236"/>
      <c r="T51" s="236"/>
      <c r="U51" s="236"/>
      <c r="V51" s="236"/>
      <c r="W51" s="236"/>
      <c r="X51" s="236"/>
      <c r="Y51" s="236"/>
      <c r="Z51" s="236"/>
      <c r="AA51" s="264" t="s">
        <v>25</v>
      </c>
      <c r="AB51" s="236"/>
      <c r="AC51" s="236"/>
      <c r="AD51" s="236"/>
      <c r="AE51" s="236"/>
    </row>
    <row r="52" spans="1:31" ht="20.25">
      <c r="A52" s="245"/>
      <c r="B52" s="249" t="s">
        <v>276</v>
      </c>
      <c r="C52" s="249"/>
      <c r="D52" s="249"/>
      <c r="E52" s="249"/>
      <c r="F52" s="249"/>
      <c r="G52" s="249"/>
      <c r="H52" s="249"/>
      <c r="I52" s="249"/>
      <c r="J52" s="249"/>
      <c r="K52" s="249"/>
      <c r="L52" s="249"/>
      <c r="M52" s="249"/>
      <c r="N52" s="249"/>
      <c r="O52" s="249"/>
      <c r="P52" s="249"/>
      <c r="Q52" s="245"/>
      <c r="R52" s="245"/>
      <c r="S52" s="245"/>
      <c r="T52" s="245"/>
      <c r="U52" s="245"/>
      <c r="V52" s="245"/>
      <c r="W52" s="245"/>
      <c r="X52" s="245"/>
      <c r="Y52" s="245"/>
      <c r="Z52" s="245"/>
      <c r="AA52" s="263"/>
      <c r="AB52" s="236"/>
      <c r="AC52" s="236"/>
      <c r="AD52" s="236"/>
      <c r="AE52" s="236"/>
    </row>
    <row r="53" spans="1:31" ht="20.25">
      <c r="A53" s="7" t="s">
        <v>95</v>
      </c>
      <c r="B53" s="236"/>
      <c r="C53" s="236"/>
      <c r="D53" s="236"/>
      <c r="E53" s="236"/>
      <c r="F53" s="236"/>
      <c r="G53" s="236"/>
      <c r="H53" s="236"/>
      <c r="I53" s="236"/>
      <c r="J53" s="236"/>
      <c r="K53" s="236"/>
      <c r="L53" s="236"/>
      <c r="M53" s="236"/>
      <c r="N53" s="236"/>
      <c r="O53" s="236"/>
      <c r="P53" s="236"/>
      <c r="Q53" s="236"/>
      <c r="R53" s="236"/>
      <c r="S53" s="236"/>
      <c r="T53" s="236"/>
      <c r="U53" s="236"/>
      <c r="V53" s="236"/>
      <c r="W53" s="236"/>
      <c r="X53" s="236"/>
      <c r="Y53" s="236"/>
      <c r="Z53" s="236"/>
      <c r="AA53" s="242"/>
      <c r="AB53" s="236"/>
      <c r="AC53" s="236"/>
      <c r="AD53" s="236"/>
      <c r="AE53" s="236"/>
    </row>
    <row r="54" spans="1:31" ht="18.75">
      <c r="A54" s="236"/>
      <c r="B54" s="236"/>
      <c r="C54" s="236"/>
      <c r="D54" s="236"/>
      <c r="E54" s="236"/>
      <c r="F54" s="236"/>
      <c r="G54" s="236"/>
      <c r="H54" s="236"/>
      <c r="I54" s="236"/>
      <c r="J54" s="236"/>
      <c r="K54" s="236"/>
      <c r="L54" s="236"/>
      <c r="M54" s="236"/>
      <c r="N54" s="236"/>
      <c r="O54" s="236"/>
      <c r="P54" s="236"/>
      <c r="Q54" s="236"/>
      <c r="R54" s="236"/>
      <c r="S54" s="236"/>
      <c r="T54" s="236"/>
      <c r="U54" s="236"/>
      <c r="V54" s="236"/>
      <c r="W54" s="236"/>
      <c r="X54" s="236"/>
      <c r="Y54" s="236"/>
      <c r="Z54" s="236"/>
      <c r="AA54" s="235"/>
      <c r="AB54" s="236"/>
      <c r="AC54" s="236"/>
      <c r="AD54" s="236"/>
      <c r="AE54" s="236"/>
    </row>
    <row r="55" spans="1:31" ht="18.75">
      <c r="A55" s="239" t="s">
        <v>291</v>
      </c>
      <c r="B55" s="239"/>
      <c r="C55" s="239"/>
      <c r="D55" s="239"/>
      <c r="E55" s="239"/>
      <c r="F55" s="239"/>
      <c r="G55" s="239"/>
      <c r="H55" s="239"/>
      <c r="I55" s="239"/>
      <c r="J55" s="239"/>
      <c r="K55" s="239"/>
      <c r="L55" s="239"/>
      <c r="M55" s="239"/>
      <c r="N55" s="239" t="s">
        <v>9</v>
      </c>
      <c r="O55" s="239"/>
      <c r="P55" s="239"/>
      <c r="Q55" s="239"/>
      <c r="R55" s="239"/>
      <c r="S55" s="239"/>
      <c r="T55" s="239"/>
      <c r="U55" s="239"/>
      <c r="V55" s="239"/>
      <c r="W55" s="239"/>
      <c r="X55" s="239"/>
      <c r="Y55" s="239"/>
      <c r="Z55" s="239"/>
      <c r="AA55" s="235"/>
      <c r="AB55" s="236"/>
      <c r="AC55" s="236"/>
      <c r="AD55" s="236"/>
      <c r="AE55" s="236"/>
    </row>
    <row r="56" spans="1:31" ht="18.75">
      <c r="A56" s="236"/>
      <c r="B56" s="236"/>
      <c r="C56" s="236"/>
      <c r="D56" s="236"/>
      <c r="E56" s="236"/>
      <c r="F56" s="236"/>
      <c r="G56" s="236"/>
      <c r="H56" s="236"/>
      <c r="I56" s="236"/>
      <c r="J56" s="236"/>
      <c r="K56" s="236"/>
      <c r="L56" s="236"/>
      <c r="M56" s="236"/>
      <c r="N56" s="236"/>
      <c r="O56" s="236"/>
      <c r="P56" s="236"/>
      <c r="Q56" s="236"/>
      <c r="R56" s="236"/>
      <c r="S56" s="236"/>
      <c r="T56" s="236"/>
      <c r="U56" s="236"/>
      <c r="V56" s="236"/>
      <c r="W56" s="236"/>
      <c r="X56" s="236"/>
      <c r="Y56" s="236"/>
      <c r="Z56" s="236"/>
      <c r="AA56" s="235"/>
      <c r="AB56" s="236"/>
      <c r="AC56" s="236"/>
      <c r="AD56" s="236"/>
      <c r="AE56" s="236"/>
    </row>
    <row r="57" spans="1:31" ht="18.75">
      <c r="A57" s="236"/>
      <c r="B57" s="236"/>
      <c r="C57" s="236"/>
      <c r="D57" s="236"/>
      <c r="E57" s="236"/>
      <c r="F57" s="236"/>
      <c r="G57" s="236"/>
      <c r="H57" s="236"/>
      <c r="I57" s="236"/>
      <c r="J57" s="236"/>
      <c r="K57" s="236"/>
      <c r="L57" s="236"/>
      <c r="M57" s="236"/>
      <c r="N57" s="236"/>
      <c r="O57" s="236"/>
      <c r="P57" s="236"/>
      <c r="Q57" s="236"/>
      <c r="R57" s="236"/>
      <c r="S57" s="236"/>
      <c r="T57" s="236"/>
      <c r="U57" s="236"/>
      <c r="V57" s="236"/>
      <c r="W57" s="236"/>
      <c r="X57" s="236"/>
      <c r="Y57" s="236"/>
      <c r="Z57" s="236"/>
      <c r="AA57" s="235"/>
      <c r="AB57" s="236"/>
      <c r="AC57" s="236"/>
      <c r="AD57" s="236"/>
      <c r="AE57" s="236"/>
    </row>
    <row r="58" spans="1:31" ht="18.75">
      <c r="A58" s="236"/>
      <c r="B58" s="236"/>
      <c r="C58" s="236"/>
      <c r="D58" s="236"/>
      <c r="E58" s="236"/>
      <c r="F58" s="236"/>
      <c r="G58" s="236"/>
      <c r="H58" s="236"/>
      <c r="I58" s="236"/>
      <c r="J58" s="236"/>
      <c r="K58" s="236"/>
      <c r="L58" s="236"/>
      <c r="M58" s="236"/>
      <c r="N58" s="236"/>
      <c r="O58" s="236"/>
      <c r="P58" s="236"/>
      <c r="Q58" s="236"/>
      <c r="R58" s="236"/>
      <c r="S58" s="236"/>
      <c r="T58" s="236"/>
      <c r="U58" s="236"/>
      <c r="V58" s="236"/>
      <c r="W58" s="236"/>
      <c r="X58" s="236"/>
      <c r="Y58" s="236"/>
      <c r="Z58" s="236"/>
      <c r="AA58" s="235"/>
      <c r="AB58" s="236"/>
      <c r="AC58" s="236"/>
      <c r="AD58" s="236"/>
      <c r="AE58" s="236"/>
    </row>
    <row r="59" spans="1:31" ht="18.75">
      <c r="A59" s="236"/>
      <c r="B59" s="236"/>
      <c r="C59" s="236"/>
      <c r="D59" s="236"/>
      <c r="E59" s="236"/>
      <c r="F59" s="236"/>
      <c r="G59" s="236"/>
      <c r="H59" s="236"/>
      <c r="I59" s="236"/>
      <c r="J59" s="236"/>
      <c r="K59" s="236"/>
      <c r="L59" s="236"/>
      <c r="M59" s="236"/>
      <c r="N59" s="236"/>
      <c r="O59" s="236"/>
      <c r="P59" s="236"/>
      <c r="Q59" s="236"/>
      <c r="R59" s="236"/>
      <c r="S59" s="236"/>
      <c r="T59" s="236"/>
      <c r="U59" s="236"/>
      <c r="V59" s="236"/>
      <c r="W59" s="236"/>
      <c r="X59" s="236"/>
      <c r="Y59" s="236"/>
      <c r="Z59" s="236"/>
      <c r="AA59" s="235"/>
      <c r="AB59" s="236"/>
      <c r="AC59" s="236"/>
      <c r="AD59" s="236"/>
      <c r="AE59" s="236"/>
    </row>
    <row r="60" spans="1:31" ht="18.75">
      <c r="A60" s="15" t="str">
        <f>MID(tvgs1,FIND(":",tvgs1,1)+1,LEN(tvgs1))</f>
        <v xml:space="preserve"> Trần Bá Đức</v>
      </c>
      <c r="B60" s="239"/>
      <c r="C60" s="239"/>
      <c r="D60" s="239"/>
      <c r="E60" s="239"/>
      <c r="F60" s="239"/>
      <c r="G60" s="239"/>
      <c r="H60" s="239"/>
      <c r="I60" s="239"/>
      <c r="J60" s="239"/>
      <c r="K60" s="239"/>
      <c r="L60" s="239"/>
      <c r="M60" s="239"/>
      <c r="N60" s="15" t="str">
        <f>MID(dvtc1,FIND(":",dvtc1,1)+1,LEN(dvtc1))</f>
        <v xml:space="preserve"> Nguyễn Anh Trung</v>
      </c>
      <c r="O60" s="239"/>
      <c r="P60" s="239"/>
      <c r="Q60" s="239"/>
      <c r="R60" s="239"/>
      <c r="S60" s="239"/>
      <c r="T60" s="239"/>
      <c r="U60" s="239"/>
      <c r="V60" s="239"/>
      <c r="W60" s="239"/>
      <c r="X60" s="239"/>
      <c r="Y60" s="239"/>
      <c r="Z60" s="239"/>
      <c r="AA60" s="235"/>
      <c r="AB60" s="236"/>
      <c r="AC60" s="236"/>
      <c r="AD60" s="236"/>
      <c r="AE60" s="236"/>
    </row>
  </sheetData>
  <mergeCells count="8">
    <mergeCell ref="A14:Z16"/>
    <mergeCell ref="A18:Z18"/>
    <mergeCell ref="A45:Z46"/>
    <mergeCell ref="A27:Z27"/>
    <mergeCell ref="A30:Z31"/>
    <mergeCell ref="A38:Z41"/>
    <mergeCell ref="A43:Z44"/>
    <mergeCell ref="A32:Z33"/>
  </mergeCells>
  <phoneticPr fontId="7" type="noConversion"/>
  <conditionalFormatting sqref="A14:Z16">
    <cfRule type="expression" dxfId="9" priority="1" stopIfTrue="1">
      <formula>AB$14&gt;0</formula>
    </cfRule>
  </conditionalFormatting>
  <hyperlinks>
    <hyperlink ref="AA8" location="DanhMuc!A1" display="Quay về DanhMuc"/>
    <hyperlink ref="AA51" location="DanhMuc!A1" display="Quay về DanhMuc"/>
  </hyperlinks>
  <printOptions horizontalCentered="1"/>
  <pageMargins left="0.9055118110236221" right="0.78740157480314965" top="0.59055118110236227" bottom="0.59055118110236227" header="0" footer="0"/>
  <pageSetup paperSize="9" orientation="portrait" r:id="rId1"/>
  <headerFooter alignWithMargins="0"/>
</worksheet>
</file>

<file path=xl/worksheets/sheet45.xml><?xml version="1.0" encoding="utf-8"?>
<worksheet xmlns="http://schemas.openxmlformats.org/spreadsheetml/2006/main" xmlns:r="http://schemas.openxmlformats.org/officeDocument/2006/relationships">
  <sheetPr codeName="Sheet44" enableFormatConditionsCalculation="0">
    <tabColor indexed="21"/>
  </sheetPr>
  <dimension ref="A1:AD50"/>
  <sheetViews>
    <sheetView view="pageBreakPreview" workbookViewId="0">
      <pane ySplit="1" topLeftCell="A2" activePane="bottomLeft" state="frozen"/>
      <selection activeCell="Q11" sqref="Q11"/>
      <selection pane="bottomLeft" activeCell="Q11" sqref="Q11"/>
    </sheetView>
  </sheetViews>
  <sheetFormatPr defaultRowHeight="15.75"/>
  <cols>
    <col min="1" max="25" width="3" customWidth="1"/>
    <col min="26" max="26" width="3.25" customWidth="1"/>
    <col min="27" max="27" width="25.625" bestFit="1" customWidth="1"/>
    <col min="28" max="28" width="4.875" hidden="1" customWidth="1"/>
    <col min="29" max="29" width="6.125" hidden="1" customWidth="1"/>
    <col min="30" max="30" width="4.875" hidden="1" customWidth="1"/>
  </cols>
  <sheetData>
    <row r="1" spans="1:30" s="3" customFormat="1" ht="17.25"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1">
        <f>DanhMuc!S21</f>
        <v>52</v>
      </c>
    </row>
    <row r="2" spans="1:30" ht="17.25" thickTop="1">
      <c r="A2" s="105" t="s">
        <v>268</v>
      </c>
      <c r="B2" s="5"/>
      <c r="C2" s="5"/>
      <c r="D2" s="5"/>
      <c r="E2" s="5"/>
      <c r="F2" s="5"/>
      <c r="G2" s="5"/>
      <c r="H2" s="5"/>
      <c r="I2" s="5"/>
      <c r="J2" s="5"/>
      <c r="K2" s="6" t="s">
        <v>10</v>
      </c>
      <c r="L2" s="5"/>
      <c r="M2" s="5"/>
      <c r="N2" s="5"/>
      <c r="O2" s="5"/>
      <c r="P2" s="5"/>
      <c r="Q2" s="5"/>
      <c r="R2" s="5"/>
      <c r="S2" s="5"/>
      <c r="T2" s="5"/>
      <c r="U2" s="5"/>
      <c r="V2" s="5"/>
      <c r="W2" s="5"/>
      <c r="X2" s="5"/>
      <c r="Y2" s="5"/>
      <c r="Z2" s="5"/>
      <c r="AA2" s="224"/>
    </row>
    <row r="3" spans="1:30" ht="16.5">
      <c r="A3" s="106" t="s">
        <v>269</v>
      </c>
      <c r="B3" s="18"/>
      <c r="C3" s="18"/>
      <c r="D3" s="9"/>
      <c r="E3" s="9"/>
      <c r="F3" s="9"/>
      <c r="G3" s="9"/>
      <c r="H3" s="18"/>
      <c r="I3" s="18"/>
      <c r="J3" s="18"/>
      <c r="K3" s="19" t="s">
        <v>0</v>
      </c>
      <c r="L3" s="18"/>
      <c r="M3" s="18"/>
      <c r="N3" s="18"/>
      <c r="O3" s="18"/>
      <c r="P3" s="9"/>
      <c r="Q3" s="9"/>
      <c r="R3" s="9"/>
      <c r="S3" s="9"/>
      <c r="T3" s="9"/>
      <c r="U3" s="9"/>
      <c r="V3" s="18"/>
      <c r="W3" s="18"/>
      <c r="X3" s="18"/>
      <c r="Y3" s="18"/>
      <c r="Z3" s="18"/>
      <c r="AA3" s="224"/>
    </row>
    <row r="4" spans="1:30" ht="7.5" customHeight="1">
      <c r="A4" s="106"/>
      <c r="B4" s="18"/>
      <c r="C4" s="18"/>
      <c r="D4" s="18"/>
      <c r="E4" s="18"/>
      <c r="F4" s="18"/>
      <c r="G4" s="18"/>
      <c r="H4" s="18"/>
      <c r="I4" s="18"/>
      <c r="J4" s="18"/>
      <c r="K4" s="19"/>
      <c r="L4" s="18"/>
      <c r="M4" s="18"/>
      <c r="N4" s="18"/>
      <c r="O4" s="18"/>
      <c r="P4" s="18"/>
      <c r="Q4" s="18"/>
      <c r="R4" s="18"/>
      <c r="S4" s="18"/>
      <c r="T4" s="18"/>
      <c r="U4" s="18"/>
      <c r="V4" s="18"/>
      <c r="W4" s="18"/>
      <c r="X4" s="18"/>
      <c r="Y4" s="18"/>
      <c r="Z4" s="18"/>
      <c r="AA4" s="224"/>
    </row>
    <row r="5" spans="1:30" ht="16.5">
      <c r="Z5" s="11" t="str">
        <f>tinh2&amp;", ngày "&amp;AB5&amp;" tháng "&amp;AC5&amp;" năm "&amp;AD5</f>
        <v>Hạ Long, ngày …... tháng …... năm ……...</v>
      </c>
      <c r="AA5" s="225">
        <v>5</v>
      </c>
      <c r="AB5" t="str">
        <f>IF(INDEX(DanhMuc,$AA$1,AA5)&gt;0,TEXT(DAY(INDEX(DanhMuc,$AA$1,AA5)),"00"),"…...")</f>
        <v>…...</v>
      </c>
      <c r="AC5" t="str">
        <f>IF(INDEX(DanhMuc,$AA$1,AA5)&gt;0,TEXT(MONTH(INDEX(DanhMuc,$AA$1,AA5)),"00"),"…...")</f>
        <v>…...</v>
      </c>
      <c r="AD5" t="str">
        <f>IF(INDEX(DanhMuc,$AA$1,AA5)&gt;0,TEXT(YEAR(INDEX(DanhMuc,$AA$1,AA5)),"00"),"……...")</f>
        <v>……...</v>
      </c>
    </row>
    <row r="6" spans="1:30" ht="9.75" customHeight="1">
      <c r="AA6" s="224"/>
    </row>
    <row r="7" spans="1:30" ht="17.25" thickBot="1">
      <c r="A7" s="4" t="str">
        <f>IF(AB7&gt;0,"BIÊN BẢN SỐ: "&amp;AC7&amp;"/NB","BIÊN BẢN SỐ: ……………......")</f>
        <v>BIÊN BẢN SỐ: ……………......</v>
      </c>
      <c r="B7" s="4"/>
      <c r="C7" s="4"/>
      <c r="D7" s="4"/>
      <c r="E7" s="4"/>
      <c r="F7" s="4"/>
      <c r="G7" s="4"/>
      <c r="H7" s="4"/>
      <c r="I7" s="4"/>
      <c r="J7" s="4"/>
      <c r="K7" s="4"/>
      <c r="L7" s="4"/>
      <c r="M7" s="4"/>
      <c r="N7" s="4"/>
      <c r="O7" s="4"/>
      <c r="P7" s="4"/>
      <c r="Q7" s="4"/>
      <c r="R7" s="4"/>
      <c r="S7" s="4"/>
      <c r="T7" s="4"/>
      <c r="U7" s="4"/>
      <c r="V7" s="4"/>
      <c r="W7" s="4"/>
      <c r="X7" s="4"/>
      <c r="Y7" s="4"/>
      <c r="Z7" s="4"/>
      <c r="AA7" s="225">
        <v>1</v>
      </c>
      <c r="AB7">
        <f>LEN(INDEX(DanhMuc,$AA$1,AA7))</f>
        <v>0</v>
      </c>
      <c r="AC7">
        <f>INDEX(DanhMuc,$AA$1,AA7)</f>
        <v>0</v>
      </c>
    </row>
    <row r="8" spans="1:30" ht="21" thickBot="1">
      <c r="A8" s="10" t="s">
        <v>31</v>
      </c>
      <c r="B8" s="4"/>
      <c r="C8" s="4"/>
      <c r="D8" s="4"/>
      <c r="E8" s="4"/>
      <c r="F8" s="4"/>
      <c r="G8" s="4"/>
      <c r="H8" s="4"/>
      <c r="I8" s="4"/>
      <c r="J8" s="4"/>
      <c r="K8" s="4"/>
      <c r="L8" s="4"/>
      <c r="M8" s="4"/>
      <c r="N8" s="4"/>
      <c r="O8" s="4"/>
      <c r="P8" s="4"/>
      <c r="Q8" s="4"/>
      <c r="R8" s="4"/>
      <c r="S8" s="4"/>
      <c r="T8" s="4"/>
      <c r="U8" s="4"/>
      <c r="V8" s="4"/>
      <c r="W8" s="4"/>
      <c r="X8" s="4"/>
      <c r="Y8" s="4"/>
      <c r="Z8" s="4"/>
      <c r="AA8" s="226" t="s">
        <v>25</v>
      </c>
    </row>
    <row r="9" spans="1:30" ht="7.5" customHeight="1">
      <c r="A9" s="17"/>
      <c r="AA9" s="224"/>
    </row>
    <row r="10" spans="1:30" ht="16.5">
      <c r="A10" s="7" t="s">
        <v>44</v>
      </c>
      <c r="B10" s="31"/>
      <c r="C10" s="31"/>
      <c r="D10" s="31"/>
      <c r="E10" s="100" t="str">
        <f>ct</f>
        <v>Nhà làm việc kiêm kho, nhà công vụ và phụ trợ</v>
      </c>
      <c r="G10" s="31"/>
      <c r="AA10" s="224"/>
    </row>
    <row r="11" spans="1:30" ht="16.5">
      <c r="A11" s="7" t="s">
        <v>74</v>
      </c>
      <c r="B11" s="31"/>
      <c r="C11" s="31"/>
      <c r="D11" s="31"/>
      <c r="E11" s="100" t="str">
        <f>hm</f>
        <v>Nhà làm việc kiêm kho</v>
      </c>
      <c r="G11" s="31"/>
      <c r="AA11" s="224"/>
    </row>
    <row r="12" spans="1:30" ht="16.5">
      <c r="A12" s="7" t="s">
        <v>45</v>
      </c>
      <c r="B12" s="31"/>
      <c r="C12" s="31"/>
      <c r="D12" s="31"/>
      <c r="E12" s="100" t="str">
        <f>dd</f>
        <v>Phường HG - TP HL - Tỉnh QN</v>
      </c>
      <c r="G12" s="31"/>
      <c r="AA12" s="224"/>
    </row>
    <row r="13" spans="1:30" ht="16.5">
      <c r="A13" s="7" t="s">
        <v>2</v>
      </c>
      <c r="AA13" s="224"/>
    </row>
    <row r="14" spans="1:30" ht="18.75" customHeight="1">
      <c r="A14" s="454" t="str">
        <f>IF(AB14&gt;0,INDEX(DanhMuc,$AA$1,AA14),REPT(".",285))</f>
        <v>.............................................................................................................................................................................................................................................................................................</v>
      </c>
      <c r="B14" s="454"/>
      <c r="C14" s="454"/>
      <c r="D14" s="454"/>
      <c r="E14" s="454"/>
      <c r="F14" s="454"/>
      <c r="G14" s="454"/>
      <c r="H14" s="454"/>
      <c r="I14" s="454"/>
      <c r="J14" s="454"/>
      <c r="K14" s="454"/>
      <c r="L14" s="454"/>
      <c r="M14" s="454"/>
      <c r="N14" s="454"/>
      <c r="O14" s="454"/>
      <c r="P14" s="454"/>
      <c r="Q14" s="454"/>
      <c r="R14" s="454"/>
      <c r="S14" s="454"/>
      <c r="T14" s="454"/>
      <c r="U14" s="454"/>
      <c r="V14" s="454"/>
      <c r="W14" s="454"/>
      <c r="X14" s="454"/>
      <c r="Y14" s="454"/>
      <c r="Z14" s="454"/>
      <c r="AA14" s="225">
        <v>2</v>
      </c>
      <c r="AB14">
        <f>LEN(INDEX(DanhMuc,$AA$1,AA14))</f>
        <v>0</v>
      </c>
    </row>
    <row r="15" spans="1:30" ht="16.5">
      <c r="A15" s="454"/>
      <c r="B15" s="454"/>
      <c r="C15" s="454"/>
      <c r="D15" s="454"/>
      <c r="E15" s="454"/>
      <c r="F15" s="454"/>
      <c r="G15" s="454"/>
      <c r="H15" s="454"/>
      <c r="I15" s="454"/>
      <c r="J15" s="454"/>
      <c r="K15" s="454"/>
      <c r="L15" s="454"/>
      <c r="M15" s="454"/>
      <c r="N15" s="454"/>
      <c r="O15" s="454"/>
      <c r="P15" s="454"/>
      <c r="Q15" s="454"/>
      <c r="R15" s="454"/>
      <c r="S15" s="454"/>
      <c r="T15" s="454"/>
      <c r="U15" s="454"/>
      <c r="V15" s="454"/>
      <c r="W15" s="454"/>
      <c r="X15" s="454"/>
      <c r="Y15" s="454"/>
      <c r="Z15" s="454"/>
      <c r="AA15" s="225"/>
    </row>
    <row r="16" spans="1:30" ht="16.5">
      <c r="A16" s="454"/>
      <c r="B16" s="454"/>
      <c r="C16" s="454"/>
      <c r="D16" s="454"/>
      <c r="E16" s="454"/>
      <c r="F16" s="454"/>
      <c r="G16" s="454"/>
      <c r="H16" s="454"/>
      <c r="I16" s="454"/>
      <c r="J16" s="454"/>
      <c r="K16" s="454"/>
      <c r="L16" s="454"/>
      <c r="M16" s="454"/>
      <c r="N16" s="454"/>
      <c r="O16" s="454"/>
      <c r="P16" s="454"/>
      <c r="Q16" s="454"/>
      <c r="R16" s="454"/>
      <c r="S16" s="454"/>
      <c r="T16" s="454"/>
      <c r="U16" s="454"/>
      <c r="V16" s="454"/>
      <c r="W16" s="454"/>
      <c r="X16" s="454"/>
      <c r="Y16" s="454"/>
      <c r="Z16" s="454"/>
      <c r="AA16" s="224"/>
    </row>
    <row r="17" spans="1:30" ht="16.5">
      <c r="A17" s="7" t="s">
        <v>3</v>
      </c>
      <c r="AA17" s="224"/>
    </row>
    <row r="18" spans="1:30" ht="16.5">
      <c r="A18" s="8" t="str">
        <f>ThongTinBanDau!B16</f>
        <v xml:space="preserve">  a) Đại diện đơn vị thi công: Công ty Cổ phần Xây dựng…</v>
      </c>
      <c r="AA18" s="224"/>
    </row>
    <row r="19" spans="1:30" ht="16.5">
      <c r="B19" t="str">
        <f>_pkt1</f>
        <v>Ông: ………………………..</v>
      </c>
      <c r="N19" t="str">
        <f>_pkt11</f>
        <v>Chức vụ: …………………</v>
      </c>
      <c r="AA19" s="224"/>
    </row>
    <row r="20" spans="1:30" ht="16.5">
      <c r="B20" t="str">
        <f>_pkt2</f>
        <v>Ông: Hoàng Việt Trường</v>
      </c>
      <c r="N20" t="str">
        <f>_pkt22</f>
        <v>Chức vụ: Cán bộ Ban KHKT</v>
      </c>
      <c r="AA20" s="224"/>
    </row>
    <row r="21" spans="1:30" ht="16.5">
      <c r="A21" s="8" t="str">
        <f>ThongTinBanDau!B19</f>
        <v xml:space="preserve">  b. Đại diện đội thi công:</v>
      </c>
      <c r="AA21" s="224"/>
    </row>
    <row r="22" spans="1:30" ht="16.5">
      <c r="B22" t="str">
        <f>_dtc1</f>
        <v>Ông: Nguyễn Anh Trung</v>
      </c>
      <c r="N22" t="str">
        <f>_dtc11</f>
        <v>Chức vụ: Chỉ huy trưởng công trường</v>
      </c>
      <c r="AA22" s="224"/>
    </row>
    <row r="23" spans="1:30" ht="16.5">
      <c r="B23" t="str">
        <f>_dtc2</f>
        <v>Ông: Nguyễn Đức Lam</v>
      </c>
      <c r="N23" t="str">
        <f>_dtc22</f>
        <v>Chức vụ: CBKT</v>
      </c>
      <c r="AA23" s="224"/>
    </row>
    <row r="24" spans="1:30" ht="16.5">
      <c r="A24" s="7" t="s">
        <v>262</v>
      </c>
      <c r="AA24" s="224"/>
    </row>
    <row r="25" spans="1:30" ht="16.5">
      <c r="B25" t="str">
        <f>"Bắt đầu: "&amp;AC25&amp;" giờ "&amp;AD25&amp;" phút"&amp;MID(Z$5,FIND(",",Z$5,1),LEN(Z$5))</f>
        <v>Bắt đầu: …… giờ …… phút, ngày …... tháng …... năm ……...</v>
      </c>
      <c r="AA25" s="225">
        <v>3</v>
      </c>
      <c r="AB25">
        <f>INDEX(DanhMuc,$AA$1,AA25)</f>
        <v>0</v>
      </c>
      <c r="AC25" t="str">
        <f>IF(AB25&gt;0,LEFT(AB25,LEN(AB25)-2),"……")</f>
        <v>……</v>
      </c>
      <c r="AD25" t="str">
        <f>IF(AB25&gt;0,RIGHT(AB25,2),"……")</f>
        <v>……</v>
      </c>
    </row>
    <row r="26" spans="1:30" ht="16.5">
      <c r="B26" t="str">
        <f>"Kết thúc: "&amp;AC26&amp;" giờ "&amp;AD26&amp;" phút"&amp;MID(Z$5,FIND(",",Z$5,1),LEN(Z$5))</f>
        <v>Kết thúc: ….. giờ ..… phút, ngày …... tháng …... năm ……...</v>
      </c>
      <c r="AA26" s="225">
        <v>4</v>
      </c>
      <c r="AB26">
        <f>INDEX(DanhMuc,$AA$1,AA26)</f>
        <v>0</v>
      </c>
      <c r="AC26" t="str">
        <f>IF(AB26&gt;0,LEFT(AB26,LEN(AB26)-2),"…..")</f>
        <v>…..</v>
      </c>
      <c r="AD26" t="str">
        <f>IF(AB26&gt;0,RIGHT(AB26,2),"..…")</f>
        <v>..…</v>
      </c>
    </row>
    <row r="27" spans="1:30" ht="16.5">
      <c r="A27" s="452" t="str">
        <f>"     Tại công trường xây dựng "&amp;ct&amp;"."</f>
        <v xml:space="preserve">     Tại công trường xây dựng Nhà làm việc kiêm kho, nhà công vụ và phụ trợ.</v>
      </c>
      <c r="B27" s="453"/>
      <c r="C27" s="453"/>
      <c r="D27" s="453"/>
      <c r="E27" s="453"/>
      <c r="F27" s="453"/>
      <c r="G27" s="453"/>
      <c r="H27" s="453"/>
      <c r="I27" s="453"/>
      <c r="J27" s="453"/>
      <c r="K27" s="453"/>
      <c r="L27" s="453"/>
      <c r="M27" s="453"/>
      <c r="N27" s="453"/>
      <c r="O27" s="453"/>
      <c r="P27" s="453"/>
      <c r="Q27" s="453"/>
      <c r="R27" s="453"/>
      <c r="S27" s="453"/>
      <c r="T27" s="453"/>
      <c r="U27" s="453"/>
      <c r="V27" s="453"/>
      <c r="W27" s="453"/>
      <c r="X27" s="453"/>
      <c r="Y27" s="453"/>
      <c r="Z27" s="453"/>
      <c r="AA27" s="224"/>
    </row>
    <row r="28" spans="1:30" ht="16.5">
      <c r="A28" s="7" t="s">
        <v>93</v>
      </c>
      <c r="AA28" s="224"/>
    </row>
    <row r="29" spans="1:30" ht="18.75" customHeight="1">
      <c r="A29" s="8" t="s">
        <v>6</v>
      </c>
      <c r="AA29" s="224"/>
    </row>
    <row r="30" spans="1:30">
      <c r="A30" s="452" t="s">
        <v>257</v>
      </c>
      <c r="B30" s="452"/>
      <c r="C30" s="452"/>
      <c r="D30" s="452"/>
      <c r="E30" s="452"/>
      <c r="F30" s="452"/>
      <c r="G30" s="452"/>
      <c r="H30" s="452"/>
      <c r="I30" s="452"/>
      <c r="J30" s="452"/>
      <c r="K30" s="452"/>
      <c r="L30" s="452"/>
      <c r="M30" s="452"/>
      <c r="N30" s="452"/>
      <c r="O30" s="452"/>
      <c r="P30" s="452"/>
      <c r="Q30" s="452"/>
      <c r="R30" s="452"/>
      <c r="S30" s="452"/>
      <c r="T30" s="452"/>
      <c r="U30" s="452"/>
      <c r="V30" s="452"/>
      <c r="W30" s="452"/>
      <c r="X30" s="452"/>
      <c r="Y30" s="452"/>
      <c r="Z30" s="452"/>
      <c r="AA30" s="7"/>
    </row>
    <row r="31" spans="1:30">
      <c r="A31" s="2" t="s">
        <v>259</v>
      </c>
      <c r="AA31" s="7"/>
    </row>
    <row r="32" spans="1:30">
      <c r="A32" s="2"/>
      <c r="B32" s="266" t="s">
        <v>332</v>
      </c>
      <c r="C32" s="20"/>
      <c r="D32" s="20"/>
      <c r="E32" s="20"/>
      <c r="F32" s="20"/>
      <c r="G32" s="20"/>
      <c r="H32" s="20"/>
      <c r="I32" s="20"/>
      <c r="J32" s="20"/>
      <c r="K32" s="20"/>
      <c r="L32" s="20"/>
      <c r="M32" s="20"/>
      <c r="N32" s="20"/>
      <c r="O32" s="20"/>
      <c r="P32" s="20"/>
      <c r="Q32" s="20"/>
      <c r="R32" s="20"/>
      <c r="S32" s="20"/>
      <c r="T32" s="20"/>
      <c r="U32" s="20"/>
      <c r="V32" s="20"/>
      <c r="W32" s="20"/>
      <c r="X32" s="20"/>
      <c r="Y32" s="20"/>
      <c r="Z32" s="20"/>
      <c r="AA32" s="7"/>
    </row>
    <row r="33" spans="1:27">
      <c r="B33" s="266" t="s">
        <v>332</v>
      </c>
      <c r="C33" s="109"/>
      <c r="D33" s="109"/>
      <c r="E33" s="109"/>
      <c r="F33" s="109"/>
      <c r="G33" s="109"/>
      <c r="H33" s="109"/>
      <c r="I33" s="109"/>
      <c r="J33" s="109"/>
      <c r="K33" s="109"/>
      <c r="L33" s="109"/>
      <c r="M33" s="109"/>
      <c r="N33" s="109"/>
      <c r="O33" s="109"/>
      <c r="P33" s="109"/>
      <c r="Q33" s="109"/>
      <c r="R33" s="109"/>
      <c r="S33" s="109"/>
      <c r="T33" s="109"/>
      <c r="U33" s="109"/>
      <c r="V33" s="109"/>
      <c r="W33" s="109"/>
      <c r="X33" s="109"/>
      <c r="Y33" s="109"/>
      <c r="Z33" s="109"/>
      <c r="AA33" s="7"/>
    </row>
    <row r="34" spans="1:27">
      <c r="B34" s="266" t="s">
        <v>332</v>
      </c>
      <c r="C34" s="109"/>
      <c r="D34" s="109"/>
      <c r="E34" s="109"/>
      <c r="F34" s="109"/>
      <c r="G34" s="109"/>
      <c r="H34" s="109"/>
      <c r="I34" s="109"/>
      <c r="J34" s="109"/>
      <c r="K34" s="109"/>
      <c r="L34" s="109"/>
      <c r="M34" s="109"/>
      <c r="N34" s="109"/>
      <c r="O34" s="109"/>
      <c r="P34" s="109"/>
      <c r="Q34" s="109"/>
      <c r="R34" s="109"/>
      <c r="S34" s="109"/>
      <c r="T34" s="109"/>
      <c r="U34" s="109"/>
      <c r="V34" s="109"/>
      <c r="W34" s="109"/>
      <c r="X34" s="109"/>
      <c r="Y34" s="109"/>
      <c r="Z34" s="109"/>
      <c r="AA34" s="7"/>
    </row>
    <row r="35" spans="1:27" ht="18.75" customHeight="1">
      <c r="A35" s="2" t="s">
        <v>258</v>
      </c>
      <c r="AA35" s="7"/>
    </row>
    <row r="36" spans="1:27">
      <c r="A36" s="2" t="s">
        <v>261</v>
      </c>
      <c r="AA36" s="7"/>
    </row>
    <row r="37" spans="1:27">
      <c r="A37" s="452" t="s">
        <v>267</v>
      </c>
      <c r="B37" s="453"/>
      <c r="C37" s="453"/>
      <c r="D37" s="453"/>
      <c r="E37" s="453"/>
      <c r="F37" s="453"/>
      <c r="G37" s="453"/>
      <c r="H37" s="453"/>
      <c r="I37" s="453"/>
      <c r="J37" s="453"/>
      <c r="K37" s="453"/>
      <c r="L37" s="453"/>
      <c r="M37" s="453"/>
      <c r="N37" s="453"/>
      <c r="O37" s="453"/>
      <c r="P37" s="453"/>
      <c r="Q37" s="453"/>
      <c r="R37" s="453"/>
      <c r="S37" s="453"/>
      <c r="T37" s="453"/>
      <c r="U37" s="453"/>
      <c r="V37" s="453"/>
      <c r="W37" s="453"/>
      <c r="X37" s="453"/>
      <c r="Y37" s="453"/>
      <c r="Z37" s="453"/>
      <c r="AA37" s="7"/>
    </row>
    <row r="38" spans="1:27">
      <c r="A38" s="453"/>
      <c r="B38" s="453"/>
      <c r="C38" s="453"/>
      <c r="D38" s="453"/>
      <c r="E38" s="453"/>
      <c r="F38" s="453"/>
      <c r="G38" s="453"/>
      <c r="H38" s="453"/>
      <c r="I38" s="453"/>
      <c r="J38" s="453"/>
      <c r="K38" s="453"/>
      <c r="L38" s="453"/>
      <c r="M38" s="453"/>
      <c r="N38" s="453"/>
      <c r="O38" s="453"/>
      <c r="P38" s="453"/>
      <c r="Q38" s="453"/>
      <c r="R38" s="453"/>
      <c r="S38" s="453"/>
      <c r="T38" s="453"/>
      <c r="U38" s="453"/>
      <c r="V38" s="453"/>
      <c r="W38" s="453"/>
      <c r="X38" s="453"/>
      <c r="Y38" s="453"/>
      <c r="Z38" s="453"/>
      <c r="AA38" s="7"/>
    </row>
    <row r="39" spans="1:27" ht="18.75" customHeight="1">
      <c r="A39" s="8" t="s">
        <v>263</v>
      </c>
      <c r="AA39" s="224"/>
    </row>
    <row r="40" spans="1:27" ht="17.25" thickBot="1">
      <c r="A40" s="8" t="s">
        <v>264</v>
      </c>
      <c r="AA40" s="224"/>
    </row>
    <row r="41" spans="1:27" ht="17.25" thickBot="1">
      <c r="A41" s="7" t="s">
        <v>8</v>
      </c>
      <c r="AA41" s="226" t="s">
        <v>25</v>
      </c>
    </row>
    <row r="42" spans="1:27" ht="16.5">
      <c r="A42" s="20"/>
      <c r="B42" s="87" t="s">
        <v>305</v>
      </c>
      <c r="C42" s="109"/>
      <c r="D42" s="109"/>
      <c r="E42" s="109"/>
      <c r="F42" s="109"/>
      <c r="G42" s="109"/>
      <c r="H42" s="109"/>
      <c r="I42" s="109"/>
      <c r="J42" s="109"/>
      <c r="K42" s="109"/>
      <c r="L42" s="109"/>
      <c r="M42" s="109"/>
      <c r="N42" s="109"/>
      <c r="O42" s="109"/>
      <c r="P42" s="109"/>
      <c r="Q42" s="109"/>
      <c r="R42" s="109"/>
      <c r="S42" s="109"/>
      <c r="T42" s="109"/>
      <c r="U42" s="109"/>
      <c r="V42" s="109"/>
      <c r="W42" s="109"/>
      <c r="X42" s="109"/>
      <c r="Y42" s="109"/>
      <c r="Z42" s="109"/>
      <c r="AA42" s="224"/>
    </row>
    <row r="43" spans="1:27" ht="8.25" customHeight="1">
      <c r="AA43" s="17"/>
    </row>
    <row r="44" spans="1:27" ht="15.75" customHeight="1">
      <c r="A44" s="16" t="s">
        <v>265</v>
      </c>
      <c r="B44" s="4"/>
      <c r="C44" s="4"/>
      <c r="D44" s="4"/>
      <c r="E44" s="4"/>
      <c r="F44" s="4"/>
      <c r="G44" s="4"/>
      <c r="H44" s="4"/>
      <c r="I44" s="4"/>
      <c r="J44" s="4"/>
      <c r="K44" s="4"/>
      <c r="L44" s="4"/>
      <c r="M44" s="4"/>
      <c r="N44" s="16" t="s">
        <v>266</v>
      </c>
      <c r="O44" s="4"/>
      <c r="P44" s="4"/>
      <c r="Q44" s="4"/>
      <c r="R44" s="4"/>
      <c r="S44" s="4"/>
      <c r="T44" s="4"/>
      <c r="U44" s="4"/>
      <c r="V44" s="4"/>
      <c r="W44" s="4"/>
      <c r="X44" s="4"/>
      <c r="Y44" s="4"/>
      <c r="Z44" s="4"/>
      <c r="AA44" s="17"/>
    </row>
    <row r="45" spans="1:27">
      <c r="AA45" s="279"/>
    </row>
    <row r="46" spans="1:27">
      <c r="AA46" s="279"/>
    </row>
    <row r="47" spans="1:27">
      <c r="AA47" s="279"/>
    </row>
    <row r="48" spans="1:27">
      <c r="AA48" s="279"/>
    </row>
    <row r="49" spans="1:27">
      <c r="AA49" s="279"/>
    </row>
    <row r="50" spans="1:27" ht="16.5">
      <c r="A50" s="15" t="str">
        <f>MID(B20,FIND(":",B20,1)+1,LEN(B20))</f>
        <v xml:space="preserve"> Hoàng Việt Trường</v>
      </c>
      <c r="B50" s="4"/>
      <c r="C50" s="4"/>
      <c r="D50" s="4"/>
      <c r="E50" s="4"/>
      <c r="F50" s="4"/>
      <c r="G50" s="4"/>
      <c r="H50" s="4"/>
      <c r="I50" s="4"/>
      <c r="J50" s="4"/>
      <c r="K50" s="4"/>
      <c r="L50" s="4"/>
      <c r="M50" s="4"/>
      <c r="N50" s="15" t="str">
        <f>MID(B22,FIND(":",B22,1)+1,LEN(B22))</f>
        <v xml:space="preserve"> Nguyễn Anh Trung</v>
      </c>
      <c r="O50" s="4"/>
      <c r="P50" s="4"/>
      <c r="Q50" s="4"/>
      <c r="R50" s="4"/>
      <c r="S50" s="4"/>
      <c r="T50" s="4"/>
      <c r="U50" s="4"/>
      <c r="V50" s="4"/>
      <c r="W50" s="4"/>
      <c r="X50" s="4"/>
      <c r="Y50" s="4"/>
      <c r="Z50" s="4"/>
      <c r="AA50" s="279"/>
    </row>
  </sheetData>
  <mergeCells count="4">
    <mergeCell ref="A14:Z16"/>
    <mergeCell ref="A27:Z27"/>
    <mergeCell ref="A30:Z30"/>
    <mergeCell ref="A37:Z38"/>
  </mergeCells>
  <phoneticPr fontId="7" type="noConversion"/>
  <conditionalFormatting sqref="A14:Z16">
    <cfRule type="expression" dxfId="8" priority="1" stopIfTrue="1">
      <formula>AB$14&gt;0</formula>
    </cfRule>
  </conditionalFormatting>
  <hyperlinks>
    <hyperlink ref="AA8" location="DanhMuc!A1" display="Quay về DanhMuc"/>
    <hyperlink ref="AA41" location="DanhMuc!A1" display="Quay về DanhMuc"/>
  </hyperlinks>
  <printOptions horizontalCentered="1"/>
  <pageMargins left="0.9055118110236221" right="0.78740157480314965" top="0.59055118110236227" bottom="0.59055118110236227" header="0" footer="0"/>
  <pageSetup paperSize="9" orientation="portrait" r:id="rId1"/>
  <headerFooter alignWithMargins="0"/>
</worksheet>
</file>

<file path=xl/worksheets/sheet46.xml><?xml version="1.0" encoding="utf-8"?>
<worksheet xmlns="http://schemas.openxmlformats.org/spreadsheetml/2006/main" xmlns:r="http://schemas.openxmlformats.org/officeDocument/2006/relationships">
  <sheetPr codeName="Sheet45" enableFormatConditionsCalculation="0">
    <tabColor indexed="21"/>
  </sheetPr>
  <dimension ref="A1:AF33"/>
  <sheetViews>
    <sheetView view="pageBreakPreview" workbookViewId="0">
      <pane ySplit="1" topLeftCell="A2" activePane="bottomLeft" state="frozen"/>
      <selection activeCell="Q11" sqref="Q11"/>
      <selection pane="bottomLeft" activeCell="Q11" sqref="Q11"/>
    </sheetView>
  </sheetViews>
  <sheetFormatPr defaultRowHeight="15.75"/>
  <cols>
    <col min="1" max="25" width="3" customWidth="1"/>
    <col min="26" max="26" width="3.25" customWidth="1"/>
    <col min="27" max="27" width="23.125" bestFit="1" customWidth="1"/>
    <col min="28" max="28" width="4.875" hidden="1" customWidth="1"/>
    <col min="29" max="29" width="6.125" hidden="1" customWidth="1"/>
    <col min="30" max="30" width="4.875" hidden="1" customWidth="1"/>
    <col min="32" max="32" width="10.25" customWidth="1"/>
  </cols>
  <sheetData>
    <row r="1" spans="1:32" s="3" customFormat="1" ht="17.25"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1">
        <f>DanhMuc!S21</f>
        <v>52</v>
      </c>
    </row>
    <row r="2" spans="1:32" ht="21" thickTop="1">
      <c r="A2" s="105" t="s">
        <v>268</v>
      </c>
      <c r="B2" s="5"/>
      <c r="C2" s="5"/>
      <c r="D2" s="5"/>
      <c r="E2" s="5"/>
      <c r="F2" s="5"/>
      <c r="G2" s="5"/>
      <c r="H2" s="5"/>
      <c r="I2" s="5"/>
      <c r="J2" s="5"/>
      <c r="K2" s="6" t="s">
        <v>10</v>
      </c>
      <c r="L2" s="5"/>
      <c r="M2" s="5"/>
      <c r="N2" s="5"/>
      <c r="O2" s="5"/>
      <c r="P2" s="5"/>
      <c r="Q2" s="5"/>
      <c r="R2" s="5"/>
      <c r="S2" s="5"/>
      <c r="T2" s="5"/>
      <c r="U2" s="5"/>
      <c r="V2" s="5"/>
      <c r="W2" s="5"/>
      <c r="X2" s="5"/>
      <c r="Y2" s="5"/>
      <c r="Z2" s="5"/>
      <c r="AA2" s="98"/>
    </row>
    <row r="3" spans="1:32" ht="20.25">
      <c r="A3" s="106" t="s">
        <v>269</v>
      </c>
      <c r="B3" s="18"/>
      <c r="C3" s="18"/>
      <c r="D3" s="9"/>
      <c r="E3" s="9"/>
      <c r="F3" s="9"/>
      <c r="G3" s="9"/>
      <c r="H3" s="18"/>
      <c r="I3" s="18"/>
      <c r="J3" s="18"/>
      <c r="K3" s="19" t="s">
        <v>0</v>
      </c>
      <c r="L3" s="18"/>
      <c r="M3" s="18"/>
      <c r="N3" s="18"/>
      <c r="O3" s="9"/>
      <c r="P3" s="9"/>
      <c r="Q3" s="9"/>
      <c r="R3" s="9"/>
      <c r="S3" s="9"/>
      <c r="T3" s="9"/>
      <c r="U3" s="9"/>
      <c r="V3" s="9"/>
      <c r="W3" s="18"/>
      <c r="X3" s="18"/>
      <c r="Y3" s="18"/>
      <c r="Z3" s="18"/>
      <c r="AA3" s="98"/>
    </row>
    <row r="4" spans="1:32" ht="20.25">
      <c r="A4" s="106"/>
      <c r="B4" s="18"/>
      <c r="C4" s="18"/>
      <c r="D4" s="18"/>
      <c r="E4" s="18"/>
      <c r="F4" s="18"/>
      <c r="G4" s="18"/>
      <c r="H4" s="18"/>
      <c r="I4" s="18"/>
      <c r="J4" s="18"/>
      <c r="K4" s="19"/>
      <c r="L4" s="18"/>
      <c r="M4" s="18"/>
      <c r="N4" s="18"/>
      <c r="O4" s="18"/>
      <c r="P4" s="18"/>
      <c r="Q4" s="18"/>
      <c r="R4" s="18"/>
      <c r="S4" s="18"/>
      <c r="T4" s="18"/>
      <c r="U4" s="18"/>
      <c r="V4" s="18"/>
      <c r="W4" s="18"/>
      <c r="X4" s="18"/>
      <c r="Y4" s="18"/>
      <c r="Z4" s="18"/>
      <c r="AA4" s="98"/>
    </row>
    <row r="5" spans="1:32" ht="20.25">
      <c r="Z5" s="11" t="str">
        <f>tinh2&amp;", ngày "&amp;AB5&amp;" tháng "&amp;AC5&amp;" năm "&amp;AD5</f>
        <v>Hạ Long, ngày …... tháng …... năm ……...</v>
      </c>
      <c r="AA5" s="99">
        <v>7</v>
      </c>
      <c r="AB5" t="str">
        <f>IF(INDEX(DanhMuc,$AA$1,AA5)&gt;0,TEXT(DAY(INDEX(DanhMuc,$AA$1,AA5)),"00"),"…...")</f>
        <v>…...</v>
      </c>
      <c r="AC5" t="str">
        <f>IF(INDEX(DanhMuc,$AA$1,AA5)&gt;0,TEXT(MONTH(INDEX(DanhMuc,$AA$1,AA5)),"00"),"…...")</f>
        <v>…...</v>
      </c>
      <c r="AD5" t="str">
        <f>IF(INDEX(DanhMuc,$AA$1,AA5)&gt;0,TEXT(YEAR(INDEX(DanhMuc,$AA$1,AA5)),"00"),"……...")</f>
        <v>……...</v>
      </c>
    </row>
    <row r="6" spans="1:32" ht="20.25">
      <c r="AA6" s="98"/>
    </row>
    <row r="7" spans="1:32" ht="21" thickBot="1">
      <c r="A7" s="4" t="str">
        <f>IF(AB7&gt;0,"SỐ: "&amp;AC7&amp;"/PYC","SỐ: ………………")</f>
        <v>SỐ: ………………</v>
      </c>
      <c r="B7" s="4"/>
      <c r="C7" s="4"/>
      <c r="D7" s="4"/>
      <c r="E7" s="4"/>
      <c r="F7" s="4"/>
      <c r="G7" s="4"/>
      <c r="H7" s="4"/>
      <c r="I7" s="4"/>
      <c r="J7" s="4"/>
      <c r="K7" s="4"/>
      <c r="L7" s="4"/>
      <c r="M7" s="4"/>
      <c r="N7" s="4"/>
      <c r="O7" s="4"/>
      <c r="P7" s="4"/>
      <c r="Q7" s="4"/>
      <c r="R7" s="4"/>
      <c r="S7" s="4"/>
      <c r="T7" s="4"/>
      <c r="U7" s="4"/>
      <c r="V7" s="4"/>
      <c r="W7" s="4"/>
      <c r="X7" s="4"/>
      <c r="Y7" s="4"/>
      <c r="Z7" s="4"/>
      <c r="AA7" s="99">
        <v>1</v>
      </c>
      <c r="AB7">
        <f>LEN(INDEX(DanhMuc,$AA$1,AA7))</f>
        <v>0</v>
      </c>
      <c r="AC7">
        <f>INDEX(DanhMuc,$AA$1,AA7)</f>
        <v>0</v>
      </c>
    </row>
    <row r="8" spans="1:32" ht="21" thickBot="1">
      <c r="A8" s="10" t="s">
        <v>303</v>
      </c>
      <c r="B8" s="4"/>
      <c r="C8" s="4"/>
      <c r="D8" s="4"/>
      <c r="E8" s="4"/>
      <c r="F8" s="4"/>
      <c r="G8" s="4"/>
      <c r="H8" s="4"/>
      <c r="I8" s="4"/>
      <c r="J8" s="4"/>
      <c r="K8" s="4"/>
      <c r="L8" s="4"/>
      <c r="M8" s="4"/>
      <c r="N8" s="4"/>
      <c r="O8" s="4"/>
      <c r="P8" s="4"/>
      <c r="Q8" s="4"/>
      <c r="R8" s="4"/>
      <c r="S8" s="4"/>
      <c r="T8" s="4"/>
      <c r="U8" s="4"/>
      <c r="V8" s="4"/>
      <c r="W8" s="4"/>
      <c r="X8" s="4"/>
      <c r="Y8" s="4"/>
      <c r="Z8" s="4"/>
      <c r="AA8" s="107" t="s">
        <v>25</v>
      </c>
    </row>
    <row r="9" spans="1:32" ht="20.25">
      <c r="A9" s="17"/>
      <c r="AA9" s="98"/>
    </row>
    <row r="10" spans="1:32" ht="20.25">
      <c r="A10" s="17"/>
      <c r="B10" s="102" t="s">
        <v>44</v>
      </c>
      <c r="C10" s="17"/>
      <c r="D10" s="17"/>
      <c r="E10" s="17"/>
      <c r="F10" s="17" t="str">
        <f>ct</f>
        <v>Nhà làm việc kiêm kho, nhà công vụ và phụ trợ</v>
      </c>
      <c r="G10" s="17"/>
      <c r="H10" s="17"/>
      <c r="I10" s="17"/>
      <c r="J10" s="17"/>
      <c r="K10" s="17"/>
      <c r="L10" s="17"/>
      <c r="M10" s="17"/>
      <c r="N10" s="17"/>
      <c r="O10" s="17"/>
      <c r="P10" s="17"/>
      <c r="Q10" s="17"/>
      <c r="R10" s="17"/>
      <c r="S10" s="17"/>
      <c r="T10" s="17"/>
      <c r="U10" s="17"/>
      <c r="V10" s="17"/>
      <c r="W10" s="17"/>
      <c r="X10" s="17"/>
      <c r="Y10" s="17"/>
      <c r="Z10" s="17"/>
      <c r="AA10" s="98"/>
    </row>
    <row r="11" spans="1:32" ht="20.25">
      <c r="A11" s="17"/>
      <c r="B11" s="102" t="s">
        <v>74</v>
      </c>
      <c r="C11" s="17"/>
      <c r="D11" s="17"/>
      <c r="E11" s="17"/>
      <c r="F11" s="17" t="str">
        <f>hm</f>
        <v>Nhà làm việc kiêm kho</v>
      </c>
      <c r="G11" s="17"/>
      <c r="H11" s="17"/>
      <c r="I11" s="17"/>
      <c r="J11" s="17"/>
      <c r="K11" s="17"/>
      <c r="L11" s="17"/>
      <c r="M11" s="17"/>
      <c r="N11" s="17"/>
      <c r="O11" s="17"/>
      <c r="P11" s="17"/>
      <c r="Q11" s="17"/>
      <c r="R11" s="17"/>
      <c r="S11" s="17"/>
      <c r="T11" s="17"/>
      <c r="U11" s="17"/>
      <c r="V11" s="17"/>
      <c r="W11" s="17"/>
      <c r="X11" s="17"/>
      <c r="Y11" s="17"/>
      <c r="Z11" s="17"/>
      <c r="AA11" s="98"/>
    </row>
    <row r="12" spans="1:32" ht="20.25">
      <c r="A12" s="17"/>
      <c r="B12" s="102" t="s">
        <v>45</v>
      </c>
      <c r="C12" s="17"/>
      <c r="D12" s="17"/>
      <c r="E12" s="17"/>
      <c r="F12" s="17" t="str">
        <f>dd</f>
        <v>Phường HG - TP HL - Tỉnh QN</v>
      </c>
      <c r="G12" s="17"/>
      <c r="H12" s="17"/>
      <c r="I12" s="17"/>
      <c r="J12" s="17"/>
      <c r="K12" s="17"/>
      <c r="L12" s="17"/>
      <c r="M12" s="17"/>
      <c r="N12" s="17"/>
      <c r="O12" s="17"/>
      <c r="P12" s="17"/>
      <c r="Q12" s="17"/>
      <c r="R12" s="17"/>
      <c r="S12" s="17"/>
      <c r="T12" s="17"/>
      <c r="U12" s="17"/>
      <c r="V12" s="17"/>
      <c r="W12" s="17"/>
      <c r="X12" s="17"/>
      <c r="Y12" s="17"/>
      <c r="Z12" s="17"/>
      <c r="AA12" s="98"/>
    </row>
    <row r="13" spans="1:32" ht="20.25">
      <c r="A13" s="102"/>
      <c r="B13" s="17"/>
      <c r="C13" s="17"/>
      <c r="D13" s="17"/>
      <c r="E13" s="17"/>
      <c r="F13" s="17"/>
      <c r="G13" s="17"/>
      <c r="H13" s="17"/>
      <c r="I13" s="17"/>
      <c r="J13" s="17"/>
      <c r="K13" s="17"/>
      <c r="L13" s="17"/>
      <c r="M13" s="17"/>
      <c r="N13" s="17"/>
      <c r="O13" s="17"/>
      <c r="P13" s="17"/>
      <c r="Q13" s="17"/>
      <c r="R13" s="17"/>
      <c r="S13" s="17"/>
      <c r="T13" s="17"/>
      <c r="U13" s="17"/>
      <c r="V13" s="17"/>
      <c r="W13" s="17"/>
      <c r="X13" s="17"/>
      <c r="Y13" s="17"/>
      <c r="Z13" s="17"/>
      <c r="AA13" s="98"/>
    </row>
    <row r="14" spans="1:32" ht="20.25">
      <c r="A14" s="102"/>
      <c r="B14" s="103" t="s">
        <v>97</v>
      </c>
      <c r="C14" s="17"/>
      <c r="D14" s="17"/>
      <c r="F14" s="102" t="str">
        <f>cdt</f>
        <v>Tỉnh QN</v>
      </c>
      <c r="G14" s="17"/>
      <c r="H14" s="17"/>
      <c r="I14" s="17"/>
      <c r="J14" s="17"/>
      <c r="K14" s="17"/>
      <c r="L14" s="17"/>
      <c r="M14" s="17"/>
      <c r="N14" s="17"/>
      <c r="O14" s="17"/>
      <c r="P14" s="17"/>
      <c r="Q14" s="17"/>
      <c r="R14" s="17"/>
      <c r="S14" s="17"/>
      <c r="T14" s="17"/>
      <c r="U14" s="17"/>
      <c r="V14" s="17"/>
      <c r="W14" s="17"/>
      <c r="X14" s="17"/>
      <c r="Y14" s="17"/>
      <c r="Z14" s="17"/>
      <c r="AA14" s="98"/>
    </row>
    <row r="15" spans="1:32" ht="20.25">
      <c r="A15" s="17"/>
      <c r="B15" s="17"/>
      <c r="C15" s="17"/>
      <c r="D15" s="17"/>
      <c r="E15" s="17"/>
      <c r="F15" s="102" t="s">
        <v>270</v>
      </c>
      <c r="G15" s="17"/>
      <c r="H15" s="17"/>
      <c r="I15" s="17"/>
      <c r="J15" s="17"/>
      <c r="K15" s="17"/>
      <c r="L15" s="17"/>
      <c r="M15" s="17"/>
      <c r="N15" s="17"/>
      <c r="O15" s="17"/>
      <c r="P15" s="17"/>
      <c r="Q15" s="17"/>
      <c r="R15" s="17"/>
      <c r="S15" s="17"/>
      <c r="T15" s="17"/>
      <c r="U15" s="17"/>
      <c r="V15" s="17"/>
      <c r="W15" s="17"/>
      <c r="X15" s="17"/>
      <c r="Y15" s="17"/>
      <c r="Z15" s="17"/>
      <c r="AA15" s="98"/>
    </row>
    <row r="16" spans="1:32" ht="20.25" customHeight="1">
      <c r="A16" s="224" t="s">
        <v>304</v>
      </c>
      <c r="B16" s="17"/>
      <c r="C16" s="17"/>
      <c r="D16" s="17"/>
      <c r="E16" s="17"/>
      <c r="F16" s="17"/>
      <c r="G16" s="17"/>
      <c r="H16" s="17"/>
      <c r="I16" s="17"/>
      <c r="J16" s="17"/>
      <c r="K16" s="17"/>
      <c r="L16" s="17"/>
      <c r="M16" s="17"/>
      <c r="N16" s="17"/>
      <c r="O16" s="17"/>
      <c r="P16" s="17"/>
      <c r="Q16" s="17"/>
      <c r="R16" s="17"/>
      <c r="S16" s="17"/>
      <c r="T16" s="17"/>
      <c r="U16" s="17"/>
      <c r="V16" s="17"/>
      <c r="W16" s="17"/>
      <c r="X16" s="17"/>
      <c r="Y16" s="17"/>
      <c r="Z16" s="17"/>
      <c r="AA16" s="98"/>
      <c r="AF16" s="14"/>
    </row>
    <row r="17" spans="1:31" ht="20.25" customHeight="1">
      <c r="A17" s="454" t="str">
        <f>IF(AB17&gt;0,INDEX(DanhMuc,$AA$1,AA17),REPT(".",285))</f>
        <v>.............................................................................................................................................................................................................................................................................................</v>
      </c>
      <c r="B17" s="454"/>
      <c r="C17" s="454"/>
      <c r="D17" s="454"/>
      <c r="E17" s="454"/>
      <c r="F17" s="454"/>
      <c r="G17" s="454"/>
      <c r="H17" s="454"/>
      <c r="I17" s="454"/>
      <c r="J17" s="454"/>
      <c r="K17" s="454"/>
      <c r="L17" s="454"/>
      <c r="M17" s="454"/>
      <c r="N17" s="454"/>
      <c r="O17" s="454"/>
      <c r="P17" s="454"/>
      <c r="Q17" s="454"/>
      <c r="R17" s="454"/>
      <c r="S17" s="454"/>
      <c r="T17" s="454"/>
      <c r="U17" s="454"/>
      <c r="V17" s="454"/>
      <c r="W17" s="454"/>
      <c r="X17" s="454"/>
      <c r="Y17" s="454"/>
      <c r="Z17" s="454"/>
      <c r="AA17" s="99">
        <v>2</v>
      </c>
      <c r="AB17">
        <f>LEN(INDEX(DanhMuc,$AA$1,AA17))</f>
        <v>0</v>
      </c>
    </row>
    <row r="18" spans="1:31" ht="20.25" customHeight="1">
      <c r="A18" s="454"/>
      <c r="B18" s="454"/>
      <c r="C18" s="454"/>
      <c r="D18" s="454"/>
      <c r="E18" s="454"/>
      <c r="F18" s="454"/>
      <c r="G18" s="454"/>
      <c r="H18" s="454"/>
      <c r="I18" s="454"/>
      <c r="J18" s="454"/>
      <c r="K18" s="454"/>
      <c r="L18" s="454"/>
      <c r="M18" s="454"/>
      <c r="N18" s="454"/>
      <c r="O18" s="454"/>
      <c r="P18" s="454"/>
      <c r="Q18" s="454"/>
      <c r="R18" s="454"/>
      <c r="S18" s="454"/>
      <c r="T18" s="454"/>
      <c r="U18" s="454"/>
      <c r="V18" s="454"/>
      <c r="W18" s="454"/>
      <c r="X18" s="454"/>
      <c r="Y18" s="454"/>
      <c r="Z18" s="454"/>
      <c r="AA18" s="99"/>
    </row>
    <row r="19" spans="1:31" ht="20.25">
      <c r="A19" s="454"/>
      <c r="B19" s="454"/>
      <c r="C19" s="454"/>
      <c r="D19" s="454"/>
      <c r="E19" s="454"/>
      <c r="F19" s="454"/>
      <c r="G19" s="454"/>
      <c r="H19" s="454"/>
      <c r="I19" s="454"/>
      <c r="J19" s="454"/>
      <c r="K19" s="454"/>
      <c r="L19" s="454"/>
      <c r="M19" s="454"/>
      <c r="N19" s="454"/>
      <c r="O19" s="454"/>
      <c r="P19" s="454"/>
      <c r="Q19" s="454"/>
      <c r="R19" s="454"/>
      <c r="S19" s="454"/>
      <c r="T19" s="454"/>
      <c r="U19" s="454"/>
      <c r="V19" s="454"/>
      <c r="W19" s="454"/>
      <c r="X19" s="454"/>
      <c r="Y19" s="454"/>
      <c r="Z19" s="454"/>
      <c r="AA19" s="99"/>
    </row>
    <row r="20" spans="1:31" ht="18.75">
      <c r="A20" s="224" t="s">
        <v>271</v>
      </c>
      <c r="B20" s="227"/>
      <c r="C20" s="227"/>
      <c r="D20" s="227"/>
      <c r="E20" s="227"/>
      <c r="F20" s="227"/>
      <c r="G20" s="227"/>
      <c r="H20" s="227"/>
      <c r="I20" s="224" t="str">
        <f>AC20&amp;" giờ "&amp;AD20&amp;" phút, ngày "&amp;AB21&amp;" tháng "&amp;AC21&amp;" năm "&amp;AD21</f>
        <v>…… giờ …… phút, ngày …... tháng …... năm …...</v>
      </c>
      <c r="J20" s="227"/>
      <c r="K20" s="227"/>
      <c r="L20" s="227"/>
      <c r="M20" s="227"/>
      <c r="N20" s="227"/>
      <c r="O20" s="227"/>
      <c r="P20" s="227"/>
      <c r="Q20" s="227"/>
      <c r="R20" s="227"/>
      <c r="S20" s="227"/>
      <c r="T20" s="227"/>
      <c r="U20" s="227"/>
      <c r="V20" s="227"/>
      <c r="W20" s="227"/>
      <c r="X20" s="227"/>
      <c r="Y20" s="227"/>
      <c r="Z20" s="227"/>
      <c r="AA20" s="14">
        <v>8</v>
      </c>
      <c r="AB20">
        <f>INDEX(DanhMuc,$AA$1,AA20)</f>
        <v>0</v>
      </c>
      <c r="AC20" t="str">
        <f>IF(AB20&gt;0,LEFT(AB20,LEN(AB20)-2),"……")</f>
        <v>……</v>
      </c>
      <c r="AD20" t="str">
        <f>IF(AB20&gt;0,RIGHT(AB20,2),"……")</f>
        <v>……</v>
      </c>
      <c r="AE20" s="227"/>
    </row>
    <row r="21" spans="1:31" ht="20.25" customHeight="1">
      <c r="A21" s="229" t="str">
        <f>"    Tại công trình: "&amp;ct</f>
        <v xml:space="preserve">    Tại công trình: Nhà làm việc kiêm kho, nhà công vụ và phụ trợ</v>
      </c>
      <c r="B21" s="228"/>
      <c r="C21" s="228"/>
      <c r="D21" s="228"/>
      <c r="E21" s="228"/>
      <c r="F21" s="228"/>
      <c r="G21" s="228"/>
      <c r="H21" s="228"/>
      <c r="I21" s="228"/>
      <c r="J21" s="228"/>
      <c r="K21" s="228"/>
      <c r="L21" s="228"/>
      <c r="M21" s="228"/>
      <c r="N21" s="228"/>
      <c r="O21" s="228"/>
      <c r="P21" s="228"/>
      <c r="Q21" s="228"/>
      <c r="R21" s="228"/>
      <c r="S21" s="228"/>
      <c r="T21" s="228"/>
      <c r="U21" s="228"/>
      <c r="V21" s="228"/>
      <c r="W21" s="228"/>
      <c r="X21" s="228"/>
      <c r="Y21" s="228"/>
      <c r="Z21" s="228"/>
      <c r="AA21" s="14">
        <v>10</v>
      </c>
      <c r="AB21" t="str">
        <f>IF(INDEX(DanhMuc,$AA$1,AA21)&gt;0,TEXT(DAY(INDEX(DanhMuc,$AA$1,AA21)),"00"),"…...")</f>
        <v>…...</v>
      </c>
      <c r="AC21" t="str">
        <f>IF(INDEX(DanhMuc,$AA$1,AA21)&gt;0,TEXT(MONTH(INDEX(DanhMuc,$AA$1,AA21)),"00"),"…...")</f>
        <v>…...</v>
      </c>
      <c r="AD21" t="str">
        <f>IF(INDEX(DanhMuc,$AA$1,AA21)&gt;0,TEXT(YEAR(INDEX(DanhMuc,$AA$1,AA21)),"00"),"…...")</f>
        <v>…...</v>
      </c>
      <c r="AE21" s="227"/>
    </row>
    <row r="22" spans="1:31" ht="20.25" customHeight="1">
      <c r="A22" s="455" t="str">
        <f>"    Sau khi kiểm tra và nghiệm thu nội bộ công việc xây dựng, nội dung thể hiện trong biên bản nghiệm thu nội bộ số: "&amp;IF(AB22&gt;0,AC22&amp;"/NB","……..……...")&amp;" ngày "&amp;AB26&amp;" tháng "&amp;AC26&amp;" năm "&amp;AD26&amp;", Nhà thầu thi công chúng tôi cam kết phần công việc cần nghiệm thu đã hoàn thành, đạt yêu cầu thiết kế. Nhà thầu thi công kính đề nghị các bên liên quan tổ chức nghiệm thu để có cơ sở thực hiện các công việc tiếp theo."</f>
        <v xml:space="preserve">    Sau khi kiểm tra và nghiệm thu nội bộ công việc xây dựng, nội dung thể hiện trong biên bản nghiệm thu nội bộ số: ……..……... ngày …... tháng …... năm ……..., Nhà thầu thi công chúng tôi cam kết phần công việc cần nghiệm thu đã hoàn thành, đạt yêu cầu thiết kế. Nhà thầu thi công kính đề nghị các bên liên quan tổ chức nghiệm thu để có cơ sở thực hiện các công việc tiếp theo.</v>
      </c>
      <c r="B22" s="456"/>
      <c r="C22" s="456"/>
      <c r="D22" s="456"/>
      <c r="E22" s="456"/>
      <c r="F22" s="456"/>
      <c r="G22" s="456"/>
      <c r="H22" s="456"/>
      <c r="I22" s="456"/>
      <c r="J22" s="456"/>
      <c r="K22" s="456"/>
      <c r="L22" s="456"/>
      <c r="M22" s="456"/>
      <c r="N22" s="456"/>
      <c r="O22" s="456"/>
      <c r="P22" s="456"/>
      <c r="Q22" s="456"/>
      <c r="R22" s="456"/>
      <c r="S22" s="456"/>
      <c r="T22" s="456"/>
      <c r="U22" s="456"/>
      <c r="V22" s="456"/>
      <c r="W22" s="456"/>
      <c r="X22" s="456"/>
      <c r="Y22" s="456"/>
      <c r="Z22" s="456"/>
      <c r="AA22" s="99">
        <v>1</v>
      </c>
      <c r="AB22">
        <f>LEN(INDEX(DanhMuc,$AA$1,AA22))</f>
        <v>0</v>
      </c>
      <c r="AC22">
        <f>INDEX(DanhMuc,$AA$1,AA22)</f>
        <v>0</v>
      </c>
    </row>
    <row r="23" spans="1:31" ht="20.25">
      <c r="A23" s="455"/>
      <c r="B23" s="456"/>
      <c r="C23" s="456"/>
      <c r="D23" s="456"/>
      <c r="E23" s="456"/>
      <c r="F23" s="456"/>
      <c r="G23" s="456"/>
      <c r="H23" s="456"/>
      <c r="I23" s="456"/>
      <c r="J23" s="456"/>
      <c r="K23" s="456"/>
      <c r="L23" s="456"/>
      <c r="M23" s="456"/>
      <c r="N23" s="456"/>
      <c r="O23" s="456"/>
      <c r="P23" s="456"/>
      <c r="Q23" s="456"/>
      <c r="R23" s="456"/>
      <c r="S23" s="456"/>
      <c r="T23" s="456"/>
      <c r="U23" s="456"/>
      <c r="V23" s="456"/>
      <c r="W23" s="456"/>
      <c r="X23" s="456"/>
      <c r="Y23" s="456"/>
      <c r="Z23" s="456"/>
      <c r="AA23" s="99"/>
    </row>
    <row r="24" spans="1:31" ht="20.25">
      <c r="A24" s="455"/>
      <c r="B24" s="456"/>
      <c r="C24" s="456"/>
      <c r="D24" s="456"/>
      <c r="E24" s="456"/>
      <c r="F24" s="456"/>
      <c r="G24" s="456"/>
      <c r="H24" s="456"/>
      <c r="I24" s="456"/>
      <c r="J24" s="456"/>
      <c r="K24" s="456"/>
      <c r="L24" s="456"/>
      <c r="M24" s="456"/>
      <c r="N24" s="456"/>
      <c r="O24" s="456"/>
      <c r="P24" s="456"/>
      <c r="Q24" s="456"/>
      <c r="R24" s="456"/>
      <c r="S24" s="456"/>
      <c r="T24" s="456"/>
      <c r="U24" s="456"/>
      <c r="V24" s="456"/>
      <c r="W24" s="456"/>
      <c r="X24" s="456"/>
      <c r="Y24" s="456"/>
      <c r="Z24" s="456"/>
      <c r="AA24" s="99"/>
    </row>
    <row r="25" spans="1:31" ht="20.25">
      <c r="A25" s="455"/>
      <c r="B25" s="456"/>
      <c r="C25" s="456"/>
      <c r="D25" s="456"/>
      <c r="E25" s="456"/>
      <c r="F25" s="456"/>
      <c r="G25" s="456"/>
      <c r="H25" s="456"/>
      <c r="I25" s="456"/>
      <c r="J25" s="456"/>
      <c r="K25" s="456"/>
      <c r="L25" s="456"/>
      <c r="M25" s="456"/>
      <c r="N25" s="456"/>
      <c r="O25" s="456"/>
      <c r="P25" s="456"/>
      <c r="Q25" s="456"/>
      <c r="R25" s="456"/>
      <c r="S25" s="456"/>
      <c r="T25" s="456"/>
      <c r="U25" s="456"/>
      <c r="V25" s="456"/>
      <c r="W25" s="456"/>
      <c r="X25" s="456"/>
      <c r="Y25" s="456"/>
      <c r="Z25" s="456"/>
      <c r="AA25" s="99"/>
    </row>
    <row r="26" spans="1:31" ht="20.25">
      <c r="A26" s="456"/>
      <c r="B26" s="456"/>
      <c r="C26" s="456"/>
      <c r="D26" s="456"/>
      <c r="E26" s="456"/>
      <c r="F26" s="456"/>
      <c r="G26" s="456"/>
      <c r="H26" s="456"/>
      <c r="I26" s="456"/>
      <c r="J26" s="456"/>
      <c r="K26" s="456"/>
      <c r="L26" s="456"/>
      <c r="M26" s="456"/>
      <c r="N26" s="456"/>
      <c r="O26" s="456"/>
      <c r="P26" s="456"/>
      <c r="Q26" s="456"/>
      <c r="R26" s="456"/>
      <c r="S26" s="456"/>
      <c r="T26" s="456"/>
      <c r="U26" s="456"/>
      <c r="V26" s="456"/>
      <c r="W26" s="456"/>
      <c r="X26" s="456"/>
      <c r="Y26" s="456"/>
      <c r="Z26" s="456"/>
      <c r="AA26" s="99">
        <v>5</v>
      </c>
      <c r="AB26" t="str">
        <f>IF(INDEX(DanhMuc,$AA$1,AA26)&gt;0,TEXT(DAY(INDEX(DanhMuc,$AA$1,AA26)),"00"),"…...")</f>
        <v>…...</v>
      </c>
      <c r="AC26" t="str">
        <f>IF(INDEX(DanhMuc,$AA$1,AA26)&gt;0,TEXT(MONTH(INDEX(DanhMuc,$AA$1,AA26)),"00"),"…...")</f>
        <v>…...</v>
      </c>
      <c r="AD26" t="str">
        <f>IF(INDEX(DanhMuc,$AA$1,AA26)&gt;0,TEXT(YEAR(INDEX(DanhMuc,$AA$1,AA26)),"00"),"……...")</f>
        <v>……...</v>
      </c>
    </row>
    <row r="27" spans="1:31" ht="20.25">
      <c r="A27" s="8" t="s">
        <v>98</v>
      </c>
      <c r="K27" s="104" t="str">
        <f>dvtc</f>
        <v>Công ty Cổ phần Xây dựng…</v>
      </c>
      <c r="L27" s="104"/>
      <c r="M27" s="104"/>
      <c r="N27" s="5"/>
      <c r="O27" s="5"/>
      <c r="P27" s="5"/>
      <c r="Q27" s="5"/>
      <c r="R27" s="5"/>
      <c r="S27" s="5"/>
      <c r="T27" s="5"/>
      <c r="U27" s="5"/>
      <c r="V27" s="5"/>
      <c r="W27" s="5"/>
      <c r="X27" s="5"/>
      <c r="Y27" s="5"/>
      <c r="Z27" s="5"/>
      <c r="AA27" s="98"/>
    </row>
    <row r="28" spans="1:31" ht="20.25">
      <c r="A28" s="2" t="s">
        <v>99</v>
      </c>
      <c r="K28" s="104" t="s">
        <v>273</v>
      </c>
      <c r="L28" s="104"/>
      <c r="M28" s="104"/>
      <c r="N28" s="5"/>
      <c r="O28" s="5"/>
      <c r="P28" s="5"/>
      <c r="Q28" s="5"/>
      <c r="R28" s="5"/>
      <c r="S28" s="5"/>
      <c r="T28" s="5"/>
      <c r="U28" s="5"/>
      <c r="V28" s="5"/>
      <c r="W28" s="5"/>
      <c r="X28" s="5"/>
      <c r="Y28" s="5"/>
      <c r="Z28" s="5"/>
      <c r="AA28" s="98"/>
    </row>
    <row r="29" spans="1:31" ht="20.25">
      <c r="A29" s="2" t="s">
        <v>272</v>
      </c>
      <c r="M29" s="269"/>
      <c r="AA29" s="98"/>
    </row>
    <row r="30" spans="1:31" ht="20.25">
      <c r="A30" s="2"/>
      <c r="M30" s="269"/>
      <c r="AA30" s="98"/>
    </row>
    <row r="31" spans="1:31" ht="20.25">
      <c r="A31" s="2"/>
      <c r="M31" s="269"/>
      <c r="AA31" s="98"/>
    </row>
    <row r="32" spans="1:31" ht="20.25">
      <c r="A32" s="2"/>
      <c r="M32" s="269"/>
      <c r="AA32" s="98"/>
    </row>
    <row r="33" spans="11:27" ht="20.25">
      <c r="K33" s="104" t="str">
        <f>MID(ycnt,FIND(":",ycnt,1)+1,LEN(ycnt))</f>
        <v xml:space="preserve"> Nguyễn Đức Lam</v>
      </c>
      <c r="L33" s="104"/>
      <c r="M33" s="104"/>
      <c r="N33" s="104"/>
      <c r="O33" s="5"/>
      <c r="P33" s="5"/>
      <c r="Q33" s="5"/>
      <c r="R33" s="5"/>
      <c r="S33" s="5"/>
      <c r="T33" s="5"/>
      <c r="U33" s="5"/>
      <c r="V33" s="5"/>
      <c r="W33" s="5"/>
      <c r="X33" s="5"/>
      <c r="Y33" s="5"/>
      <c r="Z33" s="5"/>
      <c r="AA33" s="98"/>
    </row>
  </sheetData>
  <mergeCells count="2">
    <mergeCell ref="A17:Z19"/>
    <mergeCell ref="A22:Z26"/>
  </mergeCells>
  <phoneticPr fontId="7" type="noConversion"/>
  <conditionalFormatting sqref="A17:Z19 A21:Z21">
    <cfRule type="expression" dxfId="7" priority="1" stopIfTrue="1">
      <formula>AB$17&gt;0</formula>
    </cfRule>
  </conditionalFormatting>
  <hyperlinks>
    <hyperlink ref="AA8" location="DanhMuc!A1" display="Quay về DanhMuc"/>
  </hyperlinks>
  <pageMargins left="0.98425196850393704" right="0.39370078740157483" top="0.74803149606299213" bottom="0.74803149606299213" header="0" footer="0"/>
  <pageSetup paperSize="9" orientation="portrait" r:id="rId1"/>
  <headerFooter alignWithMargins="0"/>
</worksheet>
</file>

<file path=xl/worksheets/sheet47.xml><?xml version="1.0" encoding="utf-8"?>
<worksheet xmlns="http://schemas.openxmlformats.org/spreadsheetml/2006/main" xmlns:r="http://schemas.openxmlformats.org/officeDocument/2006/relationships">
  <sheetPr codeName="Sheet46" enableFormatConditionsCalculation="0">
    <tabColor indexed="21"/>
  </sheetPr>
  <dimension ref="A1:AE60"/>
  <sheetViews>
    <sheetView view="pageBreakPreview" workbookViewId="0">
      <pane ySplit="1" topLeftCell="A41" activePane="bottomLeft" state="frozen"/>
      <selection activeCell="Q11" sqref="Q11"/>
      <selection pane="bottomLeft" activeCell="Q11" sqref="Q11"/>
    </sheetView>
  </sheetViews>
  <sheetFormatPr defaultRowHeight="15.75"/>
  <cols>
    <col min="1" max="25" width="3" customWidth="1"/>
    <col min="26" max="26" width="3.125" customWidth="1"/>
    <col min="27" max="27" width="23.75" bestFit="1" customWidth="1"/>
    <col min="28" max="28" width="4.875" hidden="1" customWidth="1"/>
    <col min="29" max="29" width="6.125" hidden="1" customWidth="1"/>
    <col min="30" max="30" width="4.875" hidden="1" customWidth="1"/>
  </cols>
  <sheetData>
    <row r="1" spans="1:31" s="3" customFormat="1" ht="17.25"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0">
        <f>DanhMuc!S21</f>
        <v>52</v>
      </c>
    </row>
    <row r="2" spans="1:31" ht="19.5" thickTop="1">
      <c r="A2" s="6" t="s">
        <v>10</v>
      </c>
      <c r="B2" s="6"/>
      <c r="C2" s="6"/>
      <c r="D2" s="6"/>
      <c r="E2" s="6"/>
      <c r="F2" s="6"/>
      <c r="G2" s="6"/>
      <c r="H2" s="6"/>
      <c r="I2" s="6"/>
      <c r="J2" s="6"/>
      <c r="K2" s="6"/>
      <c r="L2" s="234"/>
      <c r="M2" s="234"/>
      <c r="N2" s="234"/>
      <c r="O2" s="234"/>
      <c r="P2" s="234"/>
      <c r="Q2" s="234"/>
      <c r="R2" s="234"/>
      <c r="S2" s="234"/>
      <c r="T2" s="234"/>
      <c r="U2" s="234"/>
      <c r="V2" s="234"/>
      <c r="W2" s="234"/>
      <c r="X2" s="234"/>
      <c r="Y2" s="234"/>
      <c r="Z2" s="234"/>
      <c r="AA2" s="260"/>
      <c r="AB2" s="236"/>
      <c r="AC2" s="236"/>
      <c r="AD2" s="236"/>
      <c r="AE2" s="236"/>
    </row>
    <row r="3" spans="1:31" ht="18.75">
      <c r="A3" s="19" t="s">
        <v>0</v>
      </c>
      <c r="B3" s="19"/>
      <c r="C3" s="19"/>
      <c r="D3" s="19"/>
      <c r="E3" s="19"/>
      <c r="F3" s="19"/>
      <c r="G3" s="19"/>
      <c r="H3" s="19"/>
      <c r="I3" s="19"/>
      <c r="J3" s="19"/>
      <c r="K3" s="237"/>
      <c r="L3" s="237"/>
      <c r="M3" s="237"/>
      <c r="N3" s="237"/>
      <c r="O3" s="237"/>
      <c r="P3" s="237"/>
      <c r="Q3" s="238"/>
      <c r="R3" s="238"/>
      <c r="S3" s="238"/>
      <c r="T3" s="238"/>
      <c r="U3" s="238"/>
      <c r="V3" s="238"/>
      <c r="W3" s="238"/>
      <c r="X3" s="238"/>
      <c r="Y3" s="238"/>
      <c r="Z3" s="238"/>
      <c r="AA3" s="260"/>
      <c r="AB3" s="236"/>
      <c r="AC3" s="236"/>
      <c r="AD3" s="236"/>
      <c r="AE3" s="236"/>
    </row>
    <row r="4" spans="1:31" ht="18.75">
      <c r="A4" s="236"/>
      <c r="B4" s="236"/>
      <c r="C4" s="236"/>
      <c r="D4" s="236"/>
      <c r="E4" s="236"/>
      <c r="F4" s="236"/>
      <c r="G4" s="236"/>
      <c r="H4" s="236"/>
      <c r="I4" s="236"/>
      <c r="J4" s="236"/>
      <c r="K4" s="238"/>
      <c r="L4" s="238"/>
      <c r="M4" s="238"/>
      <c r="N4" s="238"/>
      <c r="O4" s="238"/>
      <c r="P4" s="238"/>
      <c r="Q4" s="238"/>
      <c r="R4" s="238"/>
      <c r="S4" s="238"/>
      <c r="T4" s="238"/>
      <c r="U4" s="238"/>
      <c r="V4" s="238"/>
      <c r="W4" s="238"/>
      <c r="X4" s="238"/>
      <c r="Y4" s="238"/>
      <c r="Z4" s="238"/>
      <c r="AA4" s="260"/>
      <c r="AB4" s="236"/>
      <c r="AC4" s="236"/>
      <c r="AD4" s="236"/>
      <c r="AE4" s="236"/>
    </row>
    <row r="5" spans="1:31" ht="18.75">
      <c r="A5" s="236"/>
      <c r="B5" s="236"/>
      <c r="C5" s="236"/>
      <c r="D5" s="236"/>
      <c r="E5" s="236"/>
      <c r="F5" s="236"/>
      <c r="G5" s="236"/>
      <c r="H5" s="236"/>
      <c r="I5" s="236"/>
      <c r="J5" s="236"/>
      <c r="K5" s="236"/>
      <c r="L5" s="236"/>
      <c r="M5" s="236"/>
      <c r="N5" s="236"/>
      <c r="O5" s="236"/>
      <c r="P5" s="236"/>
      <c r="Q5" s="236"/>
      <c r="R5" s="236"/>
      <c r="S5" s="236"/>
      <c r="T5" s="236"/>
      <c r="U5" s="236"/>
      <c r="V5" s="236"/>
      <c r="W5" s="236"/>
      <c r="X5" s="236"/>
      <c r="Y5" s="236"/>
      <c r="Z5" s="11" t="str">
        <f>tinh2&amp;", ngày "&amp;AB5&amp;" tháng "&amp;AC5&amp;" năm "&amp;AD5</f>
        <v>Hạ Long, ngày …... tháng …... năm ……...</v>
      </c>
      <c r="AA5" s="261">
        <v>10</v>
      </c>
      <c r="AB5" s="236" t="str">
        <f>IF(INDEX(DanhMuc,$AA$1,AA5)&gt;0,TEXT(DAY(INDEX(DanhMuc,$AA$1,AA5)),"00"),"…...")</f>
        <v>…...</v>
      </c>
      <c r="AC5" s="236" t="str">
        <f>IF(INDEX(DanhMuc,$AA$1,AA5)&gt;0,TEXT(MONTH(INDEX(DanhMuc,$AA$1,AA5)),"00"),"…...")</f>
        <v>…...</v>
      </c>
      <c r="AD5" s="236" t="str">
        <f>IF(INDEX(DanhMuc,$AA$1,AA5)&gt;0,TEXT(YEAR(INDEX(DanhMuc,$AA$1,AA5)),"00"),"……...")</f>
        <v>……...</v>
      </c>
      <c r="AE5" s="236"/>
    </row>
    <row r="6" spans="1:31" ht="18.75">
      <c r="A6" s="236"/>
      <c r="B6" s="236"/>
      <c r="C6" s="236"/>
      <c r="D6" s="236"/>
      <c r="E6" s="236"/>
      <c r="F6" s="236"/>
      <c r="G6" s="236"/>
      <c r="H6" s="236"/>
      <c r="I6" s="236"/>
      <c r="J6" s="236"/>
      <c r="K6" s="236"/>
      <c r="L6" s="236"/>
      <c r="M6" s="236"/>
      <c r="N6" s="236"/>
      <c r="O6" s="236"/>
      <c r="P6" s="236"/>
      <c r="Q6" s="236"/>
      <c r="R6" s="236"/>
      <c r="S6" s="236"/>
      <c r="T6" s="236"/>
      <c r="U6" s="236"/>
      <c r="V6" s="236"/>
      <c r="W6" s="236"/>
      <c r="X6" s="236"/>
      <c r="Y6" s="236"/>
      <c r="Z6" s="236"/>
      <c r="AA6" s="260"/>
      <c r="AB6" s="236"/>
      <c r="AC6" s="236"/>
      <c r="AD6" s="236"/>
      <c r="AE6" s="236"/>
    </row>
    <row r="7" spans="1:31" ht="19.5" thickBot="1">
      <c r="A7" s="239" t="str">
        <f>IF(AB7&gt;0,"BIÊN BẢN SỐ: "&amp;AC7&amp;"/A-B","BIÊN BẢN SỐ: ……………......")</f>
        <v>BIÊN BẢN SỐ: ……………......</v>
      </c>
      <c r="B7" s="239"/>
      <c r="C7" s="239"/>
      <c r="D7" s="239"/>
      <c r="E7" s="239"/>
      <c r="F7" s="239"/>
      <c r="G7" s="239"/>
      <c r="H7" s="239"/>
      <c r="I7" s="239"/>
      <c r="J7" s="239"/>
      <c r="K7" s="239"/>
      <c r="L7" s="239"/>
      <c r="M7" s="239"/>
      <c r="N7" s="239"/>
      <c r="O7" s="239"/>
      <c r="P7" s="239"/>
      <c r="Q7" s="239"/>
      <c r="R7" s="239"/>
      <c r="S7" s="239"/>
      <c r="T7" s="239"/>
      <c r="U7" s="239"/>
      <c r="V7" s="239"/>
      <c r="W7" s="239"/>
      <c r="X7" s="239"/>
      <c r="Y7" s="239"/>
      <c r="Z7" s="239"/>
      <c r="AA7" s="261">
        <v>1</v>
      </c>
      <c r="AB7" s="236">
        <f>LEN(INDEX(DanhMuc,$AA$1,AA7))</f>
        <v>0</v>
      </c>
      <c r="AC7" s="236">
        <f>INDEX(DanhMuc,$AA$1,AA7)</f>
        <v>0</v>
      </c>
      <c r="AD7" s="236"/>
      <c r="AE7" s="236"/>
    </row>
    <row r="8" spans="1:31" ht="21" thickBot="1">
      <c r="A8" s="10" t="s">
        <v>1</v>
      </c>
      <c r="B8" s="239"/>
      <c r="C8" s="239"/>
      <c r="D8" s="239"/>
      <c r="E8" s="239"/>
      <c r="F8" s="239"/>
      <c r="G8" s="239"/>
      <c r="H8" s="239"/>
      <c r="I8" s="239"/>
      <c r="J8" s="239"/>
      <c r="K8" s="239"/>
      <c r="L8" s="239"/>
      <c r="M8" s="239"/>
      <c r="N8" s="239"/>
      <c r="O8" s="239"/>
      <c r="P8" s="239"/>
      <c r="Q8" s="239"/>
      <c r="R8" s="239"/>
      <c r="S8" s="239"/>
      <c r="T8" s="239"/>
      <c r="U8" s="239"/>
      <c r="V8" s="239"/>
      <c r="W8" s="239"/>
      <c r="X8" s="239"/>
      <c r="Y8" s="239"/>
      <c r="Z8" s="239"/>
      <c r="AA8" s="262" t="s">
        <v>25</v>
      </c>
      <c r="AB8" s="236"/>
      <c r="AC8" s="236"/>
      <c r="AD8" s="236"/>
      <c r="AE8" s="236"/>
    </row>
    <row r="9" spans="1:31" ht="16.5">
      <c r="A9" s="236"/>
      <c r="B9" s="236"/>
      <c r="C9" s="236"/>
      <c r="D9" s="236"/>
      <c r="E9" s="236"/>
      <c r="F9" s="236"/>
      <c r="G9" s="236"/>
      <c r="H9" s="236"/>
      <c r="I9" s="236"/>
      <c r="J9" s="236"/>
      <c r="K9" s="236"/>
      <c r="L9" s="236"/>
      <c r="M9" s="236"/>
      <c r="N9" s="236"/>
      <c r="O9" s="236"/>
      <c r="P9" s="236"/>
      <c r="Q9" s="236"/>
      <c r="R9" s="236"/>
      <c r="S9" s="236"/>
      <c r="T9" s="236"/>
      <c r="U9" s="236"/>
      <c r="V9" s="236"/>
      <c r="W9" s="236"/>
      <c r="X9" s="236"/>
      <c r="Y9" s="236"/>
      <c r="Z9" s="236"/>
      <c r="AA9" s="224"/>
      <c r="AB9" s="236"/>
      <c r="AC9" s="236"/>
      <c r="AD9" s="236"/>
      <c r="AE9" s="236"/>
    </row>
    <row r="10" spans="1:31" ht="16.5">
      <c r="A10" s="7" t="s">
        <v>44</v>
      </c>
      <c r="B10" s="31"/>
      <c r="C10" s="31"/>
      <c r="D10" s="31"/>
      <c r="E10" s="236" t="str">
        <f>ct</f>
        <v>Nhà làm việc kiêm kho, nhà công vụ và phụ trợ</v>
      </c>
      <c r="F10" s="31"/>
      <c r="G10" s="31"/>
      <c r="H10" s="236"/>
      <c r="I10" s="236"/>
      <c r="J10" s="236"/>
      <c r="K10" s="236"/>
      <c r="L10" s="236"/>
      <c r="M10" s="236"/>
      <c r="N10" s="236"/>
      <c r="O10" s="236"/>
      <c r="P10" s="236"/>
      <c r="Q10" s="236"/>
      <c r="R10" s="236"/>
      <c r="S10" s="236"/>
      <c r="T10" s="236"/>
      <c r="U10" s="236"/>
      <c r="V10" s="236"/>
      <c r="W10" s="236"/>
      <c r="X10" s="236"/>
      <c r="Y10" s="236"/>
      <c r="Z10" s="236"/>
      <c r="AA10" s="224"/>
      <c r="AB10" s="236"/>
      <c r="AC10" s="236"/>
      <c r="AD10" s="236"/>
      <c r="AE10" s="236"/>
    </row>
    <row r="11" spans="1:31" ht="16.5">
      <c r="A11" s="7" t="s">
        <v>74</v>
      </c>
      <c r="B11" s="31"/>
      <c r="C11" s="31"/>
      <c r="D11" s="31"/>
      <c r="E11" s="236" t="str">
        <f>hm</f>
        <v>Nhà làm việc kiêm kho</v>
      </c>
      <c r="F11" s="31"/>
      <c r="G11" s="31"/>
      <c r="H11" s="236"/>
      <c r="I11" s="236"/>
      <c r="J11" s="236"/>
      <c r="K11" s="236"/>
      <c r="L11" s="236"/>
      <c r="M11" s="236"/>
      <c r="N11" s="236"/>
      <c r="O11" s="236"/>
      <c r="P11" s="236"/>
      <c r="Q11" s="236"/>
      <c r="R11" s="236"/>
      <c r="S11" s="236"/>
      <c r="T11" s="236"/>
      <c r="U11" s="236"/>
      <c r="V11" s="236"/>
      <c r="W11" s="236"/>
      <c r="X11" s="236"/>
      <c r="Y11" s="236"/>
      <c r="Z11" s="236"/>
      <c r="AA11" s="224"/>
      <c r="AB11" s="236"/>
      <c r="AC11" s="236"/>
      <c r="AD11" s="236"/>
      <c r="AE11" s="236"/>
    </row>
    <row r="12" spans="1:31" ht="16.5">
      <c r="A12" s="7" t="s">
        <v>45</v>
      </c>
      <c r="B12" s="31"/>
      <c r="C12" s="31"/>
      <c r="D12" s="31"/>
      <c r="E12" s="236" t="str">
        <f>dd</f>
        <v>Phường HG - TP HL - Tỉnh QN</v>
      </c>
      <c r="F12" s="31"/>
      <c r="G12" s="31"/>
      <c r="H12" s="236"/>
      <c r="I12" s="236"/>
      <c r="J12" s="236"/>
      <c r="K12" s="236"/>
      <c r="L12" s="236"/>
      <c r="M12" s="236"/>
      <c r="N12" s="236"/>
      <c r="O12" s="236"/>
      <c r="P12" s="236"/>
      <c r="Q12" s="236"/>
      <c r="R12" s="236"/>
      <c r="S12" s="236"/>
      <c r="T12" s="236"/>
      <c r="U12" s="236"/>
      <c r="V12" s="236"/>
      <c r="W12" s="236"/>
      <c r="X12" s="236"/>
      <c r="Y12" s="236"/>
      <c r="Z12" s="236"/>
      <c r="AA12" s="224"/>
      <c r="AB12" s="236"/>
      <c r="AC12" s="236"/>
      <c r="AD12" s="236"/>
      <c r="AE12" s="236"/>
    </row>
    <row r="13" spans="1:31" ht="16.5">
      <c r="A13" s="7" t="s">
        <v>2</v>
      </c>
      <c r="B13" s="236"/>
      <c r="C13" s="236"/>
      <c r="D13" s="236"/>
      <c r="E13" s="236"/>
      <c r="F13" s="236"/>
      <c r="G13" s="236"/>
      <c r="H13" s="236"/>
      <c r="I13" s="236"/>
      <c r="J13" s="236"/>
      <c r="K13" s="236"/>
      <c r="L13" s="236"/>
      <c r="M13" s="236"/>
      <c r="N13" s="236"/>
      <c r="O13" s="236"/>
      <c r="P13" s="236"/>
      <c r="Q13" s="236"/>
      <c r="R13" s="236"/>
      <c r="S13" s="236"/>
      <c r="T13" s="236"/>
      <c r="U13" s="236"/>
      <c r="V13" s="236"/>
      <c r="W13" s="236"/>
      <c r="X13" s="236"/>
      <c r="Y13" s="236"/>
      <c r="Z13" s="236"/>
      <c r="AA13" s="224"/>
      <c r="AB13" s="236"/>
      <c r="AC13" s="236"/>
      <c r="AD13" s="236"/>
      <c r="AE13" s="236"/>
    </row>
    <row r="14" spans="1:31" ht="16.5" customHeight="1">
      <c r="A14" s="454" t="str">
        <f>IF(AB14&gt;0,INDEX(DanhMuc,$AA$1,AA14),REPT(".",285))</f>
        <v>.............................................................................................................................................................................................................................................................................................</v>
      </c>
      <c r="B14" s="454"/>
      <c r="C14" s="454"/>
      <c r="D14" s="454"/>
      <c r="E14" s="454"/>
      <c r="F14" s="454"/>
      <c r="G14" s="454"/>
      <c r="H14" s="454"/>
      <c r="I14" s="454"/>
      <c r="J14" s="454"/>
      <c r="K14" s="454"/>
      <c r="L14" s="454"/>
      <c r="M14" s="454"/>
      <c r="N14" s="454"/>
      <c r="O14" s="454"/>
      <c r="P14" s="454"/>
      <c r="Q14" s="454"/>
      <c r="R14" s="454"/>
      <c r="S14" s="454"/>
      <c r="T14" s="454"/>
      <c r="U14" s="454"/>
      <c r="V14" s="454"/>
      <c r="W14" s="454"/>
      <c r="X14" s="454"/>
      <c r="Y14" s="454"/>
      <c r="Z14" s="454"/>
      <c r="AA14" s="225">
        <v>2</v>
      </c>
      <c r="AB14" s="236">
        <f>LEN(INDEX(DanhMuc,$AA$1,AA14))</f>
        <v>0</v>
      </c>
      <c r="AC14" s="236"/>
      <c r="AD14" s="236"/>
      <c r="AE14" s="236"/>
    </row>
    <row r="15" spans="1:31" ht="16.5">
      <c r="A15" s="454"/>
      <c r="B15" s="454"/>
      <c r="C15" s="454"/>
      <c r="D15" s="454"/>
      <c r="E15" s="454"/>
      <c r="F15" s="454"/>
      <c r="G15" s="454"/>
      <c r="H15" s="454"/>
      <c r="I15" s="454"/>
      <c r="J15" s="454"/>
      <c r="K15" s="454"/>
      <c r="L15" s="454"/>
      <c r="M15" s="454"/>
      <c r="N15" s="454"/>
      <c r="O15" s="454"/>
      <c r="P15" s="454"/>
      <c r="Q15" s="454"/>
      <c r="R15" s="454"/>
      <c r="S15" s="454"/>
      <c r="T15" s="454"/>
      <c r="U15" s="454"/>
      <c r="V15" s="454"/>
      <c r="W15" s="454"/>
      <c r="X15" s="454"/>
      <c r="Y15" s="454"/>
      <c r="Z15" s="454"/>
      <c r="AA15" s="225"/>
      <c r="AB15" s="236"/>
      <c r="AC15" s="236"/>
      <c r="AD15" s="236"/>
      <c r="AE15" s="236"/>
    </row>
    <row r="16" spans="1:31" ht="16.5">
      <c r="A16" s="454"/>
      <c r="B16" s="454"/>
      <c r="C16" s="454"/>
      <c r="D16" s="454"/>
      <c r="E16" s="454"/>
      <c r="F16" s="454"/>
      <c r="G16" s="454"/>
      <c r="H16" s="454"/>
      <c r="I16" s="454"/>
      <c r="J16" s="454"/>
      <c r="K16" s="454"/>
      <c r="L16" s="454"/>
      <c r="M16" s="454"/>
      <c r="N16" s="454"/>
      <c r="O16" s="454"/>
      <c r="P16" s="454"/>
      <c r="Q16" s="454"/>
      <c r="R16" s="454"/>
      <c r="S16" s="454"/>
      <c r="T16" s="454"/>
      <c r="U16" s="454"/>
      <c r="V16" s="454"/>
      <c r="W16" s="454"/>
      <c r="X16" s="454"/>
      <c r="Y16" s="454"/>
      <c r="Z16" s="454"/>
      <c r="AA16" s="224"/>
      <c r="AB16" s="236"/>
      <c r="AC16" s="236"/>
      <c r="AD16" s="236"/>
      <c r="AE16" s="236"/>
    </row>
    <row r="17" spans="1:31" ht="18.75" customHeight="1">
      <c r="A17" s="7" t="s">
        <v>3</v>
      </c>
      <c r="B17" s="236"/>
      <c r="C17" s="236"/>
      <c r="D17" s="236"/>
      <c r="E17" s="236"/>
      <c r="F17" s="236"/>
      <c r="G17" s="236"/>
      <c r="H17" s="236"/>
      <c r="I17" s="236"/>
      <c r="J17" s="236"/>
      <c r="K17" s="236"/>
      <c r="L17" s="236"/>
      <c r="M17" s="236"/>
      <c r="N17" s="236"/>
      <c r="O17" s="236"/>
      <c r="P17" s="236"/>
      <c r="Q17" s="236"/>
      <c r="R17" s="236"/>
      <c r="S17" s="236"/>
      <c r="T17" s="236"/>
      <c r="U17" s="236"/>
      <c r="V17" s="236"/>
      <c r="W17" s="236"/>
      <c r="X17" s="236"/>
      <c r="Y17" s="236"/>
      <c r="Z17" s="236"/>
      <c r="AA17" s="224"/>
      <c r="AB17" s="236"/>
      <c r="AC17" s="236"/>
      <c r="AD17" s="236"/>
      <c r="AE17" s="236"/>
    </row>
    <row r="18" spans="1:31" ht="18.75">
      <c r="A18" s="450" t="str">
        <f>ntab1</f>
        <v xml:space="preserve">  2.1) Nhà thầu Tư vấn giám sát: Công ty Cổ phần Tư vấn…</v>
      </c>
      <c r="B18" s="450"/>
      <c r="C18" s="450"/>
      <c r="D18" s="450"/>
      <c r="E18" s="450"/>
      <c r="F18" s="450"/>
      <c r="G18" s="450"/>
      <c r="H18" s="450"/>
      <c r="I18" s="450"/>
      <c r="J18" s="450"/>
      <c r="K18" s="450"/>
      <c r="L18" s="450"/>
      <c r="M18" s="450"/>
      <c r="N18" s="450"/>
      <c r="O18" s="450"/>
      <c r="P18" s="450"/>
      <c r="Q18" s="450"/>
      <c r="R18" s="450"/>
      <c r="S18" s="450"/>
      <c r="T18" s="450"/>
      <c r="U18" s="450"/>
      <c r="V18" s="450"/>
      <c r="W18" s="450"/>
      <c r="X18" s="450"/>
      <c r="Y18" s="450"/>
      <c r="Z18" s="450"/>
      <c r="AA18" s="260"/>
      <c r="AB18" s="236"/>
      <c r="AC18" s="236"/>
      <c r="AD18" s="236"/>
      <c r="AE18" s="236"/>
    </row>
    <row r="19" spans="1:31" ht="18.75">
      <c r="A19" s="236"/>
      <c r="B19" s="236" t="str">
        <f>tvgs1</f>
        <v>Ông: Trần Bá Đức</v>
      </c>
      <c r="C19" s="236"/>
      <c r="D19" s="236"/>
      <c r="E19" s="236"/>
      <c r="F19" s="236"/>
      <c r="G19" s="236"/>
      <c r="H19" s="236"/>
      <c r="I19" s="236"/>
      <c r="J19" s="236"/>
      <c r="K19" s="236"/>
      <c r="L19" s="236"/>
      <c r="M19" s="236"/>
      <c r="N19" s="236" t="str">
        <f>tvgs11</f>
        <v>Chức vụ: Tổ trưởng tổ giám sát</v>
      </c>
      <c r="O19" s="236"/>
      <c r="P19" s="236"/>
      <c r="Q19" s="236"/>
      <c r="R19" s="236"/>
      <c r="S19" s="236"/>
      <c r="T19" s="236"/>
      <c r="U19" s="236"/>
      <c r="V19" s="236"/>
      <c r="W19" s="236"/>
      <c r="X19" s="236"/>
      <c r="Y19" s="236"/>
      <c r="Z19" s="236"/>
      <c r="AA19" s="260"/>
      <c r="AB19" s="236"/>
      <c r="AC19" s="236"/>
      <c r="AD19" s="236"/>
      <c r="AE19" s="236"/>
    </row>
    <row r="20" spans="1:31" ht="18.75">
      <c r="A20" s="236"/>
      <c r="B20" s="236" t="str">
        <f>tvgs2</f>
        <v>Ông: ………………………..</v>
      </c>
      <c r="C20" s="236"/>
      <c r="D20" s="236"/>
      <c r="E20" s="236"/>
      <c r="F20" s="236"/>
      <c r="G20" s="236"/>
      <c r="H20" s="236"/>
      <c r="I20" s="236"/>
      <c r="J20" s="236"/>
      <c r="K20" s="236"/>
      <c r="L20" s="236"/>
      <c r="M20" s="236"/>
      <c r="N20" s="236" t="str">
        <f>tvgs22</f>
        <v>Chức vụ: …………………</v>
      </c>
      <c r="O20" s="236"/>
      <c r="P20" s="236"/>
      <c r="Q20" s="236"/>
      <c r="R20" s="236"/>
      <c r="S20" s="236"/>
      <c r="T20" s="236"/>
      <c r="U20" s="236"/>
      <c r="V20" s="236"/>
      <c r="W20" s="236"/>
      <c r="X20" s="236"/>
      <c r="Y20" s="236"/>
      <c r="Z20" s="236"/>
      <c r="AA20" s="260"/>
      <c r="AB20" s="236"/>
      <c r="AC20" s="236"/>
      <c r="AD20" s="236"/>
      <c r="AE20" s="236"/>
    </row>
    <row r="21" spans="1:31" ht="18.75">
      <c r="A21" s="7" t="str">
        <f>ntab2</f>
        <v xml:space="preserve">  2.2) Nhà thầu thi công xây dựng: Công ty Cổ phần Xây dựng…</v>
      </c>
      <c r="B21" s="236"/>
      <c r="C21" s="236"/>
      <c r="D21" s="236"/>
      <c r="E21" s="236"/>
      <c r="F21" s="236"/>
      <c r="G21" s="236"/>
      <c r="H21" s="236"/>
      <c r="I21" s="236"/>
      <c r="J21" s="236"/>
      <c r="K21" s="236"/>
      <c r="L21" s="236"/>
      <c r="M21" s="236"/>
      <c r="N21" s="236"/>
      <c r="O21" s="236"/>
      <c r="P21" s="236"/>
      <c r="Q21" s="236"/>
      <c r="R21" s="236"/>
      <c r="S21" s="236"/>
      <c r="T21" s="236"/>
      <c r="U21" s="236"/>
      <c r="V21" s="236"/>
      <c r="W21" s="236"/>
      <c r="X21" s="236"/>
      <c r="Y21" s="236"/>
      <c r="Z21" s="236"/>
      <c r="AA21" s="260"/>
      <c r="AB21" s="236"/>
      <c r="AC21" s="236"/>
      <c r="AD21" s="236"/>
      <c r="AE21" s="236"/>
    </row>
    <row r="22" spans="1:31" ht="18.75">
      <c r="A22" s="236"/>
      <c r="B22" s="236" t="str">
        <f>dvtc1</f>
        <v>Ông: Nguyễn Anh Trung</v>
      </c>
      <c r="C22" s="236"/>
      <c r="D22" s="236"/>
      <c r="E22" s="236"/>
      <c r="F22" s="236"/>
      <c r="G22" s="236"/>
      <c r="H22" s="236"/>
      <c r="I22" s="236"/>
      <c r="J22" s="236"/>
      <c r="K22" s="236"/>
      <c r="L22" s="236"/>
      <c r="M22" s="236"/>
      <c r="N22" s="236" t="str">
        <f>dvtc11</f>
        <v>Chức vụ: Chỉ huy trưởng công trường</v>
      </c>
      <c r="O22" s="236"/>
      <c r="P22" s="236"/>
      <c r="Q22" s="236"/>
      <c r="R22" s="236"/>
      <c r="S22" s="236"/>
      <c r="T22" s="236"/>
      <c r="U22" s="236"/>
      <c r="V22" s="236"/>
      <c r="W22" s="236"/>
      <c r="X22" s="236"/>
      <c r="Y22" s="236"/>
      <c r="Z22" s="236"/>
      <c r="AA22" s="260"/>
      <c r="AB22" s="236"/>
      <c r="AC22" s="236"/>
      <c r="AD22" s="236"/>
      <c r="AE22" s="236"/>
    </row>
    <row r="23" spans="1:31" ht="18.75">
      <c r="A23" s="236"/>
      <c r="B23" s="236" t="str">
        <f>dvtc2</f>
        <v>Ông: Nguyễn Đức Lam</v>
      </c>
      <c r="C23" s="236"/>
      <c r="D23" s="236"/>
      <c r="E23" s="236"/>
      <c r="F23" s="236"/>
      <c r="G23" s="236"/>
      <c r="H23" s="236"/>
      <c r="I23" s="236"/>
      <c r="J23" s="236"/>
      <c r="K23" s="236"/>
      <c r="L23" s="236"/>
      <c r="M23" s="236"/>
      <c r="N23" s="236" t="str">
        <f>dvtc22</f>
        <v>Chức vụ: CBKT</v>
      </c>
      <c r="O23" s="236"/>
      <c r="P23" s="236"/>
      <c r="Q23" s="236"/>
      <c r="R23" s="236"/>
      <c r="S23" s="236"/>
      <c r="T23" s="236"/>
      <c r="U23" s="236"/>
      <c r="V23" s="236"/>
      <c r="W23" s="236"/>
      <c r="X23" s="236"/>
      <c r="Y23" s="236"/>
      <c r="Z23" s="236"/>
      <c r="AA23" s="260"/>
      <c r="AB23" s="236"/>
      <c r="AC23" s="236"/>
      <c r="AD23" s="236"/>
      <c r="AE23" s="236"/>
    </row>
    <row r="24" spans="1:31" ht="16.5">
      <c r="A24" s="7" t="s">
        <v>262</v>
      </c>
      <c r="B24" s="236"/>
      <c r="C24" s="236"/>
      <c r="D24" s="236"/>
      <c r="E24" s="236"/>
      <c r="F24" s="236"/>
      <c r="G24" s="236"/>
      <c r="H24" s="236"/>
      <c r="I24" s="236"/>
      <c r="J24" s="236"/>
      <c r="K24" s="236"/>
      <c r="L24" s="236"/>
      <c r="M24" s="236"/>
      <c r="N24" s="236"/>
      <c r="O24" s="236"/>
      <c r="P24" s="236"/>
      <c r="Q24" s="236"/>
      <c r="R24" s="236"/>
      <c r="S24" s="236"/>
      <c r="T24" s="236"/>
      <c r="U24" s="236"/>
      <c r="V24" s="236"/>
      <c r="W24" s="236"/>
      <c r="X24" s="236"/>
      <c r="Y24" s="236"/>
      <c r="Z24" s="236"/>
      <c r="AA24" s="224"/>
      <c r="AB24" s="236"/>
      <c r="AC24" s="236"/>
      <c r="AD24" s="236"/>
      <c r="AE24" s="236"/>
    </row>
    <row r="25" spans="1:31" ht="16.5">
      <c r="A25" s="236"/>
      <c r="B25" s="236" t="str">
        <f>"Bắt đầu: "&amp;AC25&amp;" giờ "&amp;AD25&amp;" phút"&amp;MID(Z$5,FIND(",",Z$5,1),LEN(Z$5))</f>
        <v>Bắt đầu: …… giờ …… phút, ngày …... tháng …... năm ……...</v>
      </c>
      <c r="C25" s="236"/>
      <c r="D25" s="236"/>
      <c r="E25" s="236"/>
      <c r="F25" s="236"/>
      <c r="G25" s="236"/>
      <c r="H25" s="236"/>
      <c r="I25" s="236"/>
      <c r="J25" s="236"/>
      <c r="K25" s="236"/>
      <c r="L25" s="236"/>
      <c r="M25" s="236"/>
      <c r="N25" s="236"/>
      <c r="O25" s="236"/>
      <c r="P25" s="236"/>
      <c r="Q25" s="236"/>
      <c r="R25" s="236"/>
      <c r="S25" s="236"/>
      <c r="T25" s="236"/>
      <c r="U25" s="236"/>
      <c r="V25" s="236"/>
      <c r="W25" s="236"/>
      <c r="X25" s="236"/>
      <c r="Y25" s="236"/>
      <c r="Z25" s="236"/>
      <c r="AA25" s="225">
        <v>8</v>
      </c>
      <c r="AB25" s="236">
        <f>INDEX(DanhMuc,$AA$1,AA25)</f>
        <v>0</v>
      </c>
      <c r="AC25" s="236" t="str">
        <f>IF(AB25&gt;0,LEFT(AB25,LEN(AB25)-2),"……")</f>
        <v>……</v>
      </c>
      <c r="AD25" s="236" t="str">
        <f>IF(AB25&gt;0,RIGHT(AB25,2),"……")</f>
        <v>……</v>
      </c>
      <c r="AE25" s="236"/>
    </row>
    <row r="26" spans="1:31" ht="16.5">
      <c r="A26" s="236"/>
      <c r="B26" s="236" t="str">
        <f>"Kết thúc: "&amp;AC26&amp;" giờ "&amp;AD26&amp;" phút"&amp;MID(Z$5,FIND(",",Z$5,1),LEN(Z$5))</f>
        <v>Kết thúc: ….. giờ ..… phút, ngày …... tháng …... năm ……...</v>
      </c>
      <c r="C26" s="236"/>
      <c r="D26" s="236"/>
      <c r="E26" s="236"/>
      <c r="F26" s="236"/>
      <c r="G26" s="236"/>
      <c r="H26" s="236"/>
      <c r="I26" s="236"/>
      <c r="J26" s="236"/>
      <c r="K26" s="236"/>
      <c r="L26" s="236"/>
      <c r="M26" s="236"/>
      <c r="N26" s="236"/>
      <c r="O26" s="236"/>
      <c r="P26" s="236"/>
      <c r="Q26" s="236"/>
      <c r="R26" s="236"/>
      <c r="S26" s="236"/>
      <c r="T26" s="236"/>
      <c r="U26" s="236"/>
      <c r="V26" s="236"/>
      <c r="W26" s="236"/>
      <c r="X26" s="236"/>
      <c r="Y26" s="236"/>
      <c r="Z26" s="236"/>
      <c r="AA26" s="225">
        <v>9</v>
      </c>
      <c r="AB26" s="236">
        <f>INDEX(DanhMuc,$AA$1,AA26)</f>
        <v>0</v>
      </c>
      <c r="AC26" s="236" t="str">
        <f>IF(AB26&gt;0,LEFT(AB26,LEN(AB26)-2),"…..")</f>
        <v>…..</v>
      </c>
      <c r="AD26" s="236" t="str">
        <f>IF(AB26&gt;0,RIGHT(AB26,2),"..…")</f>
        <v>..…</v>
      </c>
      <c r="AE26" s="236"/>
    </row>
    <row r="27" spans="1:31" ht="16.5" customHeight="1">
      <c r="A27" s="447" t="str">
        <f>"     Tại công trường xây dựng "&amp;ct&amp;"."</f>
        <v xml:space="preserve">     Tại công trường xây dựng Nhà làm việc kiêm kho, nhà công vụ và phụ trợ.</v>
      </c>
      <c r="B27" s="448"/>
      <c r="C27" s="448"/>
      <c r="D27" s="448"/>
      <c r="E27" s="448"/>
      <c r="F27" s="448"/>
      <c r="G27" s="448"/>
      <c r="H27" s="448"/>
      <c r="I27" s="448"/>
      <c r="J27" s="448"/>
      <c r="K27" s="448"/>
      <c r="L27" s="448"/>
      <c r="M27" s="448"/>
      <c r="N27" s="448"/>
      <c r="O27" s="448"/>
      <c r="P27" s="448"/>
      <c r="Q27" s="448"/>
      <c r="R27" s="448"/>
      <c r="S27" s="448"/>
      <c r="T27" s="448"/>
      <c r="U27" s="448"/>
      <c r="V27" s="448"/>
      <c r="W27" s="448"/>
      <c r="X27" s="448"/>
      <c r="Y27" s="448"/>
      <c r="Z27" s="448"/>
      <c r="AA27" s="224"/>
      <c r="AB27" s="236"/>
      <c r="AC27" s="236"/>
      <c r="AD27" s="236"/>
      <c r="AE27" s="236"/>
    </row>
    <row r="28" spans="1:31" ht="16.5">
      <c r="A28" s="7" t="s">
        <v>5</v>
      </c>
      <c r="B28" s="236"/>
      <c r="C28" s="236"/>
      <c r="D28" s="236"/>
      <c r="E28" s="236"/>
      <c r="F28" s="236"/>
      <c r="G28" s="236"/>
      <c r="H28" s="236"/>
      <c r="I28" s="236"/>
      <c r="J28" s="236"/>
      <c r="K28" s="236"/>
      <c r="L28" s="236"/>
      <c r="M28" s="236"/>
      <c r="N28" s="236"/>
      <c r="O28" s="236"/>
      <c r="P28" s="236"/>
      <c r="Q28" s="236"/>
      <c r="R28" s="236"/>
      <c r="S28" s="236"/>
      <c r="T28" s="236"/>
      <c r="U28" s="236"/>
      <c r="V28" s="236"/>
      <c r="W28" s="236"/>
      <c r="X28" s="236"/>
      <c r="Y28" s="236"/>
      <c r="Z28" s="236"/>
      <c r="AA28" s="224"/>
      <c r="AB28" s="236"/>
      <c r="AC28" s="236"/>
      <c r="AD28" s="236"/>
      <c r="AE28" s="236"/>
    </row>
    <row r="29" spans="1:31" ht="18.75">
      <c r="A29" s="8" t="s">
        <v>6</v>
      </c>
      <c r="B29" s="236"/>
      <c r="C29" s="236"/>
      <c r="D29" s="236"/>
      <c r="E29" s="236"/>
      <c r="F29" s="236"/>
      <c r="G29" s="236"/>
      <c r="H29" s="236"/>
      <c r="I29" s="236"/>
      <c r="J29" s="236"/>
      <c r="K29" s="236"/>
      <c r="L29" s="236"/>
      <c r="M29" s="236"/>
      <c r="N29" s="236"/>
      <c r="O29" s="236"/>
      <c r="P29" s="236"/>
      <c r="Q29" s="236"/>
      <c r="R29" s="236"/>
      <c r="S29" s="236"/>
      <c r="T29" s="236"/>
      <c r="U29" s="236"/>
      <c r="V29" s="236"/>
      <c r="W29" s="236"/>
      <c r="X29" s="236"/>
      <c r="Y29" s="236"/>
      <c r="Z29" s="236"/>
      <c r="AA29" s="260"/>
      <c r="AB29" s="236"/>
      <c r="AC29" s="236"/>
      <c r="AD29" s="236"/>
      <c r="AE29" s="236"/>
    </row>
    <row r="30" spans="1:31" ht="16.5">
      <c r="A30" s="451" t="str">
        <f>"    - Phiếu yêu cầu nghiệm thu của nhà thầu thi công xây dựng số: "&amp;IF(AB7&gt;0,AC7&amp;"/PĐN","………………")&amp;", ngày "&amp;AB31&amp;" tháng "&amp;AC31&amp;" năm "&amp;AD31&amp;";"</f>
        <v xml:space="preserve">    - Phiếu yêu cầu nghiệm thu của nhà thầu thi công xây dựng số: ………………, ngày …... tháng …... năm ……...;</v>
      </c>
      <c r="B30" s="451"/>
      <c r="C30" s="451"/>
      <c r="D30" s="451"/>
      <c r="E30" s="451"/>
      <c r="F30" s="451"/>
      <c r="G30" s="451"/>
      <c r="H30" s="451"/>
      <c r="I30" s="451"/>
      <c r="J30" s="451"/>
      <c r="K30" s="451"/>
      <c r="L30" s="451"/>
      <c r="M30" s="451"/>
      <c r="N30" s="451"/>
      <c r="O30" s="451"/>
      <c r="P30" s="451"/>
      <c r="Q30" s="451"/>
      <c r="R30" s="451"/>
      <c r="S30" s="451"/>
      <c r="T30" s="451"/>
      <c r="U30" s="451"/>
      <c r="V30" s="451"/>
      <c r="W30" s="451"/>
      <c r="X30" s="451"/>
      <c r="Y30" s="451"/>
      <c r="Z30" s="451"/>
      <c r="AA30" s="225">
        <v>1</v>
      </c>
      <c r="AB30" s="236">
        <f>LEN(INDEX(DanhMuc,$AA$1,AA30))</f>
        <v>0</v>
      </c>
      <c r="AC30" s="236">
        <f>INDEX(DanhMuc,$AA$1,AA30)</f>
        <v>0</v>
      </c>
      <c r="AD30" s="236"/>
      <c r="AE30" s="236"/>
    </row>
    <row r="31" spans="1:31" ht="16.5">
      <c r="A31" s="451"/>
      <c r="B31" s="451"/>
      <c r="C31" s="451"/>
      <c r="D31" s="451"/>
      <c r="E31" s="451"/>
      <c r="F31" s="451"/>
      <c r="G31" s="451"/>
      <c r="H31" s="451"/>
      <c r="I31" s="451"/>
      <c r="J31" s="451"/>
      <c r="K31" s="451"/>
      <c r="L31" s="451"/>
      <c r="M31" s="451"/>
      <c r="N31" s="451"/>
      <c r="O31" s="451"/>
      <c r="P31" s="451"/>
      <c r="Q31" s="451"/>
      <c r="R31" s="451"/>
      <c r="S31" s="451"/>
      <c r="T31" s="451"/>
      <c r="U31" s="451"/>
      <c r="V31" s="451"/>
      <c r="W31" s="451"/>
      <c r="X31" s="451"/>
      <c r="Y31" s="451"/>
      <c r="Z31" s="451"/>
      <c r="AA31" s="225">
        <v>7</v>
      </c>
      <c r="AB31" s="236" t="str">
        <f>IF(INDEX(DanhMuc,$AA$1,AA31)&gt;0,TEXT(DAY(INDEX(DanhMuc,$AA$1,AA31)),"00"),"…...")</f>
        <v>…...</v>
      </c>
      <c r="AC31" s="236" t="str">
        <f>IF(INDEX(DanhMuc,$AA$1,AA31)&gt;0,TEXT(MONTH(INDEX(DanhMuc,$AA$1,AA31)),"00"),"…...")</f>
        <v>…...</v>
      </c>
      <c r="AD31" s="236" t="str">
        <f>IF(INDEX(DanhMuc,$AA$1,AA31)&gt;0,TEXT(YEAR(INDEX(DanhMuc,$AA$1,AA31)),"00"),"……...")</f>
        <v>……...</v>
      </c>
      <c r="AE31" s="236"/>
    </row>
    <row r="32" spans="1:31" ht="18.75" customHeight="1">
      <c r="A32" s="447" t="s">
        <v>274</v>
      </c>
      <c r="B32" s="448"/>
      <c r="C32" s="448"/>
      <c r="D32" s="448"/>
      <c r="E32" s="448"/>
      <c r="F32" s="448"/>
      <c r="G32" s="448"/>
      <c r="H32" s="448"/>
      <c r="I32" s="448"/>
      <c r="J32" s="448"/>
      <c r="K32" s="448"/>
      <c r="L32" s="448"/>
      <c r="M32" s="448"/>
      <c r="N32" s="448"/>
      <c r="O32" s="448"/>
      <c r="P32" s="448"/>
      <c r="Q32" s="448"/>
      <c r="R32" s="448"/>
      <c r="S32" s="448"/>
      <c r="T32" s="448"/>
      <c r="U32" s="448"/>
      <c r="V32" s="448"/>
      <c r="W32" s="448"/>
      <c r="X32" s="448"/>
      <c r="Y32" s="448"/>
      <c r="Z32" s="448"/>
      <c r="AA32" s="260"/>
      <c r="AB32" s="236"/>
      <c r="AC32" s="236"/>
      <c r="AD32" s="236"/>
      <c r="AE32" s="236"/>
    </row>
    <row r="33" spans="1:31" ht="18.75">
      <c r="A33" s="448"/>
      <c r="B33" s="448"/>
      <c r="C33" s="448"/>
      <c r="D33" s="448"/>
      <c r="E33" s="448"/>
      <c r="F33" s="448"/>
      <c r="G33" s="448"/>
      <c r="H33" s="448"/>
      <c r="I33" s="448"/>
      <c r="J33" s="448"/>
      <c r="K33" s="448"/>
      <c r="L33" s="448"/>
      <c r="M33" s="448"/>
      <c r="N33" s="448"/>
      <c r="O33" s="448"/>
      <c r="P33" s="448"/>
      <c r="Q33" s="448"/>
      <c r="R33" s="448"/>
      <c r="S33" s="448"/>
      <c r="T33" s="448"/>
      <c r="U33" s="448"/>
      <c r="V33" s="448"/>
      <c r="W33" s="448"/>
      <c r="X33" s="448"/>
      <c r="Y33" s="448"/>
      <c r="Z33" s="448"/>
      <c r="AA33" s="260"/>
      <c r="AB33" s="236"/>
      <c r="AC33" s="236"/>
      <c r="AD33" s="236"/>
      <c r="AE33" s="236"/>
    </row>
    <row r="34" spans="1:31" ht="18.75">
      <c r="A34" s="240" t="s">
        <v>259</v>
      </c>
      <c r="B34" s="236"/>
      <c r="C34" s="236"/>
      <c r="D34" s="236"/>
      <c r="E34" s="236"/>
      <c r="F34" s="236"/>
      <c r="G34" s="236"/>
      <c r="H34" s="236"/>
      <c r="I34" s="236"/>
      <c r="J34" s="236"/>
      <c r="K34" s="236"/>
      <c r="L34" s="236"/>
      <c r="M34" s="236"/>
      <c r="N34" s="236"/>
      <c r="O34" s="236"/>
      <c r="P34" s="236"/>
      <c r="Q34" s="236"/>
      <c r="R34" s="236"/>
      <c r="S34" s="236"/>
      <c r="T34" s="236"/>
      <c r="U34" s="236"/>
      <c r="V34" s="236"/>
      <c r="W34" s="236"/>
      <c r="X34" s="236"/>
      <c r="Y34" s="236"/>
      <c r="Z34" s="236"/>
      <c r="AA34" s="260"/>
      <c r="AB34" s="236"/>
      <c r="AC34" s="236"/>
      <c r="AD34" s="236"/>
      <c r="AE34" s="236"/>
    </row>
    <row r="35" spans="1:31" ht="18.75">
      <c r="A35" s="240"/>
      <c r="B35" s="266" t="s">
        <v>332</v>
      </c>
      <c r="C35" s="236"/>
      <c r="D35" s="236"/>
      <c r="E35" s="236"/>
      <c r="F35" s="236"/>
      <c r="G35" s="236"/>
      <c r="H35" s="236"/>
      <c r="I35" s="236"/>
      <c r="J35" s="236"/>
      <c r="K35" s="236"/>
      <c r="L35" s="236"/>
      <c r="M35" s="236"/>
      <c r="N35" s="236"/>
      <c r="O35" s="236"/>
      <c r="P35" s="236"/>
      <c r="Q35" s="236"/>
      <c r="R35" s="236"/>
      <c r="S35" s="236"/>
      <c r="T35" s="236"/>
      <c r="U35" s="236"/>
      <c r="V35" s="236"/>
      <c r="W35" s="236"/>
      <c r="X35" s="236"/>
      <c r="Y35" s="236"/>
      <c r="Z35" s="236"/>
      <c r="AA35" s="260"/>
      <c r="AB35" s="236"/>
      <c r="AC35" s="236"/>
      <c r="AD35" s="236"/>
      <c r="AE35" s="236"/>
    </row>
    <row r="36" spans="1:31" ht="18.75">
      <c r="A36" s="240"/>
      <c r="B36" s="266" t="s">
        <v>332</v>
      </c>
      <c r="C36" s="236"/>
      <c r="D36" s="236"/>
      <c r="E36" s="236"/>
      <c r="F36" s="236"/>
      <c r="G36" s="236"/>
      <c r="H36" s="236"/>
      <c r="I36" s="236"/>
      <c r="J36" s="236"/>
      <c r="K36" s="236"/>
      <c r="L36" s="236"/>
      <c r="M36" s="236"/>
      <c r="N36" s="236"/>
      <c r="O36" s="236"/>
      <c r="P36" s="236"/>
      <c r="Q36" s="236"/>
      <c r="R36" s="236"/>
      <c r="S36" s="236"/>
      <c r="T36" s="236"/>
      <c r="U36" s="236"/>
      <c r="V36" s="236"/>
      <c r="W36" s="236"/>
      <c r="X36" s="236"/>
      <c r="Y36" s="236"/>
      <c r="Z36" s="236"/>
      <c r="AA36" s="260"/>
      <c r="AB36" s="236"/>
      <c r="AC36" s="236"/>
      <c r="AD36" s="236"/>
      <c r="AE36" s="236"/>
    </row>
    <row r="37" spans="1:31" ht="18.75">
      <c r="A37" s="236"/>
      <c r="B37" s="266" t="s">
        <v>332</v>
      </c>
      <c r="C37" s="241"/>
      <c r="D37" s="241"/>
      <c r="E37" s="241"/>
      <c r="F37" s="241"/>
      <c r="G37" s="241"/>
      <c r="H37" s="241"/>
      <c r="I37" s="241"/>
      <c r="J37" s="241"/>
      <c r="K37" s="241"/>
      <c r="L37" s="241"/>
      <c r="M37" s="241"/>
      <c r="N37" s="241"/>
      <c r="O37" s="241"/>
      <c r="P37" s="241"/>
      <c r="Q37" s="241"/>
      <c r="R37" s="241"/>
      <c r="S37" s="241"/>
      <c r="T37" s="241"/>
      <c r="U37" s="241"/>
      <c r="V37" s="241"/>
      <c r="W37" s="241"/>
      <c r="X37" s="241"/>
      <c r="Y37" s="241"/>
      <c r="Z37" s="241"/>
      <c r="AA37" s="260"/>
      <c r="AB37" s="236"/>
      <c r="AC37" s="236"/>
      <c r="AD37" s="236"/>
      <c r="AE37" s="236"/>
    </row>
    <row r="38" spans="1:31" ht="18.75" customHeight="1">
      <c r="A38" s="447" t="str">
        <f>"   - "&amp;hdxd&amp;";"</f>
        <v xml:space="preserve">   - Hợp đồng Xây lắp số: 02/2010/HĐXD ký ngày 01 tháng 3 năm 2010 về việc thi công xây dựng “Nhà làm việc kiêm kho, Nhà công vụ và phụ trợ” thuộc Dự án Đầu tư Xây dựng Công trình “Nhà làm việc kiêm kho” giữa Tỉnh QN và Công ty CP xây dựng…;</v>
      </c>
      <c r="B38" s="448"/>
      <c r="C38" s="448"/>
      <c r="D38" s="448"/>
      <c r="E38" s="448"/>
      <c r="F38" s="448"/>
      <c r="G38" s="448"/>
      <c r="H38" s="448"/>
      <c r="I38" s="448"/>
      <c r="J38" s="448"/>
      <c r="K38" s="448"/>
      <c r="L38" s="448"/>
      <c r="M38" s="448"/>
      <c r="N38" s="448"/>
      <c r="O38" s="448"/>
      <c r="P38" s="448"/>
      <c r="Q38" s="448"/>
      <c r="R38" s="448"/>
      <c r="S38" s="448"/>
      <c r="T38" s="448"/>
      <c r="U38" s="448"/>
      <c r="V38" s="448"/>
      <c r="W38" s="448"/>
      <c r="X38" s="448"/>
      <c r="Y38" s="448"/>
      <c r="Z38" s="448"/>
      <c r="AA38" s="260"/>
      <c r="AB38" s="236"/>
      <c r="AC38" s="236"/>
      <c r="AD38" s="236"/>
      <c r="AE38" s="236"/>
    </row>
    <row r="39" spans="1:31" ht="18.75">
      <c r="A39" s="447"/>
      <c r="B39" s="448"/>
      <c r="C39" s="448"/>
      <c r="D39" s="448"/>
      <c r="E39" s="448"/>
      <c r="F39" s="448"/>
      <c r="G39" s="448"/>
      <c r="H39" s="448"/>
      <c r="I39" s="448"/>
      <c r="J39" s="448"/>
      <c r="K39" s="448"/>
      <c r="L39" s="448"/>
      <c r="M39" s="448"/>
      <c r="N39" s="448"/>
      <c r="O39" s="448"/>
      <c r="P39" s="448"/>
      <c r="Q39" s="448"/>
      <c r="R39" s="448"/>
      <c r="S39" s="448"/>
      <c r="T39" s="448"/>
      <c r="U39" s="448"/>
      <c r="V39" s="448"/>
      <c r="W39" s="448"/>
      <c r="X39" s="448"/>
      <c r="Y39" s="448"/>
      <c r="Z39" s="448"/>
      <c r="AA39" s="260"/>
      <c r="AB39" s="236"/>
      <c r="AC39" s="236"/>
      <c r="AD39" s="236"/>
      <c r="AE39" s="236"/>
    </row>
    <row r="40" spans="1:31" ht="18.75">
      <c r="A40" s="447"/>
      <c r="B40" s="448"/>
      <c r="C40" s="448"/>
      <c r="D40" s="448"/>
      <c r="E40" s="448"/>
      <c r="F40" s="448"/>
      <c r="G40" s="448"/>
      <c r="H40" s="448"/>
      <c r="I40" s="448"/>
      <c r="J40" s="448"/>
      <c r="K40" s="448"/>
      <c r="L40" s="448"/>
      <c r="M40" s="448"/>
      <c r="N40" s="448"/>
      <c r="O40" s="448"/>
      <c r="P40" s="448"/>
      <c r="Q40" s="448"/>
      <c r="R40" s="448"/>
      <c r="S40" s="448"/>
      <c r="T40" s="448"/>
      <c r="U40" s="448"/>
      <c r="V40" s="448"/>
      <c r="W40" s="448"/>
      <c r="X40" s="448"/>
      <c r="Y40" s="448"/>
      <c r="Z40" s="448"/>
      <c r="AA40" s="260"/>
      <c r="AB40" s="236"/>
      <c r="AC40" s="236"/>
      <c r="AD40" s="236"/>
      <c r="AE40" s="236"/>
    </row>
    <row r="41" spans="1:31" ht="18.75">
      <c r="A41" s="448"/>
      <c r="B41" s="448"/>
      <c r="C41" s="448"/>
      <c r="D41" s="448"/>
      <c r="E41" s="448"/>
      <c r="F41" s="448"/>
      <c r="G41" s="448"/>
      <c r="H41" s="448"/>
      <c r="I41" s="448"/>
      <c r="J41" s="448"/>
      <c r="K41" s="448"/>
      <c r="L41" s="448"/>
      <c r="M41" s="448"/>
      <c r="N41" s="448"/>
      <c r="O41" s="448"/>
      <c r="P41" s="448"/>
      <c r="Q41" s="448"/>
      <c r="R41" s="448"/>
      <c r="S41" s="448"/>
      <c r="T41" s="448"/>
      <c r="U41" s="448"/>
      <c r="V41" s="448"/>
      <c r="W41" s="448"/>
      <c r="X41" s="448"/>
      <c r="Y41" s="448"/>
      <c r="Z41" s="448"/>
      <c r="AA41" s="260"/>
      <c r="AB41" s="236"/>
      <c r="AC41" s="236"/>
      <c r="AD41" s="236"/>
      <c r="AE41" s="236"/>
    </row>
    <row r="42" spans="1:31" ht="18.75" customHeight="1">
      <c r="A42" s="240" t="s">
        <v>94</v>
      </c>
      <c r="B42" s="241"/>
      <c r="C42" s="241"/>
      <c r="D42" s="241"/>
      <c r="E42" s="241"/>
      <c r="F42" s="241"/>
      <c r="G42" s="241"/>
      <c r="H42" s="241"/>
      <c r="I42" s="241"/>
      <c r="J42" s="241"/>
      <c r="K42" s="241"/>
      <c r="L42" s="241"/>
      <c r="M42" s="241"/>
      <c r="N42" s="241"/>
      <c r="O42" s="241"/>
      <c r="P42" s="241"/>
      <c r="Q42" s="241"/>
      <c r="R42" s="241"/>
      <c r="S42" s="241"/>
      <c r="T42" s="241"/>
      <c r="U42" s="241"/>
      <c r="V42" s="241"/>
      <c r="W42" s="241"/>
      <c r="X42" s="241"/>
      <c r="Y42" s="241"/>
      <c r="Z42" s="241"/>
      <c r="AA42" s="260"/>
      <c r="AB42" s="236"/>
      <c r="AC42" s="236"/>
      <c r="AD42" s="236"/>
      <c r="AE42" s="236"/>
    </row>
    <row r="43" spans="1:31" ht="16.5">
      <c r="A43" s="447" t="str">
        <f>"    - Biên bản nghiệm thu nội bộ đối tượng nghiệm thu số: "&amp;IF(AB43&gt;0,AC43&amp;"/NB","……………......")&amp;", ngày "&amp;AB44&amp;" tháng "&amp;AC44&amp;" năm "&amp;AD44&amp;";"</f>
        <v xml:space="preserve">    - Biên bản nghiệm thu nội bộ đối tượng nghiệm thu số: ……………......, ngày …... tháng …... năm ……...;</v>
      </c>
      <c r="B43" s="448"/>
      <c r="C43" s="448"/>
      <c r="D43" s="448"/>
      <c r="E43" s="448"/>
      <c r="F43" s="448"/>
      <c r="G43" s="448"/>
      <c r="H43" s="448"/>
      <c r="I43" s="448"/>
      <c r="J43" s="448"/>
      <c r="K43" s="448"/>
      <c r="L43" s="448"/>
      <c r="M43" s="448"/>
      <c r="N43" s="448"/>
      <c r="O43" s="448"/>
      <c r="P43" s="448"/>
      <c r="Q43" s="448"/>
      <c r="R43" s="448"/>
      <c r="S43" s="448"/>
      <c r="T43" s="448"/>
      <c r="U43" s="448"/>
      <c r="V43" s="448"/>
      <c r="W43" s="448"/>
      <c r="X43" s="448"/>
      <c r="Y43" s="448"/>
      <c r="Z43" s="448"/>
      <c r="AA43" s="225">
        <v>1</v>
      </c>
      <c r="AB43" s="236">
        <f>LEN(INDEX(DanhMuc,$AA$1,AA43))</f>
        <v>0</v>
      </c>
      <c r="AC43" s="236">
        <f>INDEX(DanhMuc,$AA$1,AA43)</f>
        <v>0</v>
      </c>
      <c r="AD43" s="236"/>
      <c r="AE43" s="236"/>
    </row>
    <row r="44" spans="1:31" ht="16.5">
      <c r="A44" s="448"/>
      <c r="B44" s="448"/>
      <c r="C44" s="448"/>
      <c r="D44" s="448"/>
      <c r="E44" s="448"/>
      <c r="F44" s="448"/>
      <c r="G44" s="448"/>
      <c r="H44" s="448"/>
      <c r="I44" s="448"/>
      <c r="J44" s="448"/>
      <c r="K44" s="448"/>
      <c r="L44" s="448"/>
      <c r="M44" s="448"/>
      <c r="N44" s="448"/>
      <c r="O44" s="448"/>
      <c r="P44" s="448"/>
      <c r="Q44" s="448"/>
      <c r="R44" s="448"/>
      <c r="S44" s="448"/>
      <c r="T44" s="448"/>
      <c r="U44" s="448"/>
      <c r="V44" s="448"/>
      <c r="W44" s="448"/>
      <c r="X44" s="448"/>
      <c r="Y44" s="448"/>
      <c r="Z44" s="448"/>
      <c r="AA44" s="225">
        <v>5</v>
      </c>
      <c r="AB44" s="236" t="str">
        <f>IF(INDEX(DanhMuc,$AA$1,AA44)&gt;0,TEXT(DAY(INDEX(DanhMuc,$AA$1,AA44)),"00"),"…...")</f>
        <v>…...</v>
      </c>
      <c r="AC44" s="236" t="str">
        <f>IF(INDEX(DanhMuc,$AA$1,AA44)&gt;0,TEXT(MONTH(INDEX(DanhMuc,$AA$1,AA44)),"00"),"…...")</f>
        <v>…...</v>
      </c>
      <c r="AD44" s="236" t="str">
        <f>IF(INDEX(DanhMuc,$AA$1,AA44)&gt;0,TEXT(YEAR(INDEX(DanhMuc,$AA$1,AA44)),"00"),"……...")</f>
        <v>……...</v>
      </c>
      <c r="AE44" s="236"/>
    </row>
    <row r="45" spans="1:31" ht="20.25">
      <c r="A45" s="447" t="s">
        <v>11</v>
      </c>
      <c r="B45" s="448"/>
      <c r="C45" s="448"/>
      <c r="D45" s="448"/>
      <c r="E45" s="448"/>
      <c r="F45" s="448"/>
      <c r="G45" s="448"/>
      <c r="H45" s="448"/>
      <c r="I45" s="448"/>
      <c r="J45" s="448"/>
      <c r="K45" s="448"/>
      <c r="L45" s="448"/>
      <c r="M45" s="448"/>
      <c r="N45" s="448"/>
      <c r="O45" s="448"/>
      <c r="P45" s="448"/>
      <c r="Q45" s="448"/>
      <c r="R45" s="448"/>
      <c r="S45" s="448"/>
      <c r="T45" s="448"/>
      <c r="U45" s="448"/>
      <c r="V45" s="448"/>
      <c r="W45" s="448"/>
      <c r="X45" s="448"/>
      <c r="Y45" s="448"/>
      <c r="Z45" s="448"/>
      <c r="AA45" s="263"/>
      <c r="AB45" s="236"/>
      <c r="AC45" s="236"/>
      <c r="AD45" s="236"/>
      <c r="AE45" s="236"/>
    </row>
    <row r="46" spans="1:31" ht="15.75" customHeight="1">
      <c r="A46" s="448"/>
      <c r="B46" s="448"/>
      <c r="C46" s="448"/>
      <c r="D46" s="448"/>
      <c r="E46" s="448"/>
      <c r="F46" s="448"/>
      <c r="G46" s="448"/>
      <c r="H46" s="448"/>
      <c r="I46" s="448"/>
      <c r="J46" s="448"/>
      <c r="K46" s="448"/>
      <c r="L46" s="448"/>
      <c r="M46" s="448"/>
      <c r="N46" s="448"/>
      <c r="O46" s="448"/>
      <c r="P46" s="448"/>
      <c r="Q46" s="448"/>
      <c r="R46" s="448"/>
      <c r="S46" s="448"/>
      <c r="T46" s="448"/>
      <c r="U46" s="448"/>
      <c r="V46" s="448"/>
      <c r="W46" s="448"/>
      <c r="X46" s="448"/>
      <c r="Y46" s="448"/>
      <c r="Z46" s="448"/>
      <c r="AA46" s="263"/>
      <c r="AB46" s="236"/>
      <c r="AC46" s="236"/>
      <c r="AD46" s="236"/>
      <c r="AE46" s="236"/>
    </row>
    <row r="47" spans="1:31" ht="15.75" customHeight="1">
      <c r="A47" s="8" t="s">
        <v>7</v>
      </c>
      <c r="B47" s="236"/>
      <c r="C47" s="236"/>
      <c r="D47" s="236"/>
      <c r="E47" s="236"/>
      <c r="F47" s="236"/>
      <c r="G47" s="236"/>
      <c r="H47" s="236"/>
      <c r="I47" s="236"/>
      <c r="J47" s="236"/>
      <c r="K47" s="236"/>
      <c r="L47" s="236"/>
      <c r="M47" s="236"/>
      <c r="N47" s="236"/>
      <c r="O47" s="236"/>
      <c r="P47" s="236"/>
      <c r="Q47" s="236"/>
      <c r="R47" s="236"/>
      <c r="S47" s="236"/>
      <c r="T47" s="236"/>
      <c r="U47" s="236"/>
      <c r="V47" s="236"/>
      <c r="W47" s="236"/>
      <c r="X47" s="236"/>
      <c r="Y47" s="236"/>
      <c r="Z47" s="236"/>
      <c r="AA47" s="263"/>
      <c r="AB47" s="236"/>
      <c r="AC47" s="236"/>
      <c r="AD47" s="236"/>
      <c r="AE47" s="236"/>
    </row>
    <row r="48" spans="1:31" ht="15.75" customHeight="1">
      <c r="A48" s="240" t="s">
        <v>346</v>
      </c>
      <c r="B48" s="236"/>
      <c r="C48" s="236"/>
      <c r="D48" s="236"/>
      <c r="E48" s="236"/>
      <c r="F48" s="236"/>
      <c r="G48" s="236"/>
      <c r="H48" s="236"/>
      <c r="I48" s="236"/>
      <c r="J48" s="236"/>
      <c r="K48" s="236"/>
      <c r="L48" s="236"/>
      <c r="M48" s="236"/>
      <c r="N48" s="236"/>
      <c r="O48" s="236"/>
      <c r="P48" s="236"/>
      <c r="Q48" s="236"/>
      <c r="R48" s="236"/>
      <c r="S48" s="236"/>
      <c r="T48" s="236"/>
      <c r="U48" s="236"/>
      <c r="V48" s="236"/>
      <c r="W48" s="236"/>
      <c r="X48" s="236"/>
      <c r="Y48" s="236"/>
      <c r="Z48" s="236"/>
      <c r="AA48" s="7"/>
      <c r="AB48" s="233"/>
      <c r="AC48" s="233"/>
      <c r="AD48" s="233"/>
      <c r="AE48" s="233"/>
    </row>
    <row r="49" spans="1:31" ht="20.25">
      <c r="A49" s="8" t="s">
        <v>96</v>
      </c>
      <c r="B49" s="236"/>
      <c r="C49" s="236"/>
      <c r="D49" s="236"/>
      <c r="E49" s="236"/>
      <c r="F49" s="236"/>
      <c r="G49" s="236"/>
      <c r="H49" s="236"/>
      <c r="I49" s="236"/>
      <c r="J49" s="236"/>
      <c r="K49" s="236"/>
      <c r="L49" s="236"/>
      <c r="M49" s="236"/>
      <c r="N49" s="236"/>
      <c r="O49" s="236"/>
      <c r="P49" s="236"/>
      <c r="Q49" s="236"/>
      <c r="R49" s="236"/>
      <c r="S49" s="236"/>
      <c r="T49" s="236"/>
      <c r="U49" s="236"/>
      <c r="V49" s="236"/>
      <c r="W49" s="236"/>
      <c r="X49" s="236"/>
      <c r="Y49" s="236"/>
      <c r="Z49" s="236"/>
      <c r="AA49" s="263"/>
      <c r="AB49" s="236"/>
      <c r="AC49" s="236"/>
      <c r="AD49" s="236"/>
      <c r="AE49" s="236"/>
    </row>
    <row r="50" spans="1:31" ht="21" thickBot="1">
      <c r="A50" s="243"/>
      <c r="B50" s="244"/>
      <c r="C50" s="244"/>
      <c r="D50" s="244"/>
      <c r="E50" s="244"/>
      <c r="F50" s="244"/>
      <c r="G50" s="244"/>
      <c r="H50" s="244"/>
      <c r="I50" s="244"/>
      <c r="J50" s="244"/>
      <c r="K50" s="244"/>
      <c r="L50" s="244"/>
      <c r="M50" s="244"/>
      <c r="N50" s="244"/>
      <c r="O50" s="244"/>
      <c r="P50" s="244"/>
      <c r="Q50" s="244"/>
      <c r="R50" s="244"/>
      <c r="S50" s="244"/>
      <c r="T50" s="244"/>
      <c r="U50" s="244"/>
      <c r="V50" s="244"/>
      <c r="W50" s="244"/>
      <c r="X50" s="244"/>
      <c r="Y50" s="244"/>
      <c r="Z50" s="244"/>
      <c r="AA50" s="263"/>
      <c r="AB50" s="236"/>
      <c r="AC50" s="236"/>
      <c r="AD50" s="236"/>
      <c r="AE50" s="236"/>
    </row>
    <row r="51" spans="1:31" ht="21" thickBot="1">
      <c r="A51" s="7" t="s">
        <v>8</v>
      </c>
      <c r="B51" s="236"/>
      <c r="C51" s="236"/>
      <c r="D51" s="236"/>
      <c r="E51" s="236"/>
      <c r="F51" s="236"/>
      <c r="G51" s="236"/>
      <c r="H51" s="236"/>
      <c r="I51" s="236"/>
      <c r="J51" s="236"/>
      <c r="K51" s="236"/>
      <c r="L51" s="236"/>
      <c r="M51" s="236"/>
      <c r="N51" s="236"/>
      <c r="O51" s="236"/>
      <c r="P51" s="236"/>
      <c r="Q51" s="236"/>
      <c r="R51" s="236"/>
      <c r="S51" s="236"/>
      <c r="T51" s="236"/>
      <c r="U51" s="236"/>
      <c r="V51" s="236"/>
      <c r="W51" s="236"/>
      <c r="X51" s="236"/>
      <c r="Y51" s="236"/>
      <c r="Z51" s="236"/>
      <c r="AA51" s="264" t="s">
        <v>25</v>
      </c>
      <c r="AB51" s="236"/>
      <c r="AC51" s="236"/>
      <c r="AD51" s="236"/>
      <c r="AE51" s="236"/>
    </row>
    <row r="52" spans="1:31" ht="20.25">
      <c r="A52" s="245"/>
      <c r="B52" s="249" t="s">
        <v>276</v>
      </c>
      <c r="C52" s="249"/>
      <c r="D52" s="249"/>
      <c r="E52" s="249"/>
      <c r="F52" s="249"/>
      <c r="G52" s="249"/>
      <c r="H52" s="249"/>
      <c r="I52" s="249"/>
      <c r="J52" s="249"/>
      <c r="K52" s="249"/>
      <c r="L52" s="249"/>
      <c r="M52" s="249"/>
      <c r="N52" s="249"/>
      <c r="O52" s="249"/>
      <c r="P52" s="249"/>
      <c r="Q52" s="245"/>
      <c r="R52" s="245"/>
      <c r="S52" s="245"/>
      <c r="T52" s="245"/>
      <c r="U52" s="245"/>
      <c r="V52" s="245"/>
      <c r="W52" s="245"/>
      <c r="X52" s="245"/>
      <c r="Y52" s="245"/>
      <c r="Z52" s="245"/>
      <c r="AA52" s="263"/>
      <c r="AB52" s="236"/>
      <c r="AC52" s="236"/>
      <c r="AD52" s="236"/>
      <c r="AE52" s="236"/>
    </row>
    <row r="53" spans="1:31" ht="20.25">
      <c r="A53" s="7" t="s">
        <v>95</v>
      </c>
      <c r="B53" s="236"/>
      <c r="C53" s="236"/>
      <c r="D53" s="236"/>
      <c r="E53" s="236"/>
      <c r="F53" s="236"/>
      <c r="G53" s="236"/>
      <c r="H53" s="236"/>
      <c r="I53" s="236"/>
      <c r="J53" s="236"/>
      <c r="K53" s="236"/>
      <c r="L53" s="236"/>
      <c r="M53" s="236"/>
      <c r="N53" s="236"/>
      <c r="O53" s="236"/>
      <c r="P53" s="236"/>
      <c r="Q53" s="236"/>
      <c r="R53" s="236"/>
      <c r="S53" s="236"/>
      <c r="T53" s="236"/>
      <c r="U53" s="236"/>
      <c r="V53" s="236"/>
      <c r="W53" s="236"/>
      <c r="X53" s="236"/>
      <c r="Y53" s="236"/>
      <c r="Z53" s="236"/>
      <c r="AA53" s="242"/>
      <c r="AB53" s="236"/>
      <c r="AC53" s="236"/>
      <c r="AD53" s="236"/>
      <c r="AE53" s="236"/>
    </row>
    <row r="54" spans="1:31" ht="18.75">
      <c r="A54" s="236"/>
      <c r="B54" s="236"/>
      <c r="C54" s="236"/>
      <c r="D54" s="236"/>
      <c r="E54" s="236"/>
      <c r="F54" s="236"/>
      <c r="G54" s="236"/>
      <c r="H54" s="236"/>
      <c r="I54" s="236"/>
      <c r="J54" s="236"/>
      <c r="K54" s="236"/>
      <c r="L54" s="236"/>
      <c r="M54" s="236"/>
      <c r="N54" s="236"/>
      <c r="O54" s="236"/>
      <c r="P54" s="236"/>
      <c r="Q54" s="236"/>
      <c r="R54" s="236"/>
      <c r="S54" s="236"/>
      <c r="T54" s="236"/>
      <c r="U54" s="236"/>
      <c r="V54" s="236"/>
      <c r="W54" s="236"/>
      <c r="X54" s="236"/>
      <c r="Y54" s="236"/>
      <c r="Z54" s="236"/>
      <c r="AA54" s="235"/>
      <c r="AB54" s="236"/>
      <c r="AC54" s="236"/>
      <c r="AD54" s="236"/>
      <c r="AE54" s="236"/>
    </row>
    <row r="55" spans="1:31" ht="18.75">
      <c r="A55" s="239" t="s">
        <v>291</v>
      </c>
      <c r="B55" s="239"/>
      <c r="C55" s="239"/>
      <c r="D55" s="239"/>
      <c r="E55" s="239"/>
      <c r="F55" s="239"/>
      <c r="G55" s="239"/>
      <c r="H55" s="239"/>
      <c r="I55" s="239"/>
      <c r="J55" s="239"/>
      <c r="K55" s="239"/>
      <c r="L55" s="239"/>
      <c r="M55" s="239"/>
      <c r="N55" s="239" t="s">
        <v>9</v>
      </c>
      <c r="O55" s="239"/>
      <c r="P55" s="239"/>
      <c r="Q55" s="239"/>
      <c r="R55" s="239"/>
      <c r="S55" s="239"/>
      <c r="T55" s="239"/>
      <c r="U55" s="239"/>
      <c r="V55" s="239"/>
      <c r="W55" s="239"/>
      <c r="X55" s="239"/>
      <c r="Y55" s="239"/>
      <c r="Z55" s="239"/>
      <c r="AA55" s="235"/>
      <c r="AB55" s="236"/>
      <c r="AC55" s="236"/>
      <c r="AD55" s="236"/>
      <c r="AE55" s="236"/>
    </row>
    <row r="56" spans="1:31" ht="18.75">
      <c r="A56" s="236"/>
      <c r="B56" s="236"/>
      <c r="C56" s="236"/>
      <c r="D56" s="236"/>
      <c r="E56" s="236"/>
      <c r="F56" s="236"/>
      <c r="G56" s="236"/>
      <c r="H56" s="236"/>
      <c r="I56" s="236"/>
      <c r="J56" s="236"/>
      <c r="K56" s="236"/>
      <c r="L56" s="236"/>
      <c r="M56" s="236"/>
      <c r="N56" s="236"/>
      <c r="O56" s="236"/>
      <c r="P56" s="236"/>
      <c r="Q56" s="236"/>
      <c r="R56" s="236"/>
      <c r="S56" s="236"/>
      <c r="T56" s="236"/>
      <c r="U56" s="236"/>
      <c r="V56" s="236"/>
      <c r="W56" s="236"/>
      <c r="X56" s="236"/>
      <c r="Y56" s="236"/>
      <c r="Z56" s="236"/>
      <c r="AA56" s="235"/>
      <c r="AB56" s="236"/>
      <c r="AC56" s="236"/>
      <c r="AD56" s="236"/>
      <c r="AE56" s="236"/>
    </row>
    <row r="57" spans="1:31" ht="18.75">
      <c r="A57" s="236"/>
      <c r="B57" s="236"/>
      <c r="C57" s="236"/>
      <c r="D57" s="236"/>
      <c r="E57" s="236"/>
      <c r="F57" s="236"/>
      <c r="G57" s="236"/>
      <c r="H57" s="236"/>
      <c r="I57" s="236"/>
      <c r="J57" s="236"/>
      <c r="K57" s="236"/>
      <c r="L57" s="236"/>
      <c r="M57" s="236"/>
      <c r="N57" s="236"/>
      <c r="O57" s="236"/>
      <c r="P57" s="236"/>
      <c r="Q57" s="236"/>
      <c r="R57" s="236"/>
      <c r="S57" s="236"/>
      <c r="T57" s="236"/>
      <c r="U57" s="236"/>
      <c r="V57" s="236"/>
      <c r="W57" s="236"/>
      <c r="X57" s="236"/>
      <c r="Y57" s="236"/>
      <c r="Z57" s="236"/>
      <c r="AA57" s="235"/>
      <c r="AB57" s="236"/>
      <c r="AC57" s="236"/>
      <c r="AD57" s="236"/>
      <c r="AE57" s="236"/>
    </row>
    <row r="58" spans="1:31" ht="18.75">
      <c r="A58" s="236"/>
      <c r="B58" s="236"/>
      <c r="C58" s="236"/>
      <c r="D58" s="236"/>
      <c r="E58" s="236"/>
      <c r="F58" s="236"/>
      <c r="G58" s="236"/>
      <c r="H58" s="236"/>
      <c r="I58" s="236"/>
      <c r="J58" s="236"/>
      <c r="K58" s="236"/>
      <c r="L58" s="236"/>
      <c r="M58" s="236"/>
      <c r="N58" s="236"/>
      <c r="O58" s="236"/>
      <c r="P58" s="236"/>
      <c r="Q58" s="236"/>
      <c r="R58" s="236"/>
      <c r="S58" s="236"/>
      <c r="T58" s="236"/>
      <c r="U58" s="236"/>
      <c r="V58" s="236"/>
      <c r="W58" s="236"/>
      <c r="X58" s="236"/>
      <c r="Y58" s="236"/>
      <c r="Z58" s="236"/>
      <c r="AA58" s="235"/>
      <c r="AB58" s="236"/>
      <c r="AC58" s="236"/>
      <c r="AD58" s="236"/>
      <c r="AE58" s="236"/>
    </row>
    <row r="59" spans="1:31" ht="18.75">
      <c r="A59" s="236"/>
      <c r="B59" s="236"/>
      <c r="C59" s="236"/>
      <c r="D59" s="236"/>
      <c r="E59" s="236"/>
      <c r="F59" s="236"/>
      <c r="G59" s="236"/>
      <c r="H59" s="236"/>
      <c r="I59" s="236"/>
      <c r="J59" s="236"/>
      <c r="K59" s="236"/>
      <c r="L59" s="236"/>
      <c r="M59" s="236"/>
      <c r="N59" s="236"/>
      <c r="O59" s="236"/>
      <c r="P59" s="236"/>
      <c r="Q59" s="236"/>
      <c r="R59" s="236"/>
      <c r="S59" s="236"/>
      <c r="T59" s="236"/>
      <c r="U59" s="236"/>
      <c r="V59" s="236"/>
      <c r="W59" s="236"/>
      <c r="X59" s="236"/>
      <c r="Y59" s="236"/>
      <c r="Z59" s="236"/>
      <c r="AA59" s="235"/>
      <c r="AB59" s="236"/>
      <c r="AC59" s="236"/>
      <c r="AD59" s="236"/>
      <c r="AE59" s="236"/>
    </row>
    <row r="60" spans="1:31" ht="18.75">
      <c r="A60" s="15" t="str">
        <f>MID(tvgs1,FIND(":",tvgs1,1)+1,LEN(tvgs1))</f>
        <v xml:space="preserve"> Trần Bá Đức</v>
      </c>
      <c r="B60" s="239"/>
      <c r="C60" s="239"/>
      <c r="D60" s="239"/>
      <c r="E60" s="239"/>
      <c r="F60" s="239"/>
      <c r="G60" s="239"/>
      <c r="H60" s="239"/>
      <c r="I60" s="239"/>
      <c r="J60" s="239"/>
      <c r="K60" s="239"/>
      <c r="L60" s="239"/>
      <c r="M60" s="239"/>
      <c r="N60" s="15" t="str">
        <f>MID(dvtc1,FIND(":",dvtc1,1)+1,LEN(dvtc1))</f>
        <v xml:space="preserve"> Nguyễn Anh Trung</v>
      </c>
      <c r="O60" s="239"/>
      <c r="P60" s="239"/>
      <c r="Q60" s="239"/>
      <c r="R60" s="239"/>
      <c r="S60" s="239"/>
      <c r="T60" s="239"/>
      <c r="U60" s="239"/>
      <c r="V60" s="239"/>
      <c r="W60" s="239"/>
      <c r="X60" s="239"/>
      <c r="Y60" s="239"/>
      <c r="Z60" s="239"/>
      <c r="AA60" s="235"/>
      <c r="AB60" s="236"/>
      <c r="AC60" s="236"/>
      <c r="AD60" s="236"/>
      <c r="AE60" s="236"/>
    </row>
  </sheetData>
  <mergeCells count="8">
    <mergeCell ref="A14:Z16"/>
    <mergeCell ref="A18:Z18"/>
    <mergeCell ref="A45:Z46"/>
    <mergeCell ref="A27:Z27"/>
    <mergeCell ref="A30:Z31"/>
    <mergeCell ref="A38:Z41"/>
    <mergeCell ref="A43:Z44"/>
    <mergeCell ref="A32:Z33"/>
  </mergeCells>
  <phoneticPr fontId="7" type="noConversion"/>
  <conditionalFormatting sqref="A14:Z16">
    <cfRule type="expression" dxfId="6" priority="1" stopIfTrue="1">
      <formula>AB$14&gt;0</formula>
    </cfRule>
  </conditionalFormatting>
  <hyperlinks>
    <hyperlink ref="AA8" location="DanhMuc!A1" display="Quay về DanhMuc"/>
    <hyperlink ref="AA51" location="DanhMuc!A1" display="Quay về DanhMuc"/>
  </hyperlinks>
  <printOptions horizontalCentered="1"/>
  <pageMargins left="0.9055118110236221" right="0.78740157480314965" top="0.59055118110236227" bottom="0.59055118110236227" header="0" footer="0"/>
  <pageSetup paperSize="9" orientation="portrait" r:id="rId1"/>
  <headerFooter alignWithMargins="0"/>
</worksheet>
</file>

<file path=xl/worksheets/sheet48.xml><?xml version="1.0" encoding="utf-8"?>
<worksheet xmlns="http://schemas.openxmlformats.org/spreadsheetml/2006/main" xmlns:r="http://schemas.openxmlformats.org/officeDocument/2006/relationships">
  <sheetPr codeName="Sheet47" enableFormatConditionsCalculation="0">
    <tabColor indexed="11"/>
  </sheetPr>
  <dimension ref="A1:AD50"/>
  <sheetViews>
    <sheetView view="pageBreakPreview" workbookViewId="0">
      <pane ySplit="1" topLeftCell="A2" activePane="bottomLeft" state="frozen"/>
      <selection activeCell="Q11" sqref="Q11"/>
      <selection pane="bottomLeft" activeCell="Q11" sqref="Q11"/>
    </sheetView>
  </sheetViews>
  <sheetFormatPr defaultRowHeight="15.75"/>
  <cols>
    <col min="1" max="25" width="3" customWidth="1"/>
    <col min="26" max="26" width="3.25" customWidth="1"/>
    <col min="27" max="27" width="25.625" bestFit="1" customWidth="1"/>
    <col min="28" max="28" width="4.875" hidden="1" customWidth="1"/>
    <col min="29" max="29" width="6.125" hidden="1" customWidth="1"/>
    <col min="30" max="30" width="4.875" hidden="1" customWidth="1"/>
  </cols>
  <sheetData>
    <row r="1" spans="1:30" s="3" customFormat="1" ht="17.25"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1">
        <f>DanhMuc!S22</f>
        <v>52</v>
      </c>
    </row>
    <row r="2" spans="1:30" ht="17.25" thickTop="1">
      <c r="A2" s="105" t="s">
        <v>268</v>
      </c>
      <c r="B2" s="5"/>
      <c r="C2" s="5"/>
      <c r="D2" s="5"/>
      <c r="E2" s="5"/>
      <c r="F2" s="5"/>
      <c r="G2" s="5"/>
      <c r="H2" s="5"/>
      <c r="I2" s="5"/>
      <c r="J2" s="5"/>
      <c r="K2" s="6" t="s">
        <v>10</v>
      </c>
      <c r="L2" s="5"/>
      <c r="M2" s="5"/>
      <c r="N2" s="5"/>
      <c r="O2" s="5"/>
      <c r="P2" s="5"/>
      <c r="Q2" s="5"/>
      <c r="R2" s="5"/>
      <c r="S2" s="5"/>
      <c r="T2" s="5"/>
      <c r="U2" s="5"/>
      <c r="V2" s="5"/>
      <c r="W2" s="5"/>
      <c r="X2" s="5"/>
      <c r="Y2" s="5"/>
      <c r="Z2" s="5"/>
      <c r="AA2" s="224"/>
    </row>
    <row r="3" spans="1:30" ht="16.5">
      <c r="A3" s="106" t="s">
        <v>269</v>
      </c>
      <c r="B3" s="18"/>
      <c r="C3" s="18"/>
      <c r="D3" s="9"/>
      <c r="E3" s="9"/>
      <c r="F3" s="9"/>
      <c r="G3" s="9"/>
      <c r="H3" s="18"/>
      <c r="I3" s="18"/>
      <c r="J3" s="18"/>
      <c r="K3" s="19" t="s">
        <v>0</v>
      </c>
      <c r="L3" s="18"/>
      <c r="M3" s="18"/>
      <c r="N3" s="18"/>
      <c r="O3" s="18"/>
      <c r="P3" s="9"/>
      <c r="Q3" s="9"/>
      <c r="R3" s="9"/>
      <c r="S3" s="9"/>
      <c r="T3" s="9"/>
      <c r="U3" s="9"/>
      <c r="V3" s="18"/>
      <c r="W3" s="18"/>
      <c r="X3" s="18"/>
      <c r="Y3" s="18"/>
      <c r="Z3" s="18"/>
      <c r="AA3" s="224"/>
    </row>
    <row r="4" spans="1:30" ht="7.5" customHeight="1">
      <c r="A4" s="106"/>
      <c r="B4" s="18"/>
      <c r="C4" s="18"/>
      <c r="D4" s="18"/>
      <c r="E4" s="18"/>
      <c r="F4" s="18"/>
      <c r="G4" s="18"/>
      <c r="H4" s="18"/>
      <c r="I4" s="18"/>
      <c r="J4" s="18"/>
      <c r="K4" s="19"/>
      <c r="L4" s="18"/>
      <c r="M4" s="18"/>
      <c r="N4" s="18"/>
      <c r="O4" s="18"/>
      <c r="P4" s="18"/>
      <c r="Q4" s="18"/>
      <c r="R4" s="18"/>
      <c r="S4" s="18"/>
      <c r="T4" s="18"/>
      <c r="U4" s="18"/>
      <c r="V4" s="18"/>
      <c r="W4" s="18"/>
      <c r="X4" s="18"/>
      <c r="Y4" s="18"/>
      <c r="Z4" s="18"/>
      <c r="AA4" s="224"/>
    </row>
    <row r="5" spans="1:30" ht="16.5">
      <c r="Z5" s="11" t="str">
        <f>tinh2&amp;", ngày "&amp;AB5&amp;" tháng "&amp;AC5&amp;" năm "&amp;AD5</f>
        <v>Hạ Long, ngày …... tháng …... năm ……...</v>
      </c>
      <c r="AA5" s="225">
        <v>5</v>
      </c>
      <c r="AB5" t="str">
        <f>IF(INDEX(DanhMuc,$AA$1,AA5)&gt;0,TEXT(DAY(INDEX(DanhMuc,$AA$1,AA5)),"00"),"…...")</f>
        <v>…...</v>
      </c>
      <c r="AC5" t="str">
        <f>IF(INDEX(DanhMuc,$AA$1,AA5)&gt;0,TEXT(MONTH(INDEX(DanhMuc,$AA$1,AA5)),"00"),"…...")</f>
        <v>…...</v>
      </c>
      <c r="AD5" t="str">
        <f>IF(INDEX(DanhMuc,$AA$1,AA5)&gt;0,TEXT(YEAR(INDEX(DanhMuc,$AA$1,AA5)),"00"),"……...")</f>
        <v>……...</v>
      </c>
    </row>
    <row r="6" spans="1:30" ht="9.75" customHeight="1">
      <c r="AA6" s="224"/>
    </row>
    <row r="7" spans="1:30" ht="17.25" thickBot="1">
      <c r="A7" s="4" t="str">
        <f>IF(AB7&gt;0,"BIÊN BẢN SỐ: "&amp;AC7&amp;"/NB","BIÊN BẢN SỐ: ……………......")</f>
        <v>BIÊN BẢN SỐ: ……………......</v>
      </c>
      <c r="B7" s="4"/>
      <c r="C7" s="4"/>
      <c r="D7" s="4"/>
      <c r="E7" s="4"/>
      <c r="F7" s="4"/>
      <c r="G7" s="4"/>
      <c r="H7" s="4"/>
      <c r="I7" s="4"/>
      <c r="J7" s="4"/>
      <c r="K7" s="4"/>
      <c r="L7" s="4"/>
      <c r="M7" s="4"/>
      <c r="N7" s="4"/>
      <c r="O7" s="4"/>
      <c r="P7" s="4"/>
      <c r="Q7" s="4"/>
      <c r="R7" s="4"/>
      <c r="S7" s="4"/>
      <c r="T7" s="4"/>
      <c r="U7" s="4"/>
      <c r="V7" s="4"/>
      <c r="W7" s="4"/>
      <c r="X7" s="4"/>
      <c r="Y7" s="4"/>
      <c r="Z7" s="4"/>
      <c r="AA7" s="225">
        <v>1</v>
      </c>
      <c r="AB7">
        <f>LEN(INDEX(DanhMuc,$AA$1,AA7))</f>
        <v>0</v>
      </c>
      <c r="AC7">
        <f>INDEX(DanhMuc,$AA$1,AA7)</f>
        <v>0</v>
      </c>
    </row>
    <row r="8" spans="1:30" ht="21" thickBot="1">
      <c r="A8" s="10" t="s">
        <v>31</v>
      </c>
      <c r="B8" s="4"/>
      <c r="C8" s="4"/>
      <c r="D8" s="4"/>
      <c r="E8" s="4"/>
      <c r="F8" s="4"/>
      <c r="G8" s="4"/>
      <c r="H8" s="4"/>
      <c r="I8" s="4"/>
      <c r="J8" s="4"/>
      <c r="K8" s="4"/>
      <c r="L8" s="4"/>
      <c r="M8" s="4"/>
      <c r="N8" s="4"/>
      <c r="O8" s="4"/>
      <c r="P8" s="4"/>
      <c r="Q8" s="4"/>
      <c r="R8" s="4"/>
      <c r="S8" s="4"/>
      <c r="T8" s="4"/>
      <c r="U8" s="4"/>
      <c r="V8" s="4"/>
      <c r="W8" s="4"/>
      <c r="X8" s="4"/>
      <c r="Y8" s="4"/>
      <c r="Z8" s="4"/>
      <c r="AA8" s="226" t="s">
        <v>25</v>
      </c>
    </row>
    <row r="9" spans="1:30" ht="7.5" customHeight="1">
      <c r="A9" s="17"/>
      <c r="AA9" s="224"/>
    </row>
    <row r="10" spans="1:30" ht="16.5">
      <c r="A10" s="7" t="s">
        <v>44</v>
      </c>
      <c r="B10" s="31"/>
      <c r="C10" s="31"/>
      <c r="D10" s="31"/>
      <c r="E10" s="100" t="str">
        <f>ct</f>
        <v>Nhà làm việc kiêm kho, nhà công vụ và phụ trợ</v>
      </c>
      <c r="G10" s="31"/>
      <c r="AA10" s="224"/>
    </row>
    <row r="11" spans="1:30" ht="16.5">
      <c r="A11" s="7" t="s">
        <v>74</v>
      </c>
      <c r="B11" s="31"/>
      <c r="C11" s="31"/>
      <c r="D11" s="31"/>
      <c r="E11" s="100" t="str">
        <f>hm</f>
        <v>Nhà làm việc kiêm kho</v>
      </c>
      <c r="G11" s="31"/>
      <c r="AA11" s="224"/>
    </row>
    <row r="12" spans="1:30" ht="16.5">
      <c r="A12" s="7" t="s">
        <v>45</v>
      </c>
      <c r="B12" s="31"/>
      <c r="C12" s="31"/>
      <c r="D12" s="31"/>
      <c r="E12" s="100" t="str">
        <f>dd</f>
        <v>Phường HG - TP HL - Tỉnh QN</v>
      </c>
      <c r="G12" s="31"/>
      <c r="AA12" s="224"/>
    </row>
    <row r="13" spans="1:30" ht="16.5">
      <c r="A13" s="7" t="s">
        <v>2</v>
      </c>
      <c r="AA13" s="224"/>
    </row>
    <row r="14" spans="1:30" ht="18.75" customHeight="1">
      <c r="A14" s="454" t="str">
        <f>IF(AB14&gt;0,INDEX(DanhMuc,$AA$1,AA14),REPT(".",285))</f>
        <v>.............................................................................................................................................................................................................................................................................................</v>
      </c>
      <c r="B14" s="454"/>
      <c r="C14" s="454"/>
      <c r="D14" s="454"/>
      <c r="E14" s="454"/>
      <c r="F14" s="454"/>
      <c r="G14" s="454"/>
      <c r="H14" s="454"/>
      <c r="I14" s="454"/>
      <c r="J14" s="454"/>
      <c r="K14" s="454"/>
      <c r="L14" s="454"/>
      <c r="M14" s="454"/>
      <c r="N14" s="454"/>
      <c r="O14" s="454"/>
      <c r="P14" s="454"/>
      <c r="Q14" s="454"/>
      <c r="R14" s="454"/>
      <c r="S14" s="454"/>
      <c r="T14" s="454"/>
      <c r="U14" s="454"/>
      <c r="V14" s="454"/>
      <c r="W14" s="454"/>
      <c r="X14" s="454"/>
      <c r="Y14" s="454"/>
      <c r="Z14" s="454"/>
      <c r="AA14" s="225">
        <v>2</v>
      </c>
      <c r="AB14">
        <f>LEN(INDEX(DanhMuc,$AA$1,AA14))</f>
        <v>0</v>
      </c>
    </row>
    <row r="15" spans="1:30" ht="16.5">
      <c r="A15" s="454"/>
      <c r="B15" s="454"/>
      <c r="C15" s="454"/>
      <c r="D15" s="454"/>
      <c r="E15" s="454"/>
      <c r="F15" s="454"/>
      <c r="G15" s="454"/>
      <c r="H15" s="454"/>
      <c r="I15" s="454"/>
      <c r="J15" s="454"/>
      <c r="K15" s="454"/>
      <c r="L15" s="454"/>
      <c r="M15" s="454"/>
      <c r="N15" s="454"/>
      <c r="O15" s="454"/>
      <c r="P15" s="454"/>
      <c r="Q15" s="454"/>
      <c r="R15" s="454"/>
      <c r="S15" s="454"/>
      <c r="T15" s="454"/>
      <c r="U15" s="454"/>
      <c r="V15" s="454"/>
      <c r="W15" s="454"/>
      <c r="X15" s="454"/>
      <c r="Y15" s="454"/>
      <c r="Z15" s="454"/>
      <c r="AA15" s="225"/>
    </row>
    <row r="16" spans="1:30" ht="16.5">
      <c r="A16" s="454"/>
      <c r="B16" s="454"/>
      <c r="C16" s="454"/>
      <c r="D16" s="454"/>
      <c r="E16" s="454"/>
      <c r="F16" s="454"/>
      <c r="G16" s="454"/>
      <c r="H16" s="454"/>
      <c r="I16" s="454"/>
      <c r="J16" s="454"/>
      <c r="K16" s="454"/>
      <c r="L16" s="454"/>
      <c r="M16" s="454"/>
      <c r="N16" s="454"/>
      <c r="O16" s="454"/>
      <c r="P16" s="454"/>
      <c r="Q16" s="454"/>
      <c r="R16" s="454"/>
      <c r="S16" s="454"/>
      <c r="T16" s="454"/>
      <c r="U16" s="454"/>
      <c r="V16" s="454"/>
      <c r="W16" s="454"/>
      <c r="X16" s="454"/>
      <c r="Y16" s="454"/>
      <c r="Z16" s="454"/>
      <c r="AA16" s="224"/>
    </row>
    <row r="17" spans="1:30" ht="16.5">
      <c r="A17" s="7" t="s">
        <v>3</v>
      </c>
      <c r="AA17" s="224"/>
    </row>
    <row r="18" spans="1:30" ht="16.5">
      <c r="A18" s="8" t="str">
        <f>ThongTinBanDau!B16</f>
        <v xml:space="preserve">  a) Đại diện đơn vị thi công: Công ty Cổ phần Xây dựng…</v>
      </c>
      <c r="AA18" s="224"/>
    </row>
    <row r="19" spans="1:30" ht="16.5">
      <c r="B19" t="str">
        <f>_pkt1</f>
        <v>Ông: ………………………..</v>
      </c>
      <c r="N19" t="str">
        <f>_pkt11</f>
        <v>Chức vụ: …………………</v>
      </c>
      <c r="AA19" s="224"/>
    </row>
    <row r="20" spans="1:30" ht="16.5">
      <c r="B20" t="str">
        <f>_pkt2</f>
        <v>Ông: Hoàng Việt Trường</v>
      </c>
      <c r="N20" t="str">
        <f>_pkt22</f>
        <v>Chức vụ: Cán bộ Ban KHKT</v>
      </c>
      <c r="AA20" s="224"/>
    </row>
    <row r="21" spans="1:30" ht="16.5">
      <c r="A21" s="8" t="str">
        <f>ThongTinBanDau!B19</f>
        <v xml:space="preserve">  b. Đại diện đội thi công:</v>
      </c>
      <c r="AA21" s="224"/>
    </row>
    <row r="22" spans="1:30" ht="16.5">
      <c r="B22" t="str">
        <f>_dtc1</f>
        <v>Ông: Nguyễn Anh Trung</v>
      </c>
      <c r="N22" t="str">
        <f>_dtc11</f>
        <v>Chức vụ: Chỉ huy trưởng công trường</v>
      </c>
      <c r="AA22" s="224"/>
    </row>
    <row r="23" spans="1:30" ht="16.5">
      <c r="B23" t="str">
        <f>_dtc2</f>
        <v>Ông: Nguyễn Đức Lam</v>
      </c>
      <c r="N23" t="str">
        <f>_dtc22</f>
        <v>Chức vụ: CBKT</v>
      </c>
      <c r="AA23" s="224"/>
    </row>
    <row r="24" spans="1:30" ht="16.5">
      <c r="A24" s="7" t="s">
        <v>262</v>
      </c>
      <c r="AA24" s="224"/>
    </row>
    <row r="25" spans="1:30" ht="16.5">
      <c r="B25" t="str">
        <f>"Bắt đầu: "&amp;AC25&amp;" giờ "&amp;AD25&amp;" phút"&amp;MID(Z$5,FIND(",",Z$5,1),LEN(Z$5))</f>
        <v>Bắt đầu: …… giờ …… phút, ngày …... tháng …... năm ……...</v>
      </c>
      <c r="AA25" s="225">
        <v>3</v>
      </c>
      <c r="AB25">
        <f>INDEX(DanhMuc,$AA$1,AA25)</f>
        <v>0</v>
      </c>
      <c r="AC25" t="str">
        <f>IF(AB25&gt;0,LEFT(AB25,LEN(AB25)-2),"……")</f>
        <v>……</v>
      </c>
      <c r="AD25" t="str">
        <f>IF(AB25&gt;0,RIGHT(AB25,2),"……")</f>
        <v>……</v>
      </c>
    </row>
    <row r="26" spans="1:30" ht="16.5">
      <c r="B26" t="str">
        <f>"Kết thúc: "&amp;AC26&amp;" giờ "&amp;AD26&amp;" phút"&amp;MID(Z$5,FIND(",",Z$5,1),LEN(Z$5))</f>
        <v>Kết thúc: ….. giờ ..… phút, ngày …... tháng …... năm ……...</v>
      </c>
      <c r="AA26" s="225">
        <v>4</v>
      </c>
      <c r="AB26">
        <f>INDEX(DanhMuc,$AA$1,AA26)</f>
        <v>0</v>
      </c>
      <c r="AC26" t="str">
        <f>IF(AB26&gt;0,LEFT(AB26,LEN(AB26)-2),"…..")</f>
        <v>…..</v>
      </c>
      <c r="AD26" t="str">
        <f>IF(AB26&gt;0,RIGHT(AB26,2),"..…")</f>
        <v>..…</v>
      </c>
    </row>
    <row r="27" spans="1:30" ht="16.5">
      <c r="A27" s="452" t="str">
        <f>"     Tại công trường xây dựng "&amp;ct&amp;"."</f>
        <v xml:space="preserve">     Tại công trường xây dựng Nhà làm việc kiêm kho, nhà công vụ và phụ trợ.</v>
      </c>
      <c r="B27" s="453"/>
      <c r="C27" s="453"/>
      <c r="D27" s="453"/>
      <c r="E27" s="453"/>
      <c r="F27" s="453"/>
      <c r="G27" s="453"/>
      <c r="H27" s="453"/>
      <c r="I27" s="453"/>
      <c r="J27" s="453"/>
      <c r="K27" s="453"/>
      <c r="L27" s="453"/>
      <c r="M27" s="453"/>
      <c r="N27" s="453"/>
      <c r="O27" s="453"/>
      <c r="P27" s="453"/>
      <c r="Q27" s="453"/>
      <c r="R27" s="453"/>
      <c r="S27" s="453"/>
      <c r="T27" s="453"/>
      <c r="U27" s="453"/>
      <c r="V27" s="453"/>
      <c r="W27" s="453"/>
      <c r="X27" s="453"/>
      <c r="Y27" s="453"/>
      <c r="Z27" s="453"/>
      <c r="AA27" s="224"/>
    </row>
    <row r="28" spans="1:30" ht="16.5">
      <c r="A28" s="7" t="s">
        <v>93</v>
      </c>
      <c r="AA28" s="224"/>
    </row>
    <row r="29" spans="1:30" ht="18.75" customHeight="1">
      <c r="A29" s="8" t="s">
        <v>6</v>
      </c>
      <c r="AA29" s="224"/>
    </row>
    <row r="30" spans="1:30">
      <c r="A30" s="452" t="s">
        <v>257</v>
      </c>
      <c r="B30" s="452"/>
      <c r="C30" s="452"/>
      <c r="D30" s="452"/>
      <c r="E30" s="452"/>
      <c r="F30" s="452"/>
      <c r="G30" s="452"/>
      <c r="H30" s="452"/>
      <c r="I30" s="452"/>
      <c r="J30" s="452"/>
      <c r="K30" s="452"/>
      <c r="L30" s="452"/>
      <c r="M30" s="452"/>
      <c r="N30" s="452"/>
      <c r="O30" s="452"/>
      <c r="P30" s="452"/>
      <c r="Q30" s="452"/>
      <c r="R30" s="452"/>
      <c r="S30" s="452"/>
      <c r="T30" s="452"/>
      <c r="U30" s="452"/>
      <c r="V30" s="452"/>
      <c r="W30" s="452"/>
      <c r="X30" s="452"/>
      <c r="Y30" s="452"/>
      <c r="Z30" s="452"/>
      <c r="AA30" s="7"/>
    </row>
    <row r="31" spans="1:30">
      <c r="A31" s="2" t="s">
        <v>259</v>
      </c>
      <c r="AA31" s="7"/>
    </row>
    <row r="32" spans="1:30">
      <c r="A32" s="2"/>
      <c r="B32" s="266" t="s">
        <v>332</v>
      </c>
      <c r="C32" s="20"/>
      <c r="D32" s="20"/>
      <c r="E32" s="20"/>
      <c r="F32" s="20"/>
      <c r="G32" s="20"/>
      <c r="H32" s="20"/>
      <c r="I32" s="20"/>
      <c r="J32" s="20"/>
      <c r="K32" s="20"/>
      <c r="L32" s="20"/>
      <c r="M32" s="20"/>
      <c r="N32" s="20"/>
      <c r="O32" s="20"/>
      <c r="P32" s="20"/>
      <c r="Q32" s="20"/>
      <c r="R32" s="20"/>
      <c r="S32" s="20"/>
      <c r="T32" s="20"/>
      <c r="U32" s="20"/>
      <c r="V32" s="20"/>
      <c r="W32" s="20"/>
      <c r="X32" s="20"/>
      <c r="Y32" s="20"/>
      <c r="Z32" s="20"/>
      <c r="AA32" s="7"/>
    </row>
    <row r="33" spans="1:27">
      <c r="B33" s="266" t="s">
        <v>332</v>
      </c>
      <c r="C33" s="109"/>
      <c r="D33" s="109"/>
      <c r="E33" s="109"/>
      <c r="F33" s="109"/>
      <c r="G33" s="109"/>
      <c r="H33" s="109"/>
      <c r="I33" s="109"/>
      <c r="J33" s="109"/>
      <c r="K33" s="109"/>
      <c r="L33" s="109"/>
      <c r="M33" s="109"/>
      <c r="N33" s="109"/>
      <c r="O33" s="109"/>
      <c r="P33" s="109"/>
      <c r="Q33" s="109"/>
      <c r="R33" s="109"/>
      <c r="S33" s="109"/>
      <c r="T33" s="109"/>
      <c r="U33" s="109"/>
      <c r="V33" s="109"/>
      <c r="W33" s="109"/>
      <c r="X33" s="109"/>
      <c r="Y33" s="109"/>
      <c r="Z33" s="109"/>
      <c r="AA33" s="7"/>
    </row>
    <row r="34" spans="1:27">
      <c r="B34" s="266" t="s">
        <v>332</v>
      </c>
      <c r="C34" s="109"/>
      <c r="D34" s="109"/>
      <c r="E34" s="109"/>
      <c r="F34" s="109"/>
      <c r="G34" s="109"/>
      <c r="H34" s="109"/>
      <c r="I34" s="109"/>
      <c r="J34" s="109"/>
      <c r="K34" s="109"/>
      <c r="L34" s="109"/>
      <c r="M34" s="109"/>
      <c r="N34" s="109"/>
      <c r="O34" s="109"/>
      <c r="P34" s="109"/>
      <c r="Q34" s="109"/>
      <c r="R34" s="109"/>
      <c r="S34" s="109"/>
      <c r="T34" s="109"/>
      <c r="U34" s="109"/>
      <c r="V34" s="109"/>
      <c r="W34" s="109"/>
      <c r="X34" s="109"/>
      <c r="Y34" s="109"/>
      <c r="Z34" s="109"/>
      <c r="AA34" s="7"/>
    </row>
    <row r="35" spans="1:27" ht="18.75" customHeight="1">
      <c r="A35" s="2" t="s">
        <v>258</v>
      </c>
      <c r="AA35" s="7"/>
    </row>
    <row r="36" spans="1:27">
      <c r="A36" s="2" t="s">
        <v>261</v>
      </c>
      <c r="AA36" s="7"/>
    </row>
    <row r="37" spans="1:27">
      <c r="A37" s="452" t="s">
        <v>267</v>
      </c>
      <c r="B37" s="453"/>
      <c r="C37" s="453"/>
      <c r="D37" s="453"/>
      <c r="E37" s="453"/>
      <c r="F37" s="453"/>
      <c r="G37" s="453"/>
      <c r="H37" s="453"/>
      <c r="I37" s="453"/>
      <c r="J37" s="453"/>
      <c r="K37" s="453"/>
      <c r="L37" s="453"/>
      <c r="M37" s="453"/>
      <c r="N37" s="453"/>
      <c r="O37" s="453"/>
      <c r="P37" s="453"/>
      <c r="Q37" s="453"/>
      <c r="R37" s="453"/>
      <c r="S37" s="453"/>
      <c r="T37" s="453"/>
      <c r="U37" s="453"/>
      <c r="V37" s="453"/>
      <c r="W37" s="453"/>
      <c r="X37" s="453"/>
      <c r="Y37" s="453"/>
      <c r="Z37" s="453"/>
      <c r="AA37" s="7"/>
    </row>
    <row r="38" spans="1:27">
      <c r="A38" s="453"/>
      <c r="B38" s="453"/>
      <c r="C38" s="453"/>
      <c r="D38" s="453"/>
      <c r="E38" s="453"/>
      <c r="F38" s="453"/>
      <c r="G38" s="453"/>
      <c r="H38" s="453"/>
      <c r="I38" s="453"/>
      <c r="J38" s="453"/>
      <c r="K38" s="453"/>
      <c r="L38" s="453"/>
      <c r="M38" s="453"/>
      <c r="N38" s="453"/>
      <c r="O38" s="453"/>
      <c r="P38" s="453"/>
      <c r="Q38" s="453"/>
      <c r="R38" s="453"/>
      <c r="S38" s="453"/>
      <c r="T38" s="453"/>
      <c r="U38" s="453"/>
      <c r="V38" s="453"/>
      <c r="W38" s="453"/>
      <c r="X38" s="453"/>
      <c r="Y38" s="453"/>
      <c r="Z38" s="453"/>
      <c r="AA38" s="7"/>
    </row>
    <row r="39" spans="1:27" ht="18.75" customHeight="1">
      <c r="A39" s="8" t="s">
        <v>263</v>
      </c>
      <c r="AA39" s="224"/>
    </row>
    <row r="40" spans="1:27" ht="17.25" thickBot="1">
      <c r="A40" s="8" t="s">
        <v>264</v>
      </c>
      <c r="AA40" s="224"/>
    </row>
    <row r="41" spans="1:27" ht="17.25" thickBot="1">
      <c r="A41" s="7" t="s">
        <v>8</v>
      </c>
      <c r="AA41" s="226" t="s">
        <v>25</v>
      </c>
    </row>
    <row r="42" spans="1:27" ht="16.5">
      <c r="A42" s="20"/>
      <c r="B42" s="87" t="s">
        <v>305</v>
      </c>
      <c r="C42" s="109"/>
      <c r="D42" s="109"/>
      <c r="E42" s="109"/>
      <c r="F42" s="109"/>
      <c r="G42" s="109"/>
      <c r="H42" s="109"/>
      <c r="I42" s="109"/>
      <c r="J42" s="109"/>
      <c r="K42" s="109"/>
      <c r="L42" s="109"/>
      <c r="M42" s="109"/>
      <c r="N42" s="109"/>
      <c r="O42" s="109"/>
      <c r="P42" s="109"/>
      <c r="Q42" s="109"/>
      <c r="R42" s="109"/>
      <c r="S42" s="109"/>
      <c r="T42" s="109"/>
      <c r="U42" s="109"/>
      <c r="V42" s="109"/>
      <c r="W42" s="109"/>
      <c r="X42" s="109"/>
      <c r="Y42" s="109"/>
      <c r="Z42" s="109"/>
      <c r="AA42" s="224"/>
    </row>
    <row r="43" spans="1:27" ht="8.25" customHeight="1">
      <c r="AA43" s="17"/>
    </row>
    <row r="44" spans="1:27" ht="15.75" customHeight="1">
      <c r="A44" s="16" t="s">
        <v>265</v>
      </c>
      <c r="B44" s="4"/>
      <c r="C44" s="4"/>
      <c r="D44" s="4"/>
      <c r="E44" s="4"/>
      <c r="F44" s="4"/>
      <c r="G44" s="4"/>
      <c r="H44" s="4"/>
      <c r="I44" s="4"/>
      <c r="J44" s="4"/>
      <c r="K44" s="4"/>
      <c r="L44" s="4"/>
      <c r="M44" s="4"/>
      <c r="N44" s="16" t="s">
        <v>266</v>
      </c>
      <c r="O44" s="4"/>
      <c r="P44" s="4"/>
      <c r="Q44" s="4"/>
      <c r="R44" s="4"/>
      <c r="S44" s="4"/>
      <c r="T44" s="4"/>
      <c r="U44" s="4"/>
      <c r="V44" s="4"/>
      <c r="W44" s="4"/>
      <c r="X44" s="4"/>
      <c r="Y44" s="4"/>
      <c r="Z44" s="4"/>
      <c r="AA44" s="17"/>
    </row>
    <row r="45" spans="1:27">
      <c r="AA45" s="279"/>
    </row>
    <row r="46" spans="1:27">
      <c r="AA46" s="279"/>
    </row>
    <row r="47" spans="1:27">
      <c r="AA47" s="279"/>
    </row>
    <row r="48" spans="1:27">
      <c r="AA48" s="279"/>
    </row>
    <row r="49" spans="1:27">
      <c r="AA49" s="279"/>
    </row>
    <row r="50" spans="1:27" ht="16.5">
      <c r="A50" s="15" t="str">
        <f>MID(B20,FIND(":",B20,1)+1,LEN(B20))</f>
        <v xml:space="preserve"> Hoàng Việt Trường</v>
      </c>
      <c r="B50" s="4"/>
      <c r="C50" s="4"/>
      <c r="D50" s="4"/>
      <c r="E50" s="4"/>
      <c r="F50" s="4"/>
      <c r="G50" s="4"/>
      <c r="H50" s="4"/>
      <c r="I50" s="4"/>
      <c r="J50" s="4"/>
      <c r="K50" s="4"/>
      <c r="L50" s="4"/>
      <c r="M50" s="4"/>
      <c r="N50" s="15" t="str">
        <f>MID(B22,FIND(":",B22,1)+1,LEN(B22))</f>
        <v xml:space="preserve"> Nguyễn Anh Trung</v>
      </c>
      <c r="O50" s="4"/>
      <c r="P50" s="4"/>
      <c r="Q50" s="4"/>
      <c r="R50" s="4"/>
      <c r="S50" s="4"/>
      <c r="T50" s="4"/>
      <c r="U50" s="4"/>
      <c r="V50" s="4"/>
      <c r="W50" s="4"/>
      <c r="X50" s="4"/>
      <c r="Y50" s="4"/>
      <c r="Z50" s="4"/>
      <c r="AA50" s="279"/>
    </row>
  </sheetData>
  <mergeCells count="4">
    <mergeCell ref="A14:Z16"/>
    <mergeCell ref="A27:Z27"/>
    <mergeCell ref="A30:Z30"/>
    <mergeCell ref="A37:Z38"/>
  </mergeCells>
  <phoneticPr fontId="7" type="noConversion"/>
  <conditionalFormatting sqref="A14:Z16">
    <cfRule type="expression" dxfId="5" priority="1" stopIfTrue="1">
      <formula>AB$14&gt;0</formula>
    </cfRule>
  </conditionalFormatting>
  <hyperlinks>
    <hyperlink ref="AA8" location="DanhMuc!A1" display="Quay về DanhMuc"/>
    <hyperlink ref="AA41" location="DanhMuc!A1" display="Quay về DanhMuc"/>
  </hyperlinks>
  <printOptions horizontalCentered="1"/>
  <pageMargins left="0.9055118110236221" right="0.78740157480314965" top="0.59055118110236227" bottom="0.59055118110236227" header="0" footer="0"/>
  <pageSetup paperSize="9" orientation="portrait" r:id="rId1"/>
  <headerFooter alignWithMargins="0"/>
</worksheet>
</file>

<file path=xl/worksheets/sheet49.xml><?xml version="1.0" encoding="utf-8"?>
<worksheet xmlns="http://schemas.openxmlformats.org/spreadsheetml/2006/main" xmlns:r="http://schemas.openxmlformats.org/officeDocument/2006/relationships">
  <sheetPr codeName="Sheet48" enableFormatConditionsCalculation="0">
    <tabColor indexed="11"/>
  </sheetPr>
  <dimension ref="A1:AF33"/>
  <sheetViews>
    <sheetView view="pageBreakPreview" workbookViewId="0">
      <pane ySplit="1" topLeftCell="A2" activePane="bottomLeft" state="frozen"/>
      <selection activeCell="Q11" sqref="Q11"/>
      <selection pane="bottomLeft" activeCell="Q11" sqref="Q11"/>
    </sheetView>
  </sheetViews>
  <sheetFormatPr defaultRowHeight="15.75"/>
  <cols>
    <col min="1" max="25" width="3" customWidth="1"/>
    <col min="26" max="26" width="3.25" customWidth="1"/>
    <col min="27" max="27" width="23.125" bestFit="1" customWidth="1"/>
    <col min="28" max="28" width="4.875" hidden="1" customWidth="1"/>
    <col min="29" max="29" width="6.125" hidden="1" customWidth="1"/>
    <col min="30" max="30" width="4.875" hidden="1" customWidth="1"/>
    <col min="32" max="32" width="10.25" customWidth="1"/>
  </cols>
  <sheetData>
    <row r="1" spans="1:32" s="3" customFormat="1" ht="17.25"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1">
        <f>DanhMuc!S22</f>
        <v>52</v>
      </c>
    </row>
    <row r="2" spans="1:32" ht="21" thickTop="1">
      <c r="A2" s="105" t="s">
        <v>268</v>
      </c>
      <c r="B2" s="5"/>
      <c r="C2" s="5"/>
      <c r="D2" s="5"/>
      <c r="E2" s="5"/>
      <c r="F2" s="5"/>
      <c r="G2" s="5"/>
      <c r="H2" s="5"/>
      <c r="I2" s="5"/>
      <c r="J2" s="5"/>
      <c r="K2" s="6" t="s">
        <v>10</v>
      </c>
      <c r="L2" s="5"/>
      <c r="M2" s="5"/>
      <c r="N2" s="5"/>
      <c r="O2" s="5"/>
      <c r="P2" s="5"/>
      <c r="Q2" s="5"/>
      <c r="R2" s="5"/>
      <c r="S2" s="5"/>
      <c r="T2" s="5"/>
      <c r="U2" s="5"/>
      <c r="V2" s="5"/>
      <c r="W2" s="5"/>
      <c r="X2" s="5"/>
      <c r="Y2" s="5"/>
      <c r="Z2" s="5"/>
      <c r="AA2" s="98"/>
    </row>
    <row r="3" spans="1:32" ht="20.25">
      <c r="A3" s="106" t="s">
        <v>269</v>
      </c>
      <c r="B3" s="18"/>
      <c r="C3" s="18"/>
      <c r="D3" s="9"/>
      <c r="E3" s="9"/>
      <c r="F3" s="9"/>
      <c r="G3" s="9"/>
      <c r="H3" s="18"/>
      <c r="I3" s="18"/>
      <c r="J3" s="18"/>
      <c r="K3" s="19" t="s">
        <v>0</v>
      </c>
      <c r="L3" s="18"/>
      <c r="M3" s="18"/>
      <c r="N3" s="18"/>
      <c r="O3" s="9"/>
      <c r="P3" s="9"/>
      <c r="Q3" s="9"/>
      <c r="R3" s="9"/>
      <c r="S3" s="9"/>
      <c r="T3" s="9"/>
      <c r="U3" s="9"/>
      <c r="V3" s="9"/>
      <c r="W3" s="18"/>
      <c r="X3" s="18"/>
      <c r="Y3" s="18"/>
      <c r="Z3" s="18"/>
      <c r="AA3" s="98"/>
    </row>
    <row r="4" spans="1:32" ht="20.25">
      <c r="A4" s="106"/>
      <c r="B4" s="18"/>
      <c r="C4" s="18"/>
      <c r="D4" s="18"/>
      <c r="E4" s="18"/>
      <c r="F4" s="18"/>
      <c r="G4" s="18"/>
      <c r="H4" s="18"/>
      <c r="I4" s="18"/>
      <c r="J4" s="18"/>
      <c r="K4" s="19"/>
      <c r="L4" s="18"/>
      <c r="M4" s="18"/>
      <c r="N4" s="18"/>
      <c r="O4" s="18"/>
      <c r="P4" s="18"/>
      <c r="Q4" s="18"/>
      <c r="R4" s="18"/>
      <c r="S4" s="18"/>
      <c r="T4" s="18"/>
      <c r="U4" s="18"/>
      <c r="V4" s="18"/>
      <c r="W4" s="18"/>
      <c r="X4" s="18"/>
      <c r="Y4" s="18"/>
      <c r="Z4" s="18"/>
      <c r="AA4" s="98"/>
    </row>
    <row r="5" spans="1:32" ht="20.25">
      <c r="Z5" s="11" t="str">
        <f>tinh2&amp;", ngày "&amp;AB5&amp;" tháng "&amp;AC5&amp;" năm "&amp;AD5</f>
        <v>Hạ Long, ngày …... tháng …... năm ……...</v>
      </c>
      <c r="AA5" s="99">
        <v>7</v>
      </c>
      <c r="AB5" t="str">
        <f>IF(INDEX(DanhMuc,$AA$1,AA5)&gt;0,TEXT(DAY(INDEX(DanhMuc,$AA$1,AA5)),"00"),"…...")</f>
        <v>…...</v>
      </c>
      <c r="AC5" t="str">
        <f>IF(INDEX(DanhMuc,$AA$1,AA5)&gt;0,TEXT(MONTH(INDEX(DanhMuc,$AA$1,AA5)),"00"),"…...")</f>
        <v>…...</v>
      </c>
      <c r="AD5" t="str">
        <f>IF(INDEX(DanhMuc,$AA$1,AA5)&gt;0,TEXT(YEAR(INDEX(DanhMuc,$AA$1,AA5)),"00"),"……...")</f>
        <v>……...</v>
      </c>
    </row>
    <row r="6" spans="1:32" ht="20.25">
      <c r="AA6" s="98"/>
    </row>
    <row r="7" spans="1:32" ht="21" thickBot="1">
      <c r="A7" s="4" t="str">
        <f>IF(AB7&gt;0,"SỐ: "&amp;AC7&amp;"/PYC","SỐ: ………………")</f>
        <v>SỐ: ………………</v>
      </c>
      <c r="B7" s="4"/>
      <c r="C7" s="4"/>
      <c r="D7" s="4"/>
      <c r="E7" s="4"/>
      <c r="F7" s="4"/>
      <c r="G7" s="4"/>
      <c r="H7" s="4"/>
      <c r="I7" s="4"/>
      <c r="J7" s="4"/>
      <c r="K7" s="4"/>
      <c r="L7" s="4"/>
      <c r="M7" s="4"/>
      <c r="N7" s="4"/>
      <c r="O7" s="4"/>
      <c r="P7" s="4"/>
      <c r="Q7" s="4"/>
      <c r="R7" s="4"/>
      <c r="S7" s="4"/>
      <c r="T7" s="4"/>
      <c r="U7" s="4"/>
      <c r="V7" s="4"/>
      <c r="W7" s="4"/>
      <c r="X7" s="4"/>
      <c r="Y7" s="4"/>
      <c r="Z7" s="4"/>
      <c r="AA7" s="99">
        <v>1</v>
      </c>
      <c r="AB7">
        <f>LEN(INDEX(DanhMuc,$AA$1,AA7))</f>
        <v>0</v>
      </c>
      <c r="AC7">
        <f>INDEX(DanhMuc,$AA$1,AA7)</f>
        <v>0</v>
      </c>
    </row>
    <row r="8" spans="1:32" ht="21" thickBot="1">
      <c r="A8" s="10" t="s">
        <v>303</v>
      </c>
      <c r="B8" s="4"/>
      <c r="C8" s="4"/>
      <c r="D8" s="4"/>
      <c r="E8" s="4"/>
      <c r="F8" s="4"/>
      <c r="G8" s="4"/>
      <c r="H8" s="4"/>
      <c r="I8" s="4"/>
      <c r="J8" s="4"/>
      <c r="K8" s="4"/>
      <c r="L8" s="4"/>
      <c r="M8" s="4"/>
      <c r="N8" s="4"/>
      <c r="O8" s="4"/>
      <c r="P8" s="4"/>
      <c r="Q8" s="4"/>
      <c r="R8" s="4"/>
      <c r="S8" s="4"/>
      <c r="T8" s="4"/>
      <c r="U8" s="4"/>
      <c r="V8" s="4"/>
      <c r="W8" s="4"/>
      <c r="X8" s="4"/>
      <c r="Y8" s="4"/>
      <c r="Z8" s="4"/>
      <c r="AA8" s="107" t="s">
        <v>25</v>
      </c>
    </row>
    <row r="9" spans="1:32" ht="20.25">
      <c r="A9" s="17"/>
      <c r="AA9" s="98"/>
    </row>
    <row r="10" spans="1:32" ht="20.25">
      <c r="A10" s="17"/>
      <c r="B10" s="102" t="s">
        <v>44</v>
      </c>
      <c r="C10" s="17"/>
      <c r="D10" s="17"/>
      <c r="E10" s="17"/>
      <c r="F10" s="17" t="str">
        <f>ct</f>
        <v>Nhà làm việc kiêm kho, nhà công vụ và phụ trợ</v>
      </c>
      <c r="G10" s="17"/>
      <c r="H10" s="17"/>
      <c r="I10" s="17"/>
      <c r="J10" s="17"/>
      <c r="K10" s="17"/>
      <c r="L10" s="17"/>
      <c r="M10" s="17"/>
      <c r="N10" s="17"/>
      <c r="O10" s="17"/>
      <c r="P10" s="17"/>
      <c r="Q10" s="17"/>
      <c r="R10" s="17"/>
      <c r="S10" s="17"/>
      <c r="T10" s="17"/>
      <c r="U10" s="17"/>
      <c r="V10" s="17"/>
      <c r="W10" s="17"/>
      <c r="X10" s="17"/>
      <c r="Y10" s="17"/>
      <c r="Z10" s="17"/>
      <c r="AA10" s="98"/>
    </row>
    <row r="11" spans="1:32" ht="20.25">
      <c r="A11" s="17"/>
      <c r="B11" s="102" t="s">
        <v>74</v>
      </c>
      <c r="C11" s="17"/>
      <c r="D11" s="17"/>
      <c r="E11" s="17"/>
      <c r="F11" s="17" t="str">
        <f>hm</f>
        <v>Nhà làm việc kiêm kho</v>
      </c>
      <c r="G11" s="17"/>
      <c r="H11" s="17"/>
      <c r="I11" s="17"/>
      <c r="J11" s="17"/>
      <c r="K11" s="17"/>
      <c r="L11" s="17"/>
      <c r="M11" s="17"/>
      <c r="N11" s="17"/>
      <c r="O11" s="17"/>
      <c r="P11" s="17"/>
      <c r="Q11" s="17"/>
      <c r="R11" s="17"/>
      <c r="S11" s="17"/>
      <c r="T11" s="17"/>
      <c r="U11" s="17"/>
      <c r="V11" s="17"/>
      <c r="W11" s="17"/>
      <c r="X11" s="17"/>
      <c r="Y11" s="17"/>
      <c r="Z11" s="17"/>
      <c r="AA11" s="98"/>
    </row>
    <row r="12" spans="1:32" ht="20.25">
      <c r="A12" s="17"/>
      <c r="B12" s="102" t="s">
        <v>45</v>
      </c>
      <c r="C12" s="17"/>
      <c r="D12" s="17"/>
      <c r="E12" s="17"/>
      <c r="F12" s="17" t="str">
        <f>dd</f>
        <v>Phường HG - TP HL - Tỉnh QN</v>
      </c>
      <c r="G12" s="17"/>
      <c r="H12" s="17"/>
      <c r="I12" s="17"/>
      <c r="J12" s="17"/>
      <c r="K12" s="17"/>
      <c r="L12" s="17"/>
      <c r="M12" s="17"/>
      <c r="N12" s="17"/>
      <c r="O12" s="17"/>
      <c r="P12" s="17"/>
      <c r="Q12" s="17"/>
      <c r="R12" s="17"/>
      <c r="S12" s="17"/>
      <c r="T12" s="17"/>
      <c r="U12" s="17"/>
      <c r="V12" s="17"/>
      <c r="W12" s="17"/>
      <c r="X12" s="17"/>
      <c r="Y12" s="17"/>
      <c r="Z12" s="17"/>
      <c r="AA12" s="98"/>
    </row>
    <row r="13" spans="1:32" ht="20.25">
      <c r="A13" s="102"/>
      <c r="B13" s="17"/>
      <c r="C13" s="17"/>
      <c r="D13" s="17"/>
      <c r="E13" s="17"/>
      <c r="F13" s="17"/>
      <c r="G13" s="17"/>
      <c r="H13" s="17"/>
      <c r="I13" s="17"/>
      <c r="J13" s="17"/>
      <c r="K13" s="17"/>
      <c r="L13" s="17"/>
      <c r="M13" s="17"/>
      <c r="N13" s="17"/>
      <c r="O13" s="17"/>
      <c r="P13" s="17"/>
      <c r="Q13" s="17"/>
      <c r="R13" s="17"/>
      <c r="S13" s="17"/>
      <c r="T13" s="17"/>
      <c r="U13" s="17"/>
      <c r="V13" s="17"/>
      <c r="W13" s="17"/>
      <c r="X13" s="17"/>
      <c r="Y13" s="17"/>
      <c r="Z13" s="17"/>
      <c r="AA13" s="98"/>
    </row>
    <row r="14" spans="1:32" ht="20.25">
      <c r="A14" s="102"/>
      <c r="B14" s="103" t="s">
        <v>97</v>
      </c>
      <c r="C14" s="17"/>
      <c r="D14" s="17"/>
      <c r="F14" s="102" t="str">
        <f>cdt</f>
        <v>Tỉnh QN</v>
      </c>
      <c r="G14" s="17"/>
      <c r="H14" s="17"/>
      <c r="I14" s="17"/>
      <c r="J14" s="17"/>
      <c r="K14" s="17"/>
      <c r="L14" s="17"/>
      <c r="M14" s="17"/>
      <c r="N14" s="17"/>
      <c r="O14" s="17"/>
      <c r="P14" s="17"/>
      <c r="Q14" s="17"/>
      <c r="R14" s="17"/>
      <c r="S14" s="17"/>
      <c r="T14" s="17"/>
      <c r="U14" s="17"/>
      <c r="V14" s="17"/>
      <c r="W14" s="17"/>
      <c r="X14" s="17"/>
      <c r="Y14" s="17"/>
      <c r="Z14" s="17"/>
      <c r="AA14" s="98"/>
    </row>
    <row r="15" spans="1:32" ht="20.25">
      <c r="A15" s="17"/>
      <c r="B15" s="17"/>
      <c r="C15" s="17"/>
      <c r="D15" s="17"/>
      <c r="E15" s="17"/>
      <c r="F15" s="102" t="s">
        <v>270</v>
      </c>
      <c r="G15" s="17"/>
      <c r="H15" s="17"/>
      <c r="I15" s="17"/>
      <c r="J15" s="17"/>
      <c r="K15" s="17"/>
      <c r="L15" s="17"/>
      <c r="M15" s="17"/>
      <c r="N15" s="17"/>
      <c r="O15" s="17"/>
      <c r="P15" s="17"/>
      <c r="Q15" s="17"/>
      <c r="R15" s="17"/>
      <c r="S15" s="17"/>
      <c r="T15" s="17"/>
      <c r="U15" s="17"/>
      <c r="V15" s="17"/>
      <c r="W15" s="17"/>
      <c r="X15" s="17"/>
      <c r="Y15" s="17"/>
      <c r="Z15" s="17"/>
      <c r="AA15" s="98"/>
    </row>
    <row r="16" spans="1:32" ht="20.25" customHeight="1">
      <c r="A16" s="224" t="s">
        <v>304</v>
      </c>
      <c r="B16" s="17"/>
      <c r="C16" s="17"/>
      <c r="D16" s="17"/>
      <c r="E16" s="17"/>
      <c r="F16" s="17"/>
      <c r="G16" s="17"/>
      <c r="H16" s="17"/>
      <c r="I16" s="17"/>
      <c r="J16" s="17"/>
      <c r="K16" s="17"/>
      <c r="L16" s="17"/>
      <c r="M16" s="17"/>
      <c r="N16" s="17"/>
      <c r="O16" s="17"/>
      <c r="P16" s="17"/>
      <c r="Q16" s="17"/>
      <c r="R16" s="17"/>
      <c r="S16" s="17"/>
      <c r="T16" s="17"/>
      <c r="U16" s="17"/>
      <c r="V16" s="17"/>
      <c r="W16" s="17"/>
      <c r="X16" s="17"/>
      <c r="Y16" s="17"/>
      <c r="Z16" s="17"/>
      <c r="AA16" s="98"/>
      <c r="AF16" s="14"/>
    </row>
    <row r="17" spans="1:31" ht="20.25" customHeight="1">
      <c r="A17" s="454" t="str">
        <f>IF(AB17&gt;0,INDEX(DanhMuc,$AA$1,AA17),REPT(".",285))</f>
        <v>.............................................................................................................................................................................................................................................................................................</v>
      </c>
      <c r="B17" s="454"/>
      <c r="C17" s="454"/>
      <c r="D17" s="454"/>
      <c r="E17" s="454"/>
      <c r="F17" s="454"/>
      <c r="G17" s="454"/>
      <c r="H17" s="454"/>
      <c r="I17" s="454"/>
      <c r="J17" s="454"/>
      <c r="K17" s="454"/>
      <c r="L17" s="454"/>
      <c r="M17" s="454"/>
      <c r="N17" s="454"/>
      <c r="O17" s="454"/>
      <c r="P17" s="454"/>
      <c r="Q17" s="454"/>
      <c r="R17" s="454"/>
      <c r="S17" s="454"/>
      <c r="T17" s="454"/>
      <c r="U17" s="454"/>
      <c r="V17" s="454"/>
      <c r="W17" s="454"/>
      <c r="X17" s="454"/>
      <c r="Y17" s="454"/>
      <c r="Z17" s="454"/>
      <c r="AA17" s="99">
        <v>2</v>
      </c>
      <c r="AB17">
        <f>LEN(INDEX(DanhMuc,$AA$1,AA17))</f>
        <v>0</v>
      </c>
    </row>
    <row r="18" spans="1:31" ht="20.25" customHeight="1">
      <c r="A18" s="454"/>
      <c r="B18" s="454"/>
      <c r="C18" s="454"/>
      <c r="D18" s="454"/>
      <c r="E18" s="454"/>
      <c r="F18" s="454"/>
      <c r="G18" s="454"/>
      <c r="H18" s="454"/>
      <c r="I18" s="454"/>
      <c r="J18" s="454"/>
      <c r="K18" s="454"/>
      <c r="L18" s="454"/>
      <c r="M18" s="454"/>
      <c r="N18" s="454"/>
      <c r="O18" s="454"/>
      <c r="P18" s="454"/>
      <c r="Q18" s="454"/>
      <c r="R18" s="454"/>
      <c r="S18" s="454"/>
      <c r="T18" s="454"/>
      <c r="U18" s="454"/>
      <c r="V18" s="454"/>
      <c r="W18" s="454"/>
      <c r="X18" s="454"/>
      <c r="Y18" s="454"/>
      <c r="Z18" s="454"/>
      <c r="AA18" s="99"/>
    </row>
    <row r="19" spans="1:31" ht="20.25">
      <c r="A19" s="454"/>
      <c r="B19" s="454"/>
      <c r="C19" s="454"/>
      <c r="D19" s="454"/>
      <c r="E19" s="454"/>
      <c r="F19" s="454"/>
      <c r="G19" s="454"/>
      <c r="H19" s="454"/>
      <c r="I19" s="454"/>
      <c r="J19" s="454"/>
      <c r="K19" s="454"/>
      <c r="L19" s="454"/>
      <c r="M19" s="454"/>
      <c r="N19" s="454"/>
      <c r="O19" s="454"/>
      <c r="P19" s="454"/>
      <c r="Q19" s="454"/>
      <c r="R19" s="454"/>
      <c r="S19" s="454"/>
      <c r="T19" s="454"/>
      <c r="U19" s="454"/>
      <c r="V19" s="454"/>
      <c r="W19" s="454"/>
      <c r="X19" s="454"/>
      <c r="Y19" s="454"/>
      <c r="Z19" s="454"/>
      <c r="AA19" s="99"/>
    </row>
    <row r="20" spans="1:31" ht="18.75">
      <c r="A20" s="224" t="s">
        <v>271</v>
      </c>
      <c r="B20" s="227"/>
      <c r="C20" s="227"/>
      <c r="D20" s="227"/>
      <c r="E20" s="227"/>
      <c r="F20" s="227"/>
      <c r="G20" s="227"/>
      <c r="H20" s="227"/>
      <c r="I20" s="224" t="str">
        <f>AC20&amp;" giờ "&amp;AD20&amp;" phút, ngày "&amp;AB21&amp;" tháng "&amp;AC21&amp;" năm "&amp;AD21</f>
        <v>…… giờ …… phút, ngày …... tháng …... năm …...</v>
      </c>
      <c r="J20" s="227"/>
      <c r="K20" s="227"/>
      <c r="L20" s="227"/>
      <c r="M20" s="227"/>
      <c r="N20" s="227"/>
      <c r="O20" s="227"/>
      <c r="P20" s="227"/>
      <c r="Q20" s="227"/>
      <c r="R20" s="227"/>
      <c r="S20" s="227"/>
      <c r="T20" s="227"/>
      <c r="U20" s="227"/>
      <c r="V20" s="227"/>
      <c r="W20" s="227"/>
      <c r="X20" s="227"/>
      <c r="Y20" s="227"/>
      <c r="Z20" s="227"/>
      <c r="AA20" s="14">
        <v>8</v>
      </c>
      <c r="AB20">
        <f>INDEX(DanhMuc,$AA$1,AA20)</f>
        <v>0</v>
      </c>
      <c r="AC20" t="str">
        <f>IF(AB20&gt;0,LEFT(AB20,LEN(AB20)-2),"……")</f>
        <v>……</v>
      </c>
      <c r="AD20" t="str">
        <f>IF(AB20&gt;0,RIGHT(AB20,2),"……")</f>
        <v>……</v>
      </c>
      <c r="AE20" s="227"/>
    </row>
    <row r="21" spans="1:31" ht="20.25" customHeight="1">
      <c r="A21" s="229" t="str">
        <f>"    Tại công trình: "&amp;ct</f>
        <v xml:space="preserve">    Tại công trình: Nhà làm việc kiêm kho, nhà công vụ và phụ trợ</v>
      </c>
      <c r="B21" s="228"/>
      <c r="C21" s="228"/>
      <c r="D21" s="228"/>
      <c r="E21" s="228"/>
      <c r="F21" s="228"/>
      <c r="G21" s="228"/>
      <c r="H21" s="228"/>
      <c r="I21" s="228"/>
      <c r="J21" s="228"/>
      <c r="K21" s="228"/>
      <c r="L21" s="228"/>
      <c r="M21" s="228"/>
      <c r="N21" s="228"/>
      <c r="O21" s="228"/>
      <c r="P21" s="228"/>
      <c r="Q21" s="228"/>
      <c r="R21" s="228"/>
      <c r="S21" s="228"/>
      <c r="T21" s="228"/>
      <c r="U21" s="228"/>
      <c r="V21" s="228"/>
      <c r="W21" s="228"/>
      <c r="X21" s="228"/>
      <c r="Y21" s="228"/>
      <c r="Z21" s="228"/>
      <c r="AA21" s="14">
        <v>10</v>
      </c>
      <c r="AB21" t="str">
        <f>IF(INDEX(DanhMuc,$AA$1,AA21)&gt;0,TEXT(DAY(INDEX(DanhMuc,$AA$1,AA21)),"00"),"…...")</f>
        <v>…...</v>
      </c>
      <c r="AC21" t="str">
        <f>IF(INDEX(DanhMuc,$AA$1,AA21)&gt;0,TEXT(MONTH(INDEX(DanhMuc,$AA$1,AA21)),"00"),"…...")</f>
        <v>…...</v>
      </c>
      <c r="AD21" t="str">
        <f>IF(INDEX(DanhMuc,$AA$1,AA21)&gt;0,TEXT(YEAR(INDEX(DanhMuc,$AA$1,AA21)),"00"),"…...")</f>
        <v>…...</v>
      </c>
      <c r="AE21" s="227"/>
    </row>
    <row r="22" spans="1:31" ht="20.25" customHeight="1">
      <c r="A22" s="455" t="str">
        <f>"    Sau khi kiểm tra và nghiệm thu nội bộ công việc xây dựng, nội dung thể hiện trong biên bản nghiệm thu nội bộ số: "&amp;IF(AB22&gt;0,AC22&amp;"/NB","……..……...")&amp;" ngày "&amp;AB26&amp;" tháng "&amp;AC26&amp;" năm "&amp;AD26&amp;", Nhà thầu thi công chúng tôi cam kết phần công việc cần nghiệm thu đã hoàn thành, đạt yêu cầu thiết kế. Nhà thầu thi công kính đề nghị các bên liên quan tổ chức nghiệm thu để có cơ sở thực hiện các công việc tiếp theo."</f>
        <v xml:space="preserve">    Sau khi kiểm tra và nghiệm thu nội bộ công việc xây dựng, nội dung thể hiện trong biên bản nghiệm thu nội bộ số: ……..……... ngày …... tháng …... năm ……..., Nhà thầu thi công chúng tôi cam kết phần công việc cần nghiệm thu đã hoàn thành, đạt yêu cầu thiết kế. Nhà thầu thi công kính đề nghị các bên liên quan tổ chức nghiệm thu để có cơ sở thực hiện các công việc tiếp theo.</v>
      </c>
      <c r="B22" s="456"/>
      <c r="C22" s="456"/>
      <c r="D22" s="456"/>
      <c r="E22" s="456"/>
      <c r="F22" s="456"/>
      <c r="G22" s="456"/>
      <c r="H22" s="456"/>
      <c r="I22" s="456"/>
      <c r="J22" s="456"/>
      <c r="K22" s="456"/>
      <c r="L22" s="456"/>
      <c r="M22" s="456"/>
      <c r="N22" s="456"/>
      <c r="O22" s="456"/>
      <c r="P22" s="456"/>
      <c r="Q22" s="456"/>
      <c r="R22" s="456"/>
      <c r="S22" s="456"/>
      <c r="T22" s="456"/>
      <c r="U22" s="456"/>
      <c r="V22" s="456"/>
      <c r="W22" s="456"/>
      <c r="X22" s="456"/>
      <c r="Y22" s="456"/>
      <c r="Z22" s="456"/>
      <c r="AA22" s="99">
        <v>1</v>
      </c>
      <c r="AB22">
        <f>LEN(INDEX(DanhMuc,$AA$1,AA22))</f>
        <v>0</v>
      </c>
      <c r="AC22">
        <f>INDEX(DanhMuc,$AA$1,AA22)</f>
        <v>0</v>
      </c>
    </row>
    <row r="23" spans="1:31" ht="20.25">
      <c r="A23" s="455"/>
      <c r="B23" s="456"/>
      <c r="C23" s="456"/>
      <c r="D23" s="456"/>
      <c r="E23" s="456"/>
      <c r="F23" s="456"/>
      <c r="G23" s="456"/>
      <c r="H23" s="456"/>
      <c r="I23" s="456"/>
      <c r="J23" s="456"/>
      <c r="K23" s="456"/>
      <c r="L23" s="456"/>
      <c r="M23" s="456"/>
      <c r="N23" s="456"/>
      <c r="O23" s="456"/>
      <c r="P23" s="456"/>
      <c r="Q23" s="456"/>
      <c r="R23" s="456"/>
      <c r="S23" s="456"/>
      <c r="T23" s="456"/>
      <c r="U23" s="456"/>
      <c r="V23" s="456"/>
      <c r="W23" s="456"/>
      <c r="X23" s="456"/>
      <c r="Y23" s="456"/>
      <c r="Z23" s="456"/>
      <c r="AA23" s="99"/>
    </row>
    <row r="24" spans="1:31" ht="20.25">
      <c r="A24" s="455"/>
      <c r="B24" s="456"/>
      <c r="C24" s="456"/>
      <c r="D24" s="456"/>
      <c r="E24" s="456"/>
      <c r="F24" s="456"/>
      <c r="G24" s="456"/>
      <c r="H24" s="456"/>
      <c r="I24" s="456"/>
      <c r="J24" s="456"/>
      <c r="K24" s="456"/>
      <c r="L24" s="456"/>
      <c r="M24" s="456"/>
      <c r="N24" s="456"/>
      <c r="O24" s="456"/>
      <c r="P24" s="456"/>
      <c r="Q24" s="456"/>
      <c r="R24" s="456"/>
      <c r="S24" s="456"/>
      <c r="T24" s="456"/>
      <c r="U24" s="456"/>
      <c r="V24" s="456"/>
      <c r="W24" s="456"/>
      <c r="X24" s="456"/>
      <c r="Y24" s="456"/>
      <c r="Z24" s="456"/>
      <c r="AA24" s="99"/>
    </row>
    <row r="25" spans="1:31" ht="20.25">
      <c r="A25" s="455"/>
      <c r="B25" s="456"/>
      <c r="C25" s="456"/>
      <c r="D25" s="456"/>
      <c r="E25" s="456"/>
      <c r="F25" s="456"/>
      <c r="G25" s="456"/>
      <c r="H25" s="456"/>
      <c r="I25" s="456"/>
      <c r="J25" s="456"/>
      <c r="K25" s="456"/>
      <c r="L25" s="456"/>
      <c r="M25" s="456"/>
      <c r="N25" s="456"/>
      <c r="O25" s="456"/>
      <c r="P25" s="456"/>
      <c r="Q25" s="456"/>
      <c r="R25" s="456"/>
      <c r="S25" s="456"/>
      <c r="T25" s="456"/>
      <c r="U25" s="456"/>
      <c r="V25" s="456"/>
      <c r="W25" s="456"/>
      <c r="X25" s="456"/>
      <c r="Y25" s="456"/>
      <c r="Z25" s="456"/>
      <c r="AA25" s="99"/>
    </row>
    <row r="26" spans="1:31" ht="20.25">
      <c r="A26" s="456"/>
      <c r="B26" s="456"/>
      <c r="C26" s="456"/>
      <c r="D26" s="456"/>
      <c r="E26" s="456"/>
      <c r="F26" s="456"/>
      <c r="G26" s="456"/>
      <c r="H26" s="456"/>
      <c r="I26" s="456"/>
      <c r="J26" s="456"/>
      <c r="K26" s="456"/>
      <c r="L26" s="456"/>
      <c r="M26" s="456"/>
      <c r="N26" s="456"/>
      <c r="O26" s="456"/>
      <c r="P26" s="456"/>
      <c r="Q26" s="456"/>
      <c r="R26" s="456"/>
      <c r="S26" s="456"/>
      <c r="T26" s="456"/>
      <c r="U26" s="456"/>
      <c r="V26" s="456"/>
      <c r="W26" s="456"/>
      <c r="X26" s="456"/>
      <c r="Y26" s="456"/>
      <c r="Z26" s="456"/>
      <c r="AA26" s="99">
        <v>5</v>
      </c>
      <c r="AB26" t="str">
        <f>IF(INDEX(DanhMuc,$AA$1,AA26)&gt;0,TEXT(DAY(INDEX(DanhMuc,$AA$1,AA26)),"00"),"…...")</f>
        <v>…...</v>
      </c>
      <c r="AC26" t="str">
        <f>IF(INDEX(DanhMuc,$AA$1,AA26)&gt;0,TEXT(MONTH(INDEX(DanhMuc,$AA$1,AA26)),"00"),"…...")</f>
        <v>…...</v>
      </c>
      <c r="AD26" t="str">
        <f>IF(INDEX(DanhMuc,$AA$1,AA26)&gt;0,TEXT(YEAR(INDEX(DanhMuc,$AA$1,AA26)),"00"),"……...")</f>
        <v>……...</v>
      </c>
    </row>
    <row r="27" spans="1:31" ht="20.25">
      <c r="A27" s="8" t="s">
        <v>98</v>
      </c>
      <c r="K27" s="104" t="str">
        <f>dvtc</f>
        <v>Công ty Cổ phần Xây dựng…</v>
      </c>
      <c r="L27" s="104"/>
      <c r="M27" s="104"/>
      <c r="N27" s="5"/>
      <c r="O27" s="5"/>
      <c r="P27" s="5"/>
      <c r="Q27" s="5"/>
      <c r="R27" s="5"/>
      <c r="S27" s="5"/>
      <c r="T27" s="5"/>
      <c r="U27" s="5"/>
      <c r="V27" s="5"/>
      <c r="W27" s="5"/>
      <c r="X27" s="5"/>
      <c r="Y27" s="5"/>
      <c r="Z27" s="5"/>
      <c r="AA27" s="98"/>
    </row>
    <row r="28" spans="1:31" ht="20.25">
      <c r="A28" s="2" t="s">
        <v>99</v>
      </c>
      <c r="K28" s="104" t="s">
        <v>273</v>
      </c>
      <c r="L28" s="104"/>
      <c r="M28" s="104"/>
      <c r="N28" s="5"/>
      <c r="O28" s="5"/>
      <c r="P28" s="5"/>
      <c r="Q28" s="5"/>
      <c r="R28" s="5"/>
      <c r="S28" s="5"/>
      <c r="T28" s="5"/>
      <c r="U28" s="5"/>
      <c r="V28" s="5"/>
      <c r="W28" s="5"/>
      <c r="X28" s="5"/>
      <c r="Y28" s="5"/>
      <c r="Z28" s="5"/>
      <c r="AA28" s="98"/>
    </row>
    <row r="29" spans="1:31" ht="20.25">
      <c r="A29" s="2" t="s">
        <v>272</v>
      </c>
      <c r="M29" s="269"/>
      <c r="AA29" s="98"/>
    </row>
    <row r="30" spans="1:31" ht="20.25">
      <c r="A30" s="2"/>
      <c r="M30" s="269"/>
      <c r="AA30" s="98"/>
    </row>
    <row r="31" spans="1:31" ht="20.25">
      <c r="A31" s="2"/>
      <c r="M31" s="269"/>
      <c r="AA31" s="98"/>
    </row>
    <row r="32" spans="1:31" ht="20.25">
      <c r="A32" s="2"/>
      <c r="M32" s="269"/>
      <c r="AA32" s="98"/>
    </row>
    <row r="33" spans="11:27" ht="20.25">
      <c r="K33" s="104" t="str">
        <f>MID(ycnt,FIND(":",ycnt,1)+1,LEN(ycnt))</f>
        <v xml:space="preserve"> Nguyễn Đức Lam</v>
      </c>
      <c r="L33" s="104"/>
      <c r="M33" s="104"/>
      <c r="N33" s="104"/>
      <c r="O33" s="5"/>
      <c r="P33" s="5"/>
      <c r="Q33" s="5"/>
      <c r="R33" s="5"/>
      <c r="S33" s="5"/>
      <c r="T33" s="5"/>
      <c r="U33" s="5"/>
      <c r="V33" s="5"/>
      <c r="W33" s="5"/>
      <c r="X33" s="5"/>
      <c r="Y33" s="5"/>
      <c r="Z33" s="5"/>
      <c r="AA33" s="98"/>
    </row>
  </sheetData>
  <mergeCells count="2">
    <mergeCell ref="A17:Z19"/>
    <mergeCell ref="A22:Z26"/>
  </mergeCells>
  <phoneticPr fontId="7" type="noConversion"/>
  <conditionalFormatting sqref="A17:Z19 A21:Z21">
    <cfRule type="expression" dxfId="4" priority="1" stopIfTrue="1">
      <formula>AB$17&gt;0</formula>
    </cfRule>
  </conditionalFormatting>
  <hyperlinks>
    <hyperlink ref="AA8" location="DanhMuc!A1" display="Quay về DanhMuc"/>
  </hyperlinks>
  <pageMargins left="0.98425196850393704" right="0.39370078740157483" top="0.74803149606299213" bottom="0.74803149606299213" header="0" footer="0"/>
  <pageSetup paperSize="9" orientation="portrait" r:id="rId1"/>
  <headerFooter alignWithMargins="0"/>
</worksheet>
</file>

<file path=xl/worksheets/sheet50.xml><?xml version="1.0" encoding="utf-8"?>
<worksheet xmlns="http://schemas.openxmlformats.org/spreadsheetml/2006/main" xmlns:r="http://schemas.openxmlformats.org/officeDocument/2006/relationships">
  <sheetPr codeName="Sheet49" enableFormatConditionsCalculation="0">
    <tabColor indexed="11"/>
  </sheetPr>
  <dimension ref="A1:AE60"/>
  <sheetViews>
    <sheetView view="pageBreakPreview" workbookViewId="0">
      <pane ySplit="1" topLeftCell="A38" activePane="bottomLeft" state="frozen"/>
      <selection activeCell="Q11" sqref="Q11"/>
      <selection pane="bottomLeft" activeCell="Q11" sqref="Q11"/>
    </sheetView>
  </sheetViews>
  <sheetFormatPr defaultRowHeight="15.75"/>
  <cols>
    <col min="1" max="25" width="3" customWidth="1"/>
    <col min="26" max="26" width="3.125" customWidth="1"/>
    <col min="27" max="27" width="23.75" bestFit="1" customWidth="1"/>
    <col min="28" max="28" width="4.875" hidden="1" customWidth="1"/>
    <col min="29" max="29" width="6.125" hidden="1" customWidth="1"/>
    <col min="30" max="30" width="4.875" hidden="1" customWidth="1"/>
  </cols>
  <sheetData>
    <row r="1" spans="1:31" s="3" customFormat="1" ht="17.25"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0">
        <f>DanhMuc!S22</f>
        <v>52</v>
      </c>
    </row>
    <row r="2" spans="1:31" ht="19.5" thickTop="1">
      <c r="A2" s="6" t="s">
        <v>10</v>
      </c>
      <c r="B2" s="6"/>
      <c r="C2" s="6"/>
      <c r="D2" s="6"/>
      <c r="E2" s="6"/>
      <c r="F2" s="6"/>
      <c r="G2" s="6"/>
      <c r="H2" s="6"/>
      <c r="I2" s="6"/>
      <c r="J2" s="6"/>
      <c r="K2" s="6"/>
      <c r="L2" s="234"/>
      <c r="M2" s="234"/>
      <c r="N2" s="234"/>
      <c r="O2" s="234"/>
      <c r="P2" s="234"/>
      <c r="Q2" s="234"/>
      <c r="R2" s="234"/>
      <c r="S2" s="234"/>
      <c r="T2" s="234"/>
      <c r="U2" s="234"/>
      <c r="V2" s="234"/>
      <c r="W2" s="234"/>
      <c r="X2" s="234"/>
      <c r="Y2" s="234"/>
      <c r="Z2" s="234"/>
      <c r="AA2" s="260"/>
      <c r="AB2" s="236"/>
      <c r="AC2" s="236"/>
      <c r="AD2" s="236"/>
      <c r="AE2" s="236"/>
    </row>
    <row r="3" spans="1:31" ht="18.75">
      <c r="A3" s="19" t="s">
        <v>0</v>
      </c>
      <c r="B3" s="19"/>
      <c r="C3" s="19"/>
      <c r="D3" s="19"/>
      <c r="E3" s="19"/>
      <c r="F3" s="19"/>
      <c r="G3" s="19"/>
      <c r="H3" s="19"/>
      <c r="I3" s="19"/>
      <c r="J3" s="19"/>
      <c r="K3" s="237"/>
      <c r="L3" s="237"/>
      <c r="M3" s="237"/>
      <c r="N3" s="237"/>
      <c r="O3" s="237"/>
      <c r="P3" s="237"/>
      <c r="Q3" s="238"/>
      <c r="R3" s="238"/>
      <c r="S3" s="238"/>
      <c r="T3" s="238"/>
      <c r="U3" s="238"/>
      <c r="V3" s="238"/>
      <c r="W3" s="238"/>
      <c r="X3" s="238"/>
      <c r="Y3" s="238"/>
      <c r="Z3" s="238"/>
      <c r="AA3" s="260"/>
      <c r="AB3" s="236"/>
      <c r="AC3" s="236"/>
      <c r="AD3" s="236"/>
      <c r="AE3" s="236"/>
    </row>
    <row r="4" spans="1:31" ht="18.75">
      <c r="A4" s="236"/>
      <c r="B4" s="236"/>
      <c r="C4" s="236"/>
      <c r="D4" s="236"/>
      <c r="E4" s="236"/>
      <c r="F4" s="236"/>
      <c r="G4" s="236"/>
      <c r="H4" s="236"/>
      <c r="I4" s="236"/>
      <c r="J4" s="236"/>
      <c r="K4" s="238"/>
      <c r="L4" s="238"/>
      <c r="M4" s="238"/>
      <c r="N4" s="238"/>
      <c r="O4" s="238"/>
      <c r="P4" s="238"/>
      <c r="Q4" s="238"/>
      <c r="R4" s="238"/>
      <c r="S4" s="238"/>
      <c r="T4" s="238"/>
      <c r="U4" s="238"/>
      <c r="V4" s="238"/>
      <c r="W4" s="238"/>
      <c r="X4" s="238"/>
      <c r="Y4" s="238"/>
      <c r="Z4" s="238"/>
      <c r="AA4" s="260"/>
      <c r="AB4" s="236"/>
      <c r="AC4" s="236"/>
      <c r="AD4" s="236"/>
      <c r="AE4" s="236"/>
    </row>
    <row r="5" spans="1:31" ht="18.75">
      <c r="A5" s="236"/>
      <c r="B5" s="236"/>
      <c r="C5" s="236"/>
      <c r="D5" s="236"/>
      <c r="E5" s="236"/>
      <c r="F5" s="236"/>
      <c r="G5" s="236"/>
      <c r="H5" s="236"/>
      <c r="I5" s="236"/>
      <c r="J5" s="236"/>
      <c r="K5" s="236"/>
      <c r="L5" s="236"/>
      <c r="M5" s="236"/>
      <c r="N5" s="236"/>
      <c r="O5" s="236"/>
      <c r="P5" s="236"/>
      <c r="Q5" s="236"/>
      <c r="R5" s="236"/>
      <c r="S5" s="236"/>
      <c r="T5" s="236"/>
      <c r="U5" s="236"/>
      <c r="V5" s="236"/>
      <c r="W5" s="236"/>
      <c r="X5" s="236"/>
      <c r="Y5" s="236"/>
      <c r="Z5" s="11" t="str">
        <f>tinh2&amp;", ngày "&amp;AB5&amp;" tháng "&amp;AC5&amp;" năm "&amp;AD5</f>
        <v>Hạ Long, ngày …... tháng …... năm ……...</v>
      </c>
      <c r="AA5" s="261">
        <v>10</v>
      </c>
      <c r="AB5" s="236" t="str">
        <f>IF(INDEX(DanhMuc,$AA$1,AA5)&gt;0,TEXT(DAY(INDEX(DanhMuc,$AA$1,AA5)),"00"),"…...")</f>
        <v>…...</v>
      </c>
      <c r="AC5" s="236" t="str">
        <f>IF(INDEX(DanhMuc,$AA$1,AA5)&gt;0,TEXT(MONTH(INDEX(DanhMuc,$AA$1,AA5)),"00"),"…...")</f>
        <v>…...</v>
      </c>
      <c r="AD5" s="236" t="str">
        <f>IF(INDEX(DanhMuc,$AA$1,AA5)&gt;0,TEXT(YEAR(INDEX(DanhMuc,$AA$1,AA5)),"00"),"……...")</f>
        <v>……...</v>
      </c>
      <c r="AE5" s="236"/>
    </row>
    <row r="6" spans="1:31" ht="18.75">
      <c r="A6" s="236"/>
      <c r="B6" s="236"/>
      <c r="C6" s="236"/>
      <c r="D6" s="236"/>
      <c r="E6" s="236"/>
      <c r="F6" s="236"/>
      <c r="G6" s="236"/>
      <c r="H6" s="236"/>
      <c r="I6" s="236"/>
      <c r="J6" s="236"/>
      <c r="K6" s="236"/>
      <c r="L6" s="236"/>
      <c r="M6" s="236"/>
      <c r="N6" s="236"/>
      <c r="O6" s="236"/>
      <c r="P6" s="236"/>
      <c r="Q6" s="236"/>
      <c r="R6" s="236"/>
      <c r="S6" s="236"/>
      <c r="T6" s="236"/>
      <c r="U6" s="236"/>
      <c r="V6" s="236"/>
      <c r="W6" s="236"/>
      <c r="X6" s="236"/>
      <c r="Y6" s="236"/>
      <c r="Z6" s="236"/>
      <c r="AA6" s="260"/>
      <c r="AB6" s="236"/>
      <c r="AC6" s="236"/>
      <c r="AD6" s="236"/>
      <c r="AE6" s="236"/>
    </row>
    <row r="7" spans="1:31" ht="19.5" thickBot="1">
      <c r="A7" s="239" t="str">
        <f>IF(AB7&gt;0,"BIÊN BẢN SỐ: "&amp;AC7&amp;"/A-B","BIÊN BẢN SỐ: ……………......")</f>
        <v>BIÊN BẢN SỐ: ……………......</v>
      </c>
      <c r="B7" s="239"/>
      <c r="C7" s="239"/>
      <c r="D7" s="239"/>
      <c r="E7" s="239"/>
      <c r="F7" s="239"/>
      <c r="G7" s="239"/>
      <c r="H7" s="239"/>
      <c r="I7" s="239"/>
      <c r="J7" s="239"/>
      <c r="K7" s="239"/>
      <c r="L7" s="239"/>
      <c r="M7" s="239"/>
      <c r="N7" s="239"/>
      <c r="O7" s="239"/>
      <c r="P7" s="239"/>
      <c r="Q7" s="239"/>
      <c r="R7" s="239"/>
      <c r="S7" s="239"/>
      <c r="T7" s="239"/>
      <c r="U7" s="239"/>
      <c r="V7" s="239"/>
      <c r="W7" s="239"/>
      <c r="X7" s="239"/>
      <c r="Y7" s="239"/>
      <c r="Z7" s="239"/>
      <c r="AA7" s="261">
        <v>1</v>
      </c>
      <c r="AB7" s="236">
        <f>LEN(INDEX(DanhMuc,$AA$1,AA7))</f>
        <v>0</v>
      </c>
      <c r="AC7" s="236">
        <f>INDEX(DanhMuc,$AA$1,AA7)</f>
        <v>0</v>
      </c>
      <c r="AD7" s="236"/>
      <c r="AE7" s="236"/>
    </row>
    <row r="8" spans="1:31" ht="21" thickBot="1">
      <c r="A8" s="10" t="s">
        <v>1</v>
      </c>
      <c r="B8" s="239"/>
      <c r="C8" s="239"/>
      <c r="D8" s="239"/>
      <c r="E8" s="239"/>
      <c r="F8" s="239"/>
      <c r="G8" s="239"/>
      <c r="H8" s="239"/>
      <c r="I8" s="239"/>
      <c r="J8" s="239"/>
      <c r="K8" s="239"/>
      <c r="L8" s="239"/>
      <c r="M8" s="239"/>
      <c r="N8" s="239"/>
      <c r="O8" s="239"/>
      <c r="P8" s="239"/>
      <c r="Q8" s="239"/>
      <c r="R8" s="239"/>
      <c r="S8" s="239"/>
      <c r="T8" s="239"/>
      <c r="U8" s="239"/>
      <c r="V8" s="239"/>
      <c r="W8" s="239"/>
      <c r="X8" s="239"/>
      <c r="Y8" s="239"/>
      <c r="Z8" s="239"/>
      <c r="AA8" s="262" t="s">
        <v>25</v>
      </c>
      <c r="AB8" s="236"/>
      <c r="AC8" s="236"/>
      <c r="AD8" s="236"/>
      <c r="AE8" s="236"/>
    </row>
    <row r="9" spans="1:31" ht="16.5">
      <c r="A9" s="236"/>
      <c r="B9" s="236"/>
      <c r="C9" s="236"/>
      <c r="D9" s="236"/>
      <c r="E9" s="236"/>
      <c r="F9" s="236"/>
      <c r="G9" s="236"/>
      <c r="H9" s="236"/>
      <c r="I9" s="236"/>
      <c r="J9" s="236"/>
      <c r="K9" s="236"/>
      <c r="L9" s="236"/>
      <c r="M9" s="236"/>
      <c r="N9" s="236"/>
      <c r="O9" s="236"/>
      <c r="P9" s="236"/>
      <c r="Q9" s="236"/>
      <c r="R9" s="236"/>
      <c r="S9" s="236"/>
      <c r="T9" s="236"/>
      <c r="U9" s="236"/>
      <c r="V9" s="236"/>
      <c r="W9" s="236"/>
      <c r="X9" s="236"/>
      <c r="Y9" s="236"/>
      <c r="Z9" s="236"/>
      <c r="AA9" s="224"/>
      <c r="AB9" s="236"/>
      <c r="AC9" s="236"/>
      <c r="AD9" s="236"/>
      <c r="AE9" s="236"/>
    </row>
    <row r="10" spans="1:31" ht="16.5">
      <c r="A10" s="7" t="s">
        <v>44</v>
      </c>
      <c r="B10" s="31"/>
      <c r="C10" s="31"/>
      <c r="D10" s="31"/>
      <c r="E10" s="236" t="str">
        <f>ct</f>
        <v>Nhà làm việc kiêm kho, nhà công vụ và phụ trợ</v>
      </c>
      <c r="F10" s="31"/>
      <c r="G10" s="31"/>
      <c r="H10" s="236"/>
      <c r="I10" s="236"/>
      <c r="J10" s="236"/>
      <c r="K10" s="236"/>
      <c r="L10" s="236"/>
      <c r="M10" s="236"/>
      <c r="N10" s="236"/>
      <c r="O10" s="236"/>
      <c r="P10" s="236"/>
      <c r="Q10" s="236"/>
      <c r="R10" s="236"/>
      <c r="S10" s="236"/>
      <c r="T10" s="236"/>
      <c r="U10" s="236"/>
      <c r="V10" s="236"/>
      <c r="W10" s="236"/>
      <c r="X10" s="236"/>
      <c r="Y10" s="236"/>
      <c r="Z10" s="236"/>
      <c r="AA10" s="224"/>
      <c r="AB10" s="236"/>
      <c r="AC10" s="236"/>
      <c r="AD10" s="236"/>
      <c r="AE10" s="236"/>
    </row>
    <row r="11" spans="1:31" ht="16.5">
      <c r="A11" s="7" t="s">
        <v>74</v>
      </c>
      <c r="B11" s="31"/>
      <c r="C11" s="31"/>
      <c r="D11" s="31"/>
      <c r="E11" s="236" t="str">
        <f>hm</f>
        <v>Nhà làm việc kiêm kho</v>
      </c>
      <c r="F11" s="31"/>
      <c r="G11" s="31"/>
      <c r="H11" s="236"/>
      <c r="I11" s="236"/>
      <c r="J11" s="236"/>
      <c r="K11" s="236"/>
      <c r="L11" s="236"/>
      <c r="M11" s="236"/>
      <c r="N11" s="236"/>
      <c r="O11" s="236"/>
      <c r="P11" s="236"/>
      <c r="Q11" s="236"/>
      <c r="R11" s="236"/>
      <c r="S11" s="236"/>
      <c r="T11" s="236"/>
      <c r="U11" s="236"/>
      <c r="V11" s="236"/>
      <c r="W11" s="236"/>
      <c r="X11" s="236"/>
      <c r="Y11" s="236"/>
      <c r="Z11" s="236"/>
      <c r="AA11" s="224"/>
      <c r="AB11" s="236"/>
      <c r="AC11" s="236"/>
      <c r="AD11" s="236"/>
      <c r="AE11" s="236"/>
    </row>
    <row r="12" spans="1:31" ht="16.5">
      <c r="A12" s="7" t="s">
        <v>45</v>
      </c>
      <c r="B12" s="31"/>
      <c r="C12" s="31"/>
      <c r="D12" s="31"/>
      <c r="E12" s="236" t="str">
        <f>dd</f>
        <v>Phường HG - TP HL - Tỉnh QN</v>
      </c>
      <c r="F12" s="31"/>
      <c r="G12" s="31"/>
      <c r="H12" s="236"/>
      <c r="I12" s="236"/>
      <c r="J12" s="236"/>
      <c r="K12" s="236"/>
      <c r="L12" s="236"/>
      <c r="M12" s="236"/>
      <c r="N12" s="236"/>
      <c r="O12" s="236"/>
      <c r="P12" s="236"/>
      <c r="Q12" s="236"/>
      <c r="R12" s="236"/>
      <c r="S12" s="236"/>
      <c r="T12" s="236"/>
      <c r="U12" s="236"/>
      <c r="V12" s="236"/>
      <c r="W12" s="236"/>
      <c r="X12" s="236"/>
      <c r="Y12" s="236"/>
      <c r="Z12" s="236"/>
      <c r="AA12" s="224"/>
      <c r="AB12" s="236"/>
      <c r="AC12" s="236"/>
      <c r="AD12" s="236"/>
      <c r="AE12" s="236"/>
    </row>
    <row r="13" spans="1:31" ht="16.5">
      <c r="A13" s="7" t="s">
        <v>2</v>
      </c>
      <c r="B13" s="236"/>
      <c r="C13" s="236"/>
      <c r="D13" s="236"/>
      <c r="E13" s="236"/>
      <c r="F13" s="236"/>
      <c r="G13" s="236"/>
      <c r="H13" s="236"/>
      <c r="I13" s="236"/>
      <c r="J13" s="236"/>
      <c r="K13" s="236"/>
      <c r="L13" s="236"/>
      <c r="M13" s="236"/>
      <c r="N13" s="236"/>
      <c r="O13" s="236"/>
      <c r="P13" s="236"/>
      <c r="Q13" s="236"/>
      <c r="R13" s="236"/>
      <c r="S13" s="236"/>
      <c r="T13" s="236"/>
      <c r="U13" s="236"/>
      <c r="V13" s="236"/>
      <c r="W13" s="236"/>
      <c r="X13" s="236"/>
      <c r="Y13" s="236"/>
      <c r="Z13" s="236"/>
      <c r="AA13" s="224"/>
      <c r="AB13" s="236"/>
      <c r="AC13" s="236"/>
      <c r="AD13" s="236"/>
      <c r="AE13" s="236"/>
    </row>
    <row r="14" spans="1:31" ht="16.5" customHeight="1">
      <c r="A14" s="454" t="str">
        <f>IF(AB14&gt;0,INDEX(DanhMuc,$AA$1,AA14),REPT(".",285))</f>
        <v>.............................................................................................................................................................................................................................................................................................</v>
      </c>
      <c r="B14" s="454"/>
      <c r="C14" s="454"/>
      <c r="D14" s="454"/>
      <c r="E14" s="454"/>
      <c r="F14" s="454"/>
      <c r="G14" s="454"/>
      <c r="H14" s="454"/>
      <c r="I14" s="454"/>
      <c r="J14" s="454"/>
      <c r="K14" s="454"/>
      <c r="L14" s="454"/>
      <c r="M14" s="454"/>
      <c r="N14" s="454"/>
      <c r="O14" s="454"/>
      <c r="P14" s="454"/>
      <c r="Q14" s="454"/>
      <c r="R14" s="454"/>
      <c r="S14" s="454"/>
      <c r="T14" s="454"/>
      <c r="U14" s="454"/>
      <c r="V14" s="454"/>
      <c r="W14" s="454"/>
      <c r="X14" s="454"/>
      <c r="Y14" s="454"/>
      <c r="Z14" s="454"/>
      <c r="AA14" s="225">
        <v>2</v>
      </c>
      <c r="AB14" s="236">
        <f>LEN(INDEX(DanhMuc,$AA$1,AA14))</f>
        <v>0</v>
      </c>
      <c r="AC14" s="236"/>
      <c r="AD14" s="236"/>
      <c r="AE14" s="236"/>
    </row>
    <row r="15" spans="1:31" ht="16.5">
      <c r="A15" s="454"/>
      <c r="B15" s="454"/>
      <c r="C15" s="454"/>
      <c r="D15" s="454"/>
      <c r="E15" s="454"/>
      <c r="F15" s="454"/>
      <c r="G15" s="454"/>
      <c r="H15" s="454"/>
      <c r="I15" s="454"/>
      <c r="J15" s="454"/>
      <c r="K15" s="454"/>
      <c r="L15" s="454"/>
      <c r="M15" s="454"/>
      <c r="N15" s="454"/>
      <c r="O15" s="454"/>
      <c r="P15" s="454"/>
      <c r="Q15" s="454"/>
      <c r="R15" s="454"/>
      <c r="S15" s="454"/>
      <c r="T15" s="454"/>
      <c r="U15" s="454"/>
      <c r="V15" s="454"/>
      <c r="W15" s="454"/>
      <c r="X15" s="454"/>
      <c r="Y15" s="454"/>
      <c r="Z15" s="454"/>
      <c r="AA15" s="225"/>
      <c r="AB15" s="236"/>
      <c r="AC15" s="236"/>
      <c r="AD15" s="236"/>
      <c r="AE15" s="236"/>
    </row>
    <row r="16" spans="1:31" ht="16.5">
      <c r="A16" s="454"/>
      <c r="B16" s="454"/>
      <c r="C16" s="454"/>
      <c r="D16" s="454"/>
      <c r="E16" s="454"/>
      <c r="F16" s="454"/>
      <c r="G16" s="454"/>
      <c r="H16" s="454"/>
      <c r="I16" s="454"/>
      <c r="J16" s="454"/>
      <c r="K16" s="454"/>
      <c r="L16" s="454"/>
      <c r="M16" s="454"/>
      <c r="N16" s="454"/>
      <c r="O16" s="454"/>
      <c r="P16" s="454"/>
      <c r="Q16" s="454"/>
      <c r="R16" s="454"/>
      <c r="S16" s="454"/>
      <c r="T16" s="454"/>
      <c r="U16" s="454"/>
      <c r="V16" s="454"/>
      <c r="W16" s="454"/>
      <c r="X16" s="454"/>
      <c r="Y16" s="454"/>
      <c r="Z16" s="454"/>
      <c r="AA16" s="224"/>
      <c r="AB16" s="236"/>
      <c r="AC16" s="236"/>
      <c r="AD16" s="236"/>
      <c r="AE16" s="236"/>
    </row>
    <row r="17" spans="1:31" ht="18.75" customHeight="1">
      <c r="A17" s="7" t="s">
        <v>3</v>
      </c>
      <c r="B17" s="236"/>
      <c r="C17" s="236"/>
      <c r="D17" s="236"/>
      <c r="E17" s="236"/>
      <c r="F17" s="236"/>
      <c r="G17" s="236"/>
      <c r="H17" s="236"/>
      <c r="I17" s="236"/>
      <c r="J17" s="236"/>
      <c r="K17" s="236"/>
      <c r="L17" s="236"/>
      <c r="M17" s="236"/>
      <c r="N17" s="236"/>
      <c r="O17" s="236"/>
      <c r="P17" s="236"/>
      <c r="Q17" s="236"/>
      <c r="R17" s="236"/>
      <c r="S17" s="236"/>
      <c r="T17" s="236"/>
      <c r="U17" s="236"/>
      <c r="V17" s="236"/>
      <c r="W17" s="236"/>
      <c r="X17" s="236"/>
      <c r="Y17" s="236"/>
      <c r="Z17" s="236"/>
      <c r="AA17" s="224"/>
      <c r="AB17" s="236"/>
      <c r="AC17" s="236"/>
      <c r="AD17" s="236"/>
      <c r="AE17" s="236"/>
    </row>
    <row r="18" spans="1:31" ht="18.75">
      <c r="A18" s="450" t="str">
        <f>ntab1</f>
        <v xml:space="preserve">  2.1) Nhà thầu Tư vấn giám sát: Công ty Cổ phần Tư vấn…</v>
      </c>
      <c r="B18" s="450"/>
      <c r="C18" s="450"/>
      <c r="D18" s="450"/>
      <c r="E18" s="450"/>
      <c r="F18" s="450"/>
      <c r="G18" s="450"/>
      <c r="H18" s="450"/>
      <c r="I18" s="450"/>
      <c r="J18" s="450"/>
      <c r="K18" s="450"/>
      <c r="L18" s="450"/>
      <c r="M18" s="450"/>
      <c r="N18" s="450"/>
      <c r="O18" s="450"/>
      <c r="P18" s="450"/>
      <c r="Q18" s="450"/>
      <c r="R18" s="450"/>
      <c r="S18" s="450"/>
      <c r="T18" s="450"/>
      <c r="U18" s="450"/>
      <c r="V18" s="450"/>
      <c r="W18" s="450"/>
      <c r="X18" s="450"/>
      <c r="Y18" s="450"/>
      <c r="Z18" s="450"/>
      <c r="AA18" s="260"/>
      <c r="AB18" s="236"/>
      <c r="AC18" s="236"/>
      <c r="AD18" s="236"/>
      <c r="AE18" s="236"/>
    </row>
    <row r="19" spans="1:31" ht="18.75">
      <c r="A19" s="236"/>
      <c r="B19" s="236" t="str">
        <f>tvgs1</f>
        <v>Ông: Trần Bá Đức</v>
      </c>
      <c r="C19" s="236"/>
      <c r="D19" s="236"/>
      <c r="E19" s="236"/>
      <c r="F19" s="236"/>
      <c r="G19" s="236"/>
      <c r="H19" s="236"/>
      <c r="I19" s="236"/>
      <c r="J19" s="236"/>
      <c r="K19" s="236"/>
      <c r="L19" s="236"/>
      <c r="M19" s="236"/>
      <c r="N19" s="236" t="str">
        <f>tvgs11</f>
        <v>Chức vụ: Tổ trưởng tổ giám sát</v>
      </c>
      <c r="O19" s="236"/>
      <c r="P19" s="236"/>
      <c r="Q19" s="236"/>
      <c r="R19" s="236"/>
      <c r="S19" s="236"/>
      <c r="T19" s="236"/>
      <c r="U19" s="236"/>
      <c r="V19" s="236"/>
      <c r="W19" s="236"/>
      <c r="X19" s="236"/>
      <c r="Y19" s="236"/>
      <c r="Z19" s="236"/>
      <c r="AA19" s="260"/>
      <c r="AB19" s="236"/>
      <c r="AC19" s="236"/>
      <c r="AD19" s="236"/>
      <c r="AE19" s="236"/>
    </row>
    <row r="20" spans="1:31" ht="18.75">
      <c r="A20" s="236"/>
      <c r="B20" s="236" t="str">
        <f>tvgs2</f>
        <v>Ông: ………………………..</v>
      </c>
      <c r="C20" s="236"/>
      <c r="D20" s="236"/>
      <c r="E20" s="236"/>
      <c r="F20" s="236"/>
      <c r="G20" s="236"/>
      <c r="H20" s="236"/>
      <c r="I20" s="236"/>
      <c r="J20" s="236"/>
      <c r="K20" s="236"/>
      <c r="L20" s="236"/>
      <c r="M20" s="236"/>
      <c r="N20" s="236" t="str">
        <f>tvgs22</f>
        <v>Chức vụ: …………………</v>
      </c>
      <c r="O20" s="236"/>
      <c r="P20" s="236"/>
      <c r="Q20" s="236"/>
      <c r="R20" s="236"/>
      <c r="S20" s="236"/>
      <c r="T20" s="236"/>
      <c r="U20" s="236"/>
      <c r="V20" s="236"/>
      <c r="W20" s="236"/>
      <c r="X20" s="236"/>
      <c r="Y20" s="236"/>
      <c r="Z20" s="236"/>
      <c r="AA20" s="260"/>
      <c r="AB20" s="236"/>
      <c r="AC20" s="236"/>
      <c r="AD20" s="236"/>
      <c r="AE20" s="236"/>
    </row>
    <row r="21" spans="1:31" ht="18.75">
      <c r="A21" s="7" t="str">
        <f>ntab2</f>
        <v xml:space="preserve">  2.2) Nhà thầu thi công xây dựng: Công ty Cổ phần Xây dựng…</v>
      </c>
      <c r="B21" s="236"/>
      <c r="C21" s="236"/>
      <c r="D21" s="236"/>
      <c r="E21" s="236"/>
      <c r="F21" s="236"/>
      <c r="G21" s="236"/>
      <c r="H21" s="236"/>
      <c r="I21" s="236"/>
      <c r="J21" s="236"/>
      <c r="K21" s="236"/>
      <c r="L21" s="236"/>
      <c r="M21" s="236"/>
      <c r="N21" s="236"/>
      <c r="O21" s="236"/>
      <c r="P21" s="236"/>
      <c r="Q21" s="236"/>
      <c r="R21" s="236"/>
      <c r="S21" s="236"/>
      <c r="T21" s="236"/>
      <c r="U21" s="236"/>
      <c r="V21" s="236"/>
      <c r="W21" s="236"/>
      <c r="X21" s="236"/>
      <c r="Y21" s="236"/>
      <c r="Z21" s="236"/>
      <c r="AA21" s="260"/>
      <c r="AB21" s="236"/>
      <c r="AC21" s="236"/>
      <c r="AD21" s="236"/>
      <c r="AE21" s="236"/>
    </row>
    <row r="22" spans="1:31" ht="18.75">
      <c r="A22" s="236"/>
      <c r="B22" s="236" t="str">
        <f>dvtc1</f>
        <v>Ông: Nguyễn Anh Trung</v>
      </c>
      <c r="C22" s="236"/>
      <c r="D22" s="236"/>
      <c r="E22" s="236"/>
      <c r="F22" s="236"/>
      <c r="G22" s="236"/>
      <c r="H22" s="236"/>
      <c r="I22" s="236"/>
      <c r="J22" s="236"/>
      <c r="K22" s="236"/>
      <c r="L22" s="236"/>
      <c r="M22" s="236"/>
      <c r="N22" s="236" t="str">
        <f>dvtc11</f>
        <v>Chức vụ: Chỉ huy trưởng công trường</v>
      </c>
      <c r="O22" s="236"/>
      <c r="P22" s="236"/>
      <c r="Q22" s="236"/>
      <c r="R22" s="236"/>
      <c r="S22" s="236"/>
      <c r="T22" s="236"/>
      <c r="U22" s="236"/>
      <c r="V22" s="236"/>
      <c r="W22" s="236"/>
      <c r="X22" s="236"/>
      <c r="Y22" s="236"/>
      <c r="Z22" s="236"/>
      <c r="AA22" s="260"/>
      <c r="AB22" s="236"/>
      <c r="AC22" s="236"/>
      <c r="AD22" s="236"/>
      <c r="AE22" s="236"/>
    </row>
    <row r="23" spans="1:31" ht="18.75">
      <c r="A23" s="236"/>
      <c r="B23" s="236" t="str">
        <f>dvtc2</f>
        <v>Ông: Nguyễn Đức Lam</v>
      </c>
      <c r="C23" s="236"/>
      <c r="D23" s="236"/>
      <c r="E23" s="236"/>
      <c r="F23" s="236"/>
      <c r="G23" s="236"/>
      <c r="H23" s="236"/>
      <c r="I23" s="236"/>
      <c r="J23" s="236"/>
      <c r="K23" s="236"/>
      <c r="L23" s="236"/>
      <c r="M23" s="236"/>
      <c r="N23" s="236" t="str">
        <f>dvtc22</f>
        <v>Chức vụ: CBKT</v>
      </c>
      <c r="O23" s="236"/>
      <c r="P23" s="236"/>
      <c r="Q23" s="236"/>
      <c r="R23" s="236"/>
      <c r="S23" s="236"/>
      <c r="T23" s="236"/>
      <c r="U23" s="236"/>
      <c r="V23" s="236"/>
      <c r="W23" s="236"/>
      <c r="X23" s="236"/>
      <c r="Y23" s="236"/>
      <c r="Z23" s="236"/>
      <c r="AA23" s="260"/>
      <c r="AB23" s="236"/>
      <c r="AC23" s="236"/>
      <c r="AD23" s="236"/>
      <c r="AE23" s="236"/>
    </row>
    <row r="24" spans="1:31" ht="16.5">
      <c r="A24" s="7" t="s">
        <v>262</v>
      </c>
      <c r="B24" s="236"/>
      <c r="C24" s="236"/>
      <c r="D24" s="236"/>
      <c r="E24" s="236"/>
      <c r="F24" s="236"/>
      <c r="G24" s="236"/>
      <c r="H24" s="236"/>
      <c r="I24" s="236"/>
      <c r="J24" s="236"/>
      <c r="K24" s="236"/>
      <c r="L24" s="236"/>
      <c r="M24" s="236"/>
      <c r="N24" s="236"/>
      <c r="O24" s="236"/>
      <c r="P24" s="236"/>
      <c r="Q24" s="236"/>
      <c r="R24" s="236"/>
      <c r="S24" s="236"/>
      <c r="T24" s="236"/>
      <c r="U24" s="236"/>
      <c r="V24" s="236"/>
      <c r="W24" s="236"/>
      <c r="X24" s="236"/>
      <c r="Y24" s="236"/>
      <c r="Z24" s="236"/>
      <c r="AA24" s="224"/>
      <c r="AB24" s="236"/>
      <c r="AC24" s="236"/>
      <c r="AD24" s="236"/>
      <c r="AE24" s="236"/>
    </row>
    <row r="25" spans="1:31" ht="16.5">
      <c r="A25" s="236"/>
      <c r="B25" s="236" t="str">
        <f>"Bắt đầu: "&amp;AC25&amp;" giờ "&amp;AD25&amp;" phút"&amp;MID(Z$5,FIND(",",Z$5,1),LEN(Z$5))</f>
        <v>Bắt đầu: …… giờ …… phút, ngày …... tháng …... năm ……...</v>
      </c>
      <c r="C25" s="236"/>
      <c r="D25" s="236"/>
      <c r="E25" s="236"/>
      <c r="F25" s="236"/>
      <c r="G25" s="236"/>
      <c r="H25" s="236"/>
      <c r="I25" s="236"/>
      <c r="J25" s="236"/>
      <c r="K25" s="236"/>
      <c r="L25" s="236"/>
      <c r="M25" s="236"/>
      <c r="N25" s="236"/>
      <c r="O25" s="236"/>
      <c r="P25" s="236"/>
      <c r="Q25" s="236"/>
      <c r="R25" s="236"/>
      <c r="S25" s="236"/>
      <c r="T25" s="236"/>
      <c r="U25" s="236"/>
      <c r="V25" s="236"/>
      <c r="W25" s="236"/>
      <c r="X25" s="236"/>
      <c r="Y25" s="236"/>
      <c r="Z25" s="236"/>
      <c r="AA25" s="225">
        <v>8</v>
      </c>
      <c r="AB25" s="236">
        <f>INDEX(DanhMuc,$AA$1,AA25)</f>
        <v>0</v>
      </c>
      <c r="AC25" s="236" t="str">
        <f>IF(AB25&gt;0,LEFT(AB25,LEN(AB25)-2),"……")</f>
        <v>……</v>
      </c>
      <c r="AD25" s="236" t="str">
        <f>IF(AB25&gt;0,RIGHT(AB25,2),"……")</f>
        <v>……</v>
      </c>
      <c r="AE25" s="236"/>
    </row>
    <row r="26" spans="1:31" ht="16.5">
      <c r="A26" s="236"/>
      <c r="B26" s="236" t="str">
        <f>"Kết thúc: "&amp;AC26&amp;" giờ "&amp;AD26&amp;" phút"&amp;MID(Z$5,FIND(",",Z$5,1),LEN(Z$5))</f>
        <v>Kết thúc: ….. giờ ..… phút, ngày …... tháng …... năm ……...</v>
      </c>
      <c r="C26" s="236"/>
      <c r="D26" s="236"/>
      <c r="E26" s="236"/>
      <c r="F26" s="236"/>
      <c r="G26" s="236"/>
      <c r="H26" s="236"/>
      <c r="I26" s="236"/>
      <c r="J26" s="236"/>
      <c r="K26" s="236"/>
      <c r="L26" s="236"/>
      <c r="M26" s="236"/>
      <c r="N26" s="236"/>
      <c r="O26" s="236"/>
      <c r="P26" s="236"/>
      <c r="Q26" s="236"/>
      <c r="R26" s="236"/>
      <c r="S26" s="236"/>
      <c r="T26" s="236"/>
      <c r="U26" s="236"/>
      <c r="V26" s="236"/>
      <c r="W26" s="236"/>
      <c r="X26" s="236"/>
      <c r="Y26" s="236"/>
      <c r="Z26" s="236"/>
      <c r="AA26" s="225">
        <v>9</v>
      </c>
      <c r="AB26" s="236">
        <f>INDEX(DanhMuc,$AA$1,AA26)</f>
        <v>0</v>
      </c>
      <c r="AC26" s="236" t="str">
        <f>IF(AB26&gt;0,LEFT(AB26,LEN(AB26)-2),"…..")</f>
        <v>…..</v>
      </c>
      <c r="AD26" s="236" t="str">
        <f>IF(AB26&gt;0,RIGHT(AB26,2),"..…")</f>
        <v>..…</v>
      </c>
      <c r="AE26" s="236"/>
    </row>
    <row r="27" spans="1:31" ht="16.5" customHeight="1">
      <c r="A27" s="447" t="str">
        <f>"     Tại công trường xây dựng "&amp;ct&amp;"."</f>
        <v xml:space="preserve">     Tại công trường xây dựng Nhà làm việc kiêm kho, nhà công vụ và phụ trợ.</v>
      </c>
      <c r="B27" s="448"/>
      <c r="C27" s="448"/>
      <c r="D27" s="448"/>
      <c r="E27" s="448"/>
      <c r="F27" s="448"/>
      <c r="G27" s="448"/>
      <c r="H27" s="448"/>
      <c r="I27" s="448"/>
      <c r="J27" s="448"/>
      <c r="K27" s="448"/>
      <c r="L27" s="448"/>
      <c r="M27" s="448"/>
      <c r="N27" s="448"/>
      <c r="O27" s="448"/>
      <c r="P27" s="448"/>
      <c r="Q27" s="448"/>
      <c r="R27" s="448"/>
      <c r="S27" s="448"/>
      <c r="T27" s="448"/>
      <c r="U27" s="448"/>
      <c r="V27" s="448"/>
      <c r="W27" s="448"/>
      <c r="X27" s="448"/>
      <c r="Y27" s="448"/>
      <c r="Z27" s="448"/>
      <c r="AA27" s="224"/>
      <c r="AB27" s="236"/>
      <c r="AC27" s="236"/>
      <c r="AD27" s="236"/>
      <c r="AE27" s="236"/>
    </row>
    <row r="28" spans="1:31" ht="16.5">
      <c r="A28" s="7" t="s">
        <v>5</v>
      </c>
      <c r="B28" s="236"/>
      <c r="C28" s="236"/>
      <c r="D28" s="236"/>
      <c r="E28" s="236"/>
      <c r="F28" s="236"/>
      <c r="G28" s="236"/>
      <c r="H28" s="236"/>
      <c r="I28" s="236"/>
      <c r="J28" s="236"/>
      <c r="K28" s="236"/>
      <c r="L28" s="236"/>
      <c r="M28" s="236"/>
      <c r="N28" s="236"/>
      <c r="O28" s="236"/>
      <c r="P28" s="236"/>
      <c r="Q28" s="236"/>
      <c r="R28" s="236"/>
      <c r="S28" s="236"/>
      <c r="T28" s="236"/>
      <c r="U28" s="236"/>
      <c r="V28" s="236"/>
      <c r="W28" s="236"/>
      <c r="X28" s="236"/>
      <c r="Y28" s="236"/>
      <c r="Z28" s="236"/>
      <c r="AA28" s="224"/>
      <c r="AB28" s="236"/>
      <c r="AC28" s="236"/>
      <c r="AD28" s="236"/>
      <c r="AE28" s="236"/>
    </row>
    <row r="29" spans="1:31" ht="18.75">
      <c r="A29" s="8" t="s">
        <v>6</v>
      </c>
      <c r="B29" s="236"/>
      <c r="C29" s="236"/>
      <c r="D29" s="236"/>
      <c r="E29" s="236"/>
      <c r="F29" s="236"/>
      <c r="G29" s="236"/>
      <c r="H29" s="236"/>
      <c r="I29" s="236"/>
      <c r="J29" s="236"/>
      <c r="K29" s="236"/>
      <c r="L29" s="236"/>
      <c r="M29" s="236"/>
      <c r="N29" s="236"/>
      <c r="O29" s="236"/>
      <c r="P29" s="236"/>
      <c r="Q29" s="236"/>
      <c r="R29" s="236"/>
      <c r="S29" s="236"/>
      <c r="T29" s="236"/>
      <c r="U29" s="236"/>
      <c r="V29" s="236"/>
      <c r="W29" s="236"/>
      <c r="X29" s="236"/>
      <c r="Y29" s="236"/>
      <c r="Z29" s="236"/>
      <c r="AA29" s="260"/>
      <c r="AB29" s="236"/>
      <c r="AC29" s="236"/>
      <c r="AD29" s="236"/>
      <c r="AE29" s="236"/>
    </row>
    <row r="30" spans="1:31" ht="16.5">
      <c r="A30" s="451" t="str">
        <f>"    - Phiếu yêu cầu nghiệm thu của nhà thầu thi công xây dựng số: "&amp;IF(AB7&gt;0,AC7&amp;"/PĐN","………………")&amp;", ngày "&amp;AB31&amp;" tháng "&amp;AC31&amp;" năm "&amp;AD31&amp;";"</f>
        <v xml:space="preserve">    - Phiếu yêu cầu nghiệm thu của nhà thầu thi công xây dựng số: ………………, ngày …... tháng …... năm ……...;</v>
      </c>
      <c r="B30" s="451"/>
      <c r="C30" s="451"/>
      <c r="D30" s="451"/>
      <c r="E30" s="451"/>
      <c r="F30" s="451"/>
      <c r="G30" s="451"/>
      <c r="H30" s="451"/>
      <c r="I30" s="451"/>
      <c r="J30" s="451"/>
      <c r="K30" s="451"/>
      <c r="L30" s="451"/>
      <c r="M30" s="451"/>
      <c r="N30" s="451"/>
      <c r="O30" s="451"/>
      <c r="P30" s="451"/>
      <c r="Q30" s="451"/>
      <c r="R30" s="451"/>
      <c r="S30" s="451"/>
      <c r="T30" s="451"/>
      <c r="U30" s="451"/>
      <c r="V30" s="451"/>
      <c r="W30" s="451"/>
      <c r="X30" s="451"/>
      <c r="Y30" s="451"/>
      <c r="Z30" s="451"/>
      <c r="AA30" s="225">
        <v>1</v>
      </c>
      <c r="AB30" s="236">
        <f>LEN(INDEX(DanhMuc,$AA$1,AA30))</f>
        <v>0</v>
      </c>
      <c r="AC30" s="236">
        <f>INDEX(DanhMuc,$AA$1,AA30)</f>
        <v>0</v>
      </c>
      <c r="AD30" s="236"/>
      <c r="AE30" s="236"/>
    </row>
    <row r="31" spans="1:31" ht="16.5">
      <c r="A31" s="451"/>
      <c r="B31" s="451"/>
      <c r="C31" s="451"/>
      <c r="D31" s="451"/>
      <c r="E31" s="451"/>
      <c r="F31" s="451"/>
      <c r="G31" s="451"/>
      <c r="H31" s="451"/>
      <c r="I31" s="451"/>
      <c r="J31" s="451"/>
      <c r="K31" s="451"/>
      <c r="L31" s="451"/>
      <c r="M31" s="451"/>
      <c r="N31" s="451"/>
      <c r="O31" s="451"/>
      <c r="P31" s="451"/>
      <c r="Q31" s="451"/>
      <c r="R31" s="451"/>
      <c r="S31" s="451"/>
      <c r="T31" s="451"/>
      <c r="U31" s="451"/>
      <c r="V31" s="451"/>
      <c r="W31" s="451"/>
      <c r="X31" s="451"/>
      <c r="Y31" s="451"/>
      <c r="Z31" s="451"/>
      <c r="AA31" s="225">
        <v>7</v>
      </c>
      <c r="AB31" s="236" t="str">
        <f>IF(INDEX(DanhMuc,$AA$1,AA31)&gt;0,TEXT(DAY(INDEX(DanhMuc,$AA$1,AA31)),"00"),"…...")</f>
        <v>…...</v>
      </c>
      <c r="AC31" s="236" t="str">
        <f>IF(INDEX(DanhMuc,$AA$1,AA31)&gt;0,TEXT(MONTH(INDEX(DanhMuc,$AA$1,AA31)),"00"),"…...")</f>
        <v>…...</v>
      </c>
      <c r="AD31" s="236" t="str">
        <f>IF(INDEX(DanhMuc,$AA$1,AA31)&gt;0,TEXT(YEAR(INDEX(DanhMuc,$AA$1,AA31)),"00"),"……...")</f>
        <v>……...</v>
      </c>
      <c r="AE31" s="236"/>
    </row>
    <row r="32" spans="1:31" ht="18.75" customHeight="1">
      <c r="A32" s="447" t="s">
        <v>274</v>
      </c>
      <c r="B32" s="448"/>
      <c r="C32" s="448"/>
      <c r="D32" s="448"/>
      <c r="E32" s="448"/>
      <c r="F32" s="448"/>
      <c r="G32" s="448"/>
      <c r="H32" s="448"/>
      <c r="I32" s="448"/>
      <c r="J32" s="448"/>
      <c r="K32" s="448"/>
      <c r="L32" s="448"/>
      <c r="M32" s="448"/>
      <c r="N32" s="448"/>
      <c r="O32" s="448"/>
      <c r="P32" s="448"/>
      <c r="Q32" s="448"/>
      <c r="R32" s="448"/>
      <c r="S32" s="448"/>
      <c r="T32" s="448"/>
      <c r="U32" s="448"/>
      <c r="V32" s="448"/>
      <c r="W32" s="448"/>
      <c r="X32" s="448"/>
      <c r="Y32" s="448"/>
      <c r="Z32" s="448"/>
      <c r="AA32" s="260"/>
      <c r="AB32" s="236"/>
      <c r="AC32" s="236"/>
      <c r="AD32" s="236"/>
      <c r="AE32" s="236"/>
    </row>
    <row r="33" spans="1:31" ht="18.75">
      <c r="A33" s="448"/>
      <c r="B33" s="448"/>
      <c r="C33" s="448"/>
      <c r="D33" s="448"/>
      <c r="E33" s="448"/>
      <c r="F33" s="448"/>
      <c r="G33" s="448"/>
      <c r="H33" s="448"/>
      <c r="I33" s="448"/>
      <c r="J33" s="448"/>
      <c r="K33" s="448"/>
      <c r="L33" s="448"/>
      <c r="M33" s="448"/>
      <c r="N33" s="448"/>
      <c r="O33" s="448"/>
      <c r="P33" s="448"/>
      <c r="Q33" s="448"/>
      <c r="R33" s="448"/>
      <c r="S33" s="448"/>
      <c r="T33" s="448"/>
      <c r="U33" s="448"/>
      <c r="V33" s="448"/>
      <c r="W33" s="448"/>
      <c r="X33" s="448"/>
      <c r="Y33" s="448"/>
      <c r="Z33" s="448"/>
      <c r="AA33" s="260"/>
      <c r="AB33" s="236"/>
      <c r="AC33" s="236"/>
      <c r="AD33" s="236"/>
      <c r="AE33" s="236"/>
    </row>
    <row r="34" spans="1:31" ht="18.75">
      <c r="A34" s="240" t="s">
        <v>259</v>
      </c>
      <c r="B34" s="236"/>
      <c r="C34" s="236"/>
      <c r="D34" s="236"/>
      <c r="E34" s="236"/>
      <c r="F34" s="236"/>
      <c r="G34" s="236"/>
      <c r="H34" s="236"/>
      <c r="I34" s="236"/>
      <c r="J34" s="236"/>
      <c r="K34" s="236"/>
      <c r="L34" s="236"/>
      <c r="M34" s="236"/>
      <c r="N34" s="236"/>
      <c r="O34" s="236"/>
      <c r="P34" s="236"/>
      <c r="Q34" s="236"/>
      <c r="R34" s="236"/>
      <c r="S34" s="236"/>
      <c r="T34" s="236"/>
      <c r="U34" s="236"/>
      <c r="V34" s="236"/>
      <c r="W34" s="236"/>
      <c r="X34" s="236"/>
      <c r="Y34" s="236"/>
      <c r="Z34" s="236"/>
      <c r="AA34" s="260"/>
      <c r="AB34" s="236"/>
      <c r="AC34" s="236"/>
      <c r="AD34" s="236"/>
      <c r="AE34" s="236"/>
    </row>
    <row r="35" spans="1:31" ht="18.75">
      <c r="A35" s="240"/>
      <c r="B35" s="266" t="s">
        <v>332</v>
      </c>
      <c r="C35" s="236"/>
      <c r="D35" s="236"/>
      <c r="E35" s="236"/>
      <c r="F35" s="236"/>
      <c r="G35" s="236"/>
      <c r="H35" s="236"/>
      <c r="I35" s="236"/>
      <c r="J35" s="236"/>
      <c r="K35" s="236"/>
      <c r="L35" s="236"/>
      <c r="M35" s="236"/>
      <c r="N35" s="236"/>
      <c r="O35" s="236"/>
      <c r="P35" s="236"/>
      <c r="Q35" s="236"/>
      <c r="R35" s="236"/>
      <c r="S35" s="236"/>
      <c r="T35" s="236"/>
      <c r="U35" s="236"/>
      <c r="V35" s="236"/>
      <c r="W35" s="236"/>
      <c r="X35" s="236"/>
      <c r="Y35" s="236"/>
      <c r="Z35" s="236"/>
      <c r="AA35" s="260"/>
      <c r="AB35" s="236"/>
      <c r="AC35" s="236"/>
      <c r="AD35" s="236"/>
      <c r="AE35" s="236"/>
    </row>
    <row r="36" spans="1:31" ht="18.75">
      <c r="A36" s="240"/>
      <c r="B36" s="266" t="s">
        <v>332</v>
      </c>
      <c r="C36" s="236"/>
      <c r="D36" s="236"/>
      <c r="E36" s="236"/>
      <c r="F36" s="236"/>
      <c r="G36" s="236"/>
      <c r="H36" s="236"/>
      <c r="I36" s="236"/>
      <c r="J36" s="236"/>
      <c r="K36" s="236"/>
      <c r="L36" s="236"/>
      <c r="M36" s="236"/>
      <c r="N36" s="236"/>
      <c r="O36" s="236"/>
      <c r="P36" s="236"/>
      <c r="Q36" s="236"/>
      <c r="R36" s="236"/>
      <c r="S36" s="236"/>
      <c r="T36" s="236"/>
      <c r="U36" s="236"/>
      <c r="V36" s="236"/>
      <c r="W36" s="236"/>
      <c r="X36" s="236"/>
      <c r="Y36" s="236"/>
      <c r="Z36" s="236"/>
      <c r="AA36" s="260"/>
      <c r="AB36" s="236"/>
      <c r="AC36" s="236"/>
      <c r="AD36" s="236"/>
      <c r="AE36" s="236"/>
    </row>
    <row r="37" spans="1:31" ht="18.75">
      <c r="A37" s="236"/>
      <c r="B37" s="266" t="s">
        <v>332</v>
      </c>
      <c r="C37" s="241"/>
      <c r="D37" s="241"/>
      <c r="E37" s="241"/>
      <c r="F37" s="241"/>
      <c r="G37" s="241"/>
      <c r="H37" s="241"/>
      <c r="I37" s="241"/>
      <c r="J37" s="241"/>
      <c r="K37" s="241"/>
      <c r="L37" s="241"/>
      <c r="M37" s="241"/>
      <c r="N37" s="241"/>
      <c r="O37" s="241"/>
      <c r="P37" s="241"/>
      <c r="Q37" s="241"/>
      <c r="R37" s="241"/>
      <c r="S37" s="241"/>
      <c r="T37" s="241"/>
      <c r="U37" s="241"/>
      <c r="V37" s="241"/>
      <c r="W37" s="241"/>
      <c r="X37" s="241"/>
      <c r="Y37" s="241"/>
      <c r="Z37" s="241"/>
      <c r="AA37" s="260"/>
      <c r="AB37" s="236"/>
      <c r="AC37" s="236"/>
      <c r="AD37" s="236"/>
      <c r="AE37" s="236"/>
    </row>
    <row r="38" spans="1:31" ht="18.75" customHeight="1">
      <c r="A38" s="447" t="str">
        <f>"   - "&amp;hdxd&amp;";"</f>
        <v xml:space="preserve">   - Hợp đồng Xây lắp số: 02/2010/HĐXD ký ngày 01 tháng 3 năm 2010 về việc thi công xây dựng “Nhà làm việc kiêm kho, Nhà công vụ và phụ trợ” thuộc Dự án Đầu tư Xây dựng Công trình “Nhà làm việc kiêm kho” giữa Tỉnh QN và Công ty CP xây dựng…;</v>
      </c>
      <c r="B38" s="448"/>
      <c r="C38" s="448"/>
      <c r="D38" s="448"/>
      <c r="E38" s="448"/>
      <c r="F38" s="448"/>
      <c r="G38" s="448"/>
      <c r="H38" s="448"/>
      <c r="I38" s="448"/>
      <c r="J38" s="448"/>
      <c r="K38" s="448"/>
      <c r="L38" s="448"/>
      <c r="M38" s="448"/>
      <c r="N38" s="448"/>
      <c r="O38" s="448"/>
      <c r="P38" s="448"/>
      <c r="Q38" s="448"/>
      <c r="R38" s="448"/>
      <c r="S38" s="448"/>
      <c r="T38" s="448"/>
      <c r="U38" s="448"/>
      <c r="V38" s="448"/>
      <c r="W38" s="448"/>
      <c r="X38" s="448"/>
      <c r="Y38" s="448"/>
      <c r="Z38" s="448"/>
      <c r="AA38" s="260"/>
      <c r="AB38" s="236"/>
      <c r="AC38" s="236"/>
      <c r="AD38" s="236"/>
      <c r="AE38" s="236"/>
    </row>
    <row r="39" spans="1:31" ht="18.75">
      <c r="A39" s="447"/>
      <c r="B39" s="448"/>
      <c r="C39" s="448"/>
      <c r="D39" s="448"/>
      <c r="E39" s="448"/>
      <c r="F39" s="448"/>
      <c r="G39" s="448"/>
      <c r="H39" s="448"/>
      <c r="I39" s="448"/>
      <c r="J39" s="448"/>
      <c r="K39" s="448"/>
      <c r="L39" s="448"/>
      <c r="M39" s="448"/>
      <c r="N39" s="448"/>
      <c r="O39" s="448"/>
      <c r="P39" s="448"/>
      <c r="Q39" s="448"/>
      <c r="R39" s="448"/>
      <c r="S39" s="448"/>
      <c r="T39" s="448"/>
      <c r="U39" s="448"/>
      <c r="V39" s="448"/>
      <c r="W39" s="448"/>
      <c r="X39" s="448"/>
      <c r="Y39" s="448"/>
      <c r="Z39" s="448"/>
      <c r="AA39" s="260"/>
      <c r="AB39" s="236"/>
      <c r="AC39" s="236"/>
      <c r="AD39" s="236"/>
      <c r="AE39" s="236"/>
    </row>
    <row r="40" spans="1:31" ht="18.75">
      <c r="A40" s="447"/>
      <c r="B40" s="448"/>
      <c r="C40" s="448"/>
      <c r="D40" s="448"/>
      <c r="E40" s="448"/>
      <c r="F40" s="448"/>
      <c r="G40" s="448"/>
      <c r="H40" s="448"/>
      <c r="I40" s="448"/>
      <c r="J40" s="448"/>
      <c r="K40" s="448"/>
      <c r="L40" s="448"/>
      <c r="M40" s="448"/>
      <c r="N40" s="448"/>
      <c r="O40" s="448"/>
      <c r="P40" s="448"/>
      <c r="Q40" s="448"/>
      <c r="R40" s="448"/>
      <c r="S40" s="448"/>
      <c r="T40" s="448"/>
      <c r="U40" s="448"/>
      <c r="V40" s="448"/>
      <c r="W40" s="448"/>
      <c r="X40" s="448"/>
      <c r="Y40" s="448"/>
      <c r="Z40" s="448"/>
      <c r="AA40" s="260"/>
      <c r="AB40" s="236"/>
      <c r="AC40" s="236"/>
      <c r="AD40" s="236"/>
      <c r="AE40" s="236"/>
    </row>
    <row r="41" spans="1:31" ht="18.75">
      <c r="A41" s="448"/>
      <c r="B41" s="448"/>
      <c r="C41" s="448"/>
      <c r="D41" s="448"/>
      <c r="E41" s="448"/>
      <c r="F41" s="448"/>
      <c r="G41" s="448"/>
      <c r="H41" s="448"/>
      <c r="I41" s="448"/>
      <c r="J41" s="448"/>
      <c r="K41" s="448"/>
      <c r="L41" s="448"/>
      <c r="M41" s="448"/>
      <c r="N41" s="448"/>
      <c r="O41" s="448"/>
      <c r="P41" s="448"/>
      <c r="Q41" s="448"/>
      <c r="R41" s="448"/>
      <c r="S41" s="448"/>
      <c r="T41" s="448"/>
      <c r="U41" s="448"/>
      <c r="V41" s="448"/>
      <c r="W41" s="448"/>
      <c r="X41" s="448"/>
      <c r="Y41" s="448"/>
      <c r="Z41" s="448"/>
      <c r="AA41" s="260"/>
      <c r="AB41" s="236"/>
      <c r="AC41" s="236"/>
      <c r="AD41" s="236"/>
      <c r="AE41" s="236"/>
    </row>
    <row r="42" spans="1:31" ht="18.75" customHeight="1">
      <c r="A42" s="240" t="s">
        <v>94</v>
      </c>
      <c r="B42" s="241"/>
      <c r="C42" s="241"/>
      <c r="D42" s="241"/>
      <c r="E42" s="241"/>
      <c r="F42" s="241"/>
      <c r="G42" s="241"/>
      <c r="H42" s="241"/>
      <c r="I42" s="241"/>
      <c r="J42" s="241"/>
      <c r="K42" s="241"/>
      <c r="L42" s="241"/>
      <c r="M42" s="241"/>
      <c r="N42" s="241"/>
      <c r="O42" s="241"/>
      <c r="P42" s="241"/>
      <c r="Q42" s="241"/>
      <c r="R42" s="241"/>
      <c r="S42" s="241"/>
      <c r="T42" s="241"/>
      <c r="U42" s="241"/>
      <c r="V42" s="241"/>
      <c r="W42" s="241"/>
      <c r="X42" s="241"/>
      <c r="Y42" s="241"/>
      <c r="Z42" s="241"/>
      <c r="AA42" s="260"/>
      <c r="AB42" s="236"/>
      <c r="AC42" s="236"/>
      <c r="AD42" s="236"/>
      <c r="AE42" s="236"/>
    </row>
    <row r="43" spans="1:31" ht="16.5">
      <c r="A43" s="447" t="str">
        <f>"    - Biên bản nghiệm thu nội bộ đối tượng nghiệm thu số: "&amp;IF(AB43&gt;0,AC43&amp;"/NB","……………......")&amp;", ngày "&amp;AB44&amp;" tháng "&amp;AC44&amp;" năm "&amp;AD44&amp;";"</f>
        <v xml:space="preserve">    - Biên bản nghiệm thu nội bộ đối tượng nghiệm thu số: ……………......, ngày …... tháng …... năm ……...;</v>
      </c>
      <c r="B43" s="448"/>
      <c r="C43" s="448"/>
      <c r="D43" s="448"/>
      <c r="E43" s="448"/>
      <c r="F43" s="448"/>
      <c r="G43" s="448"/>
      <c r="H43" s="448"/>
      <c r="I43" s="448"/>
      <c r="J43" s="448"/>
      <c r="K43" s="448"/>
      <c r="L43" s="448"/>
      <c r="M43" s="448"/>
      <c r="N43" s="448"/>
      <c r="O43" s="448"/>
      <c r="P43" s="448"/>
      <c r="Q43" s="448"/>
      <c r="R43" s="448"/>
      <c r="S43" s="448"/>
      <c r="T43" s="448"/>
      <c r="U43" s="448"/>
      <c r="V43" s="448"/>
      <c r="W43" s="448"/>
      <c r="X43" s="448"/>
      <c r="Y43" s="448"/>
      <c r="Z43" s="448"/>
      <c r="AA43" s="225">
        <v>1</v>
      </c>
      <c r="AB43" s="236">
        <f>LEN(INDEX(DanhMuc,$AA$1,AA43))</f>
        <v>0</v>
      </c>
      <c r="AC43" s="236">
        <f>INDEX(DanhMuc,$AA$1,AA43)</f>
        <v>0</v>
      </c>
      <c r="AD43" s="236"/>
      <c r="AE43" s="236"/>
    </row>
    <row r="44" spans="1:31" ht="16.5">
      <c r="A44" s="448"/>
      <c r="B44" s="448"/>
      <c r="C44" s="448"/>
      <c r="D44" s="448"/>
      <c r="E44" s="448"/>
      <c r="F44" s="448"/>
      <c r="G44" s="448"/>
      <c r="H44" s="448"/>
      <c r="I44" s="448"/>
      <c r="J44" s="448"/>
      <c r="K44" s="448"/>
      <c r="L44" s="448"/>
      <c r="M44" s="448"/>
      <c r="N44" s="448"/>
      <c r="O44" s="448"/>
      <c r="P44" s="448"/>
      <c r="Q44" s="448"/>
      <c r="R44" s="448"/>
      <c r="S44" s="448"/>
      <c r="T44" s="448"/>
      <c r="U44" s="448"/>
      <c r="V44" s="448"/>
      <c r="W44" s="448"/>
      <c r="X44" s="448"/>
      <c r="Y44" s="448"/>
      <c r="Z44" s="448"/>
      <c r="AA44" s="225">
        <v>5</v>
      </c>
      <c r="AB44" s="236" t="str">
        <f>IF(INDEX(DanhMuc,$AA$1,AA44)&gt;0,TEXT(DAY(INDEX(DanhMuc,$AA$1,AA44)),"00"),"…...")</f>
        <v>…...</v>
      </c>
      <c r="AC44" s="236" t="str">
        <f>IF(INDEX(DanhMuc,$AA$1,AA44)&gt;0,TEXT(MONTH(INDEX(DanhMuc,$AA$1,AA44)),"00"),"…...")</f>
        <v>…...</v>
      </c>
      <c r="AD44" s="236" t="str">
        <f>IF(INDEX(DanhMuc,$AA$1,AA44)&gt;0,TEXT(YEAR(INDEX(DanhMuc,$AA$1,AA44)),"00"),"……...")</f>
        <v>……...</v>
      </c>
      <c r="AE44" s="236"/>
    </row>
    <row r="45" spans="1:31" ht="20.25">
      <c r="A45" s="447" t="s">
        <v>11</v>
      </c>
      <c r="B45" s="448"/>
      <c r="C45" s="448"/>
      <c r="D45" s="448"/>
      <c r="E45" s="448"/>
      <c r="F45" s="448"/>
      <c r="G45" s="448"/>
      <c r="H45" s="448"/>
      <c r="I45" s="448"/>
      <c r="J45" s="448"/>
      <c r="K45" s="448"/>
      <c r="L45" s="448"/>
      <c r="M45" s="448"/>
      <c r="N45" s="448"/>
      <c r="O45" s="448"/>
      <c r="P45" s="448"/>
      <c r="Q45" s="448"/>
      <c r="R45" s="448"/>
      <c r="S45" s="448"/>
      <c r="T45" s="448"/>
      <c r="U45" s="448"/>
      <c r="V45" s="448"/>
      <c r="W45" s="448"/>
      <c r="X45" s="448"/>
      <c r="Y45" s="448"/>
      <c r="Z45" s="448"/>
      <c r="AA45" s="263"/>
      <c r="AB45" s="236"/>
      <c r="AC45" s="236"/>
      <c r="AD45" s="236"/>
      <c r="AE45" s="236"/>
    </row>
    <row r="46" spans="1:31" ht="15.75" customHeight="1">
      <c r="A46" s="448"/>
      <c r="B46" s="448"/>
      <c r="C46" s="448"/>
      <c r="D46" s="448"/>
      <c r="E46" s="448"/>
      <c r="F46" s="448"/>
      <c r="G46" s="448"/>
      <c r="H46" s="448"/>
      <c r="I46" s="448"/>
      <c r="J46" s="448"/>
      <c r="K46" s="448"/>
      <c r="L46" s="448"/>
      <c r="M46" s="448"/>
      <c r="N46" s="448"/>
      <c r="O46" s="448"/>
      <c r="P46" s="448"/>
      <c r="Q46" s="448"/>
      <c r="R46" s="448"/>
      <c r="S46" s="448"/>
      <c r="T46" s="448"/>
      <c r="U46" s="448"/>
      <c r="V46" s="448"/>
      <c r="W46" s="448"/>
      <c r="X46" s="448"/>
      <c r="Y46" s="448"/>
      <c r="Z46" s="448"/>
      <c r="AA46" s="263"/>
      <c r="AB46" s="236"/>
      <c r="AC46" s="236"/>
      <c r="AD46" s="236"/>
      <c r="AE46" s="236"/>
    </row>
    <row r="47" spans="1:31" ht="15.75" customHeight="1">
      <c r="A47" s="8" t="s">
        <v>7</v>
      </c>
      <c r="B47" s="236"/>
      <c r="C47" s="236"/>
      <c r="D47" s="236"/>
      <c r="E47" s="236"/>
      <c r="F47" s="236"/>
      <c r="G47" s="236"/>
      <c r="H47" s="236"/>
      <c r="I47" s="236"/>
      <c r="J47" s="236"/>
      <c r="K47" s="236"/>
      <c r="L47" s="236"/>
      <c r="M47" s="236"/>
      <c r="N47" s="236"/>
      <c r="O47" s="236"/>
      <c r="P47" s="236"/>
      <c r="Q47" s="236"/>
      <c r="R47" s="236"/>
      <c r="S47" s="236"/>
      <c r="T47" s="236"/>
      <c r="U47" s="236"/>
      <c r="V47" s="236"/>
      <c r="W47" s="236"/>
      <c r="X47" s="236"/>
      <c r="Y47" s="236"/>
      <c r="Z47" s="236"/>
      <c r="AA47" s="263"/>
      <c r="AB47" s="236"/>
      <c r="AC47" s="236"/>
      <c r="AD47" s="236"/>
      <c r="AE47" s="236"/>
    </row>
    <row r="48" spans="1:31" ht="15.75" customHeight="1">
      <c r="A48" s="240" t="s">
        <v>346</v>
      </c>
      <c r="B48" s="236"/>
      <c r="C48" s="236"/>
      <c r="D48" s="236"/>
      <c r="E48" s="236"/>
      <c r="F48" s="236"/>
      <c r="G48" s="236"/>
      <c r="H48" s="236"/>
      <c r="I48" s="236"/>
      <c r="J48" s="236"/>
      <c r="K48" s="236"/>
      <c r="L48" s="236"/>
      <c r="M48" s="236"/>
      <c r="N48" s="236"/>
      <c r="O48" s="236"/>
      <c r="P48" s="236"/>
      <c r="Q48" s="236"/>
      <c r="R48" s="236"/>
      <c r="S48" s="236"/>
      <c r="T48" s="236"/>
      <c r="U48" s="236"/>
      <c r="V48" s="236"/>
      <c r="W48" s="236"/>
      <c r="X48" s="236"/>
      <c r="Y48" s="236"/>
      <c r="Z48" s="236"/>
      <c r="AA48" s="7"/>
      <c r="AB48" s="233"/>
      <c r="AC48" s="233"/>
      <c r="AD48" s="233"/>
      <c r="AE48" s="233"/>
    </row>
    <row r="49" spans="1:31" ht="20.25">
      <c r="A49" s="8" t="s">
        <v>96</v>
      </c>
      <c r="B49" s="236"/>
      <c r="C49" s="236"/>
      <c r="D49" s="236"/>
      <c r="E49" s="236"/>
      <c r="F49" s="236"/>
      <c r="G49" s="236"/>
      <c r="H49" s="236"/>
      <c r="I49" s="236"/>
      <c r="J49" s="236"/>
      <c r="K49" s="236"/>
      <c r="L49" s="236"/>
      <c r="M49" s="236"/>
      <c r="N49" s="236"/>
      <c r="O49" s="236"/>
      <c r="P49" s="236"/>
      <c r="Q49" s="236"/>
      <c r="R49" s="236"/>
      <c r="S49" s="236"/>
      <c r="T49" s="236"/>
      <c r="U49" s="236"/>
      <c r="V49" s="236"/>
      <c r="W49" s="236"/>
      <c r="X49" s="236"/>
      <c r="Y49" s="236"/>
      <c r="Z49" s="236"/>
      <c r="AA49" s="263"/>
      <c r="AB49" s="236"/>
      <c r="AC49" s="236"/>
      <c r="AD49" s="236"/>
      <c r="AE49" s="236"/>
    </row>
    <row r="50" spans="1:31" ht="21" thickBot="1">
      <c r="A50" s="243"/>
      <c r="B50" s="244"/>
      <c r="C50" s="244"/>
      <c r="D50" s="244"/>
      <c r="E50" s="244"/>
      <c r="F50" s="244"/>
      <c r="G50" s="244"/>
      <c r="H50" s="244"/>
      <c r="I50" s="244"/>
      <c r="J50" s="244"/>
      <c r="K50" s="244"/>
      <c r="L50" s="244"/>
      <c r="M50" s="244"/>
      <c r="N50" s="244"/>
      <c r="O50" s="244"/>
      <c r="P50" s="244"/>
      <c r="Q50" s="244"/>
      <c r="R50" s="244"/>
      <c r="S50" s="244"/>
      <c r="T50" s="244"/>
      <c r="U50" s="244"/>
      <c r="V50" s="244"/>
      <c r="W50" s="244"/>
      <c r="X50" s="244"/>
      <c r="Y50" s="244"/>
      <c r="Z50" s="244"/>
      <c r="AA50" s="263"/>
      <c r="AB50" s="236"/>
      <c r="AC50" s="236"/>
      <c r="AD50" s="236"/>
      <c r="AE50" s="236"/>
    </row>
    <row r="51" spans="1:31" ht="21" thickBot="1">
      <c r="A51" s="7" t="s">
        <v>8</v>
      </c>
      <c r="B51" s="236"/>
      <c r="C51" s="236"/>
      <c r="D51" s="236"/>
      <c r="E51" s="236"/>
      <c r="F51" s="236"/>
      <c r="G51" s="236"/>
      <c r="H51" s="236"/>
      <c r="I51" s="236"/>
      <c r="J51" s="236"/>
      <c r="K51" s="236"/>
      <c r="L51" s="236"/>
      <c r="M51" s="236"/>
      <c r="N51" s="236"/>
      <c r="O51" s="236"/>
      <c r="P51" s="236"/>
      <c r="Q51" s="236"/>
      <c r="R51" s="236"/>
      <c r="S51" s="236"/>
      <c r="T51" s="236"/>
      <c r="U51" s="236"/>
      <c r="V51" s="236"/>
      <c r="W51" s="236"/>
      <c r="X51" s="236"/>
      <c r="Y51" s="236"/>
      <c r="Z51" s="236"/>
      <c r="AA51" s="264" t="s">
        <v>25</v>
      </c>
      <c r="AB51" s="236"/>
      <c r="AC51" s="236"/>
      <c r="AD51" s="236"/>
      <c r="AE51" s="236"/>
    </row>
    <row r="52" spans="1:31" ht="20.25">
      <c r="A52" s="245"/>
      <c r="B52" s="249" t="s">
        <v>276</v>
      </c>
      <c r="C52" s="249"/>
      <c r="D52" s="249"/>
      <c r="E52" s="249"/>
      <c r="F52" s="249"/>
      <c r="G52" s="249"/>
      <c r="H52" s="249"/>
      <c r="I52" s="249"/>
      <c r="J52" s="249"/>
      <c r="K52" s="249"/>
      <c r="L52" s="249"/>
      <c r="M52" s="249"/>
      <c r="N52" s="249"/>
      <c r="O52" s="249"/>
      <c r="P52" s="249"/>
      <c r="Q52" s="245"/>
      <c r="R52" s="245"/>
      <c r="S52" s="245"/>
      <c r="T52" s="245"/>
      <c r="U52" s="245"/>
      <c r="V52" s="245"/>
      <c r="W52" s="245"/>
      <c r="X52" s="245"/>
      <c r="Y52" s="245"/>
      <c r="Z52" s="245"/>
      <c r="AA52" s="263"/>
      <c r="AB52" s="236"/>
      <c r="AC52" s="236"/>
      <c r="AD52" s="236"/>
      <c r="AE52" s="236"/>
    </row>
    <row r="53" spans="1:31" ht="20.25">
      <c r="A53" s="7" t="s">
        <v>95</v>
      </c>
      <c r="B53" s="236"/>
      <c r="C53" s="236"/>
      <c r="D53" s="236"/>
      <c r="E53" s="236"/>
      <c r="F53" s="236"/>
      <c r="G53" s="236"/>
      <c r="H53" s="236"/>
      <c r="I53" s="236"/>
      <c r="J53" s="236"/>
      <c r="K53" s="236"/>
      <c r="L53" s="236"/>
      <c r="M53" s="236"/>
      <c r="N53" s="236"/>
      <c r="O53" s="236"/>
      <c r="P53" s="236"/>
      <c r="Q53" s="236"/>
      <c r="R53" s="236"/>
      <c r="S53" s="236"/>
      <c r="T53" s="236"/>
      <c r="U53" s="236"/>
      <c r="V53" s="236"/>
      <c r="W53" s="236"/>
      <c r="X53" s="236"/>
      <c r="Y53" s="236"/>
      <c r="Z53" s="236"/>
      <c r="AA53" s="242"/>
      <c r="AB53" s="236"/>
      <c r="AC53" s="236"/>
      <c r="AD53" s="236"/>
      <c r="AE53" s="236"/>
    </row>
    <row r="54" spans="1:31" ht="18.75">
      <c r="A54" s="236"/>
      <c r="B54" s="236"/>
      <c r="C54" s="236"/>
      <c r="D54" s="236"/>
      <c r="E54" s="236"/>
      <c r="F54" s="236"/>
      <c r="G54" s="236"/>
      <c r="H54" s="236"/>
      <c r="I54" s="236"/>
      <c r="J54" s="236"/>
      <c r="K54" s="236"/>
      <c r="L54" s="236"/>
      <c r="M54" s="236"/>
      <c r="N54" s="236"/>
      <c r="O54" s="236"/>
      <c r="P54" s="236"/>
      <c r="Q54" s="236"/>
      <c r="R54" s="236"/>
      <c r="S54" s="236"/>
      <c r="T54" s="236"/>
      <c r="U54" s="236"/>
      <c r="V54" s="236"/>
      <c r="W54" s="236"/>
      <c r="X54" s="236"/>
      <c r="Y54" s="236"/>
      <c r="Z54" s="236"/>
      <c r="AA54" s="235"/>
      <c r="AB54" s="236"/>
      <c r="AC54" s="236"/>
      <c r="AD54" s="236"/>
      <c r="AE54" s="236"/>
    </row>
    <row r="55" spans="1:31" ht="18.75">
      <c r="A55" s="239" t="s">
        <v>291</v>
      </c>
      <c r="B55" s="239"/>
      <c r="C55" s="239"/>
      <c r="D55" s="239"/>
      <c r="E55" s="239"/>
      <c r="F55" s="239"/>
      <c r="G55" s="239"/>
      <c r="H55" s="239"/>
      <c r="I55" s="239"/>
      <c r="J55" s="239"/>
      <c r="K55" s="239"/>
      <c r="L55" s="239"/>
      <c r="M55" s="239"/>
      <c r="N55" s="239" t="s">
        <v>9</v>
      </c>
      <c r="O55" s="239"/>
      <c r="P55" s="239"/>
      <c r="Q55" s="239"/>
      <c r="R55" s="239"/>
      <c r="S55" s="239"/>
      <c r="T55" s="239"/>
      <c r="U55" s="239"/>
      <c r="V55" s="239"/>
      <c r="W55" s="239"/>
      <c r="X55" s="239"/>
      <c r="Y55" s="239"/>
      <c r="Z55" s="239"/>
      <c r="AA55" s="235"/>
      <c r="AB55" s="236"/>
      <c r="AC55" s="236"/>
      <c r="AD55" s="236"/>
      <c r="AE55" s="236"/>
    </row>
    <row r="56" spans="1:31" ht="18.75">
      <c r="A56" s="236"/>
      <c r="B56" s="236"/>
      <c r="C56" s="236"/>
      <c r="D56" s="236"/>
      <c r="E56" s="236"/>
      <c r="F56" s="236"/>
      <c r="G56" s="236"/>
      <c r="H56" s="236"/>
      <c r="I56" s="236"/>
      <c r="J56" s="236"/>
      <c r="K56" s="236"/>
      <c r="L56" s="236"/>
      <c r="M56" s="236"/>
      <c r="N56" s="236"/>
      <c r="O56" s="236"/>
      <c r="P56" s="236"/>
      <c r="Q56" s="236"/>
      <c r="R56" s="236"/>
      <c r="S56" s="236"/>
      <c r="T56" s="236"/>
      <c r="U56" s="236"/>
      <c r="V56" s="236"/>
      <c r="W56" s="236"/>
      <c r="X56" s="236"/>
      <c r="Y56" s="236"/>
      <c r="Z56" s="236"/>
      <c r="AA56" s="235"/>
      <c r="AB56" s="236"/>
      <c r="AC56" s="236"/>
      <c r="AD56" s="236"/>
      <c r="AE56" s="236"/>
    </row>
    <row r="57" spans="1:31" ht="18.75">
      <c r="A57" s="236"/>
      <c r="B57" s="236"/>
      <c r="C57" s="236"/>
      <c r="D57" s="236"/>
      <c r="E57" s="236"/>
      <c r="F57" s="236"/>
      <c r="G57" s="236"/>
      <c r="H57" s="236"/>
      <c r="I57" s="236"/>
      <c r="J57" s="236"/>
      <c r="K57" s="236"/>
      <c r="L57" s="236"/>
      <c r="M57" s="236"/>
      <c r="N57" s="236"/>
      <c r="O57" s="236"/>
      <c r="P57" s="236"/>
      <c r="Q57" s="236"/>
      <c r="R57" s="236"/>
      <c r="S57" s="236"/>
      <c r="T57" s="236"/>
      <c r="U57" s="236"/>
      <c r="V57" s="236"/>
      <c r="W57" s="236"/>
      <c r="X57" s="236"/>
      <c r="Y57" s="236"/>
      <c r="Z57" s="236"/>
      <c r="AA57" s="235"/>
      <c r="AB57" s="236"/>
      <c r="AC57" s="236"/>
      <c r="AD57" s="236"/>
      <c r="AE57" s="236"/>
    </row>
    <row r="58" spans="1:31" ht="18.75">
      <c r="A58" s="236"/>
      <c r="B58" s="236"/>
      <c r="C58" s="236"/>
      <c r="D58" s="236"/>
      <c r="E58" s="236"/>
      <c r="F58" s="236"/>
      <c r="G58" s="236"/>
      <c r="H58" s="236"/>
      <c r="I58" s="236"/>
      <c r="J58" s="236"/>
      <c r="K58" s="236"/>
      <c r="L58" s="236"/>
      <c r="M58" s="236"/>
      <c r="N58" s="236"/>
      <c r="O58" s="236"/>
      <c r="P58" s="236"/>
      <c r="Q58" s="236"/>
      <c r="R58" s="236"/>
      <c r="S58" s="236"/>
      <c r="T58" s="236"/>
      <c r="U58" s="236"/>
      <c r="V58" s="236"/>
      <c r="W58" s="236"/>
      <c r="X58" s="236"/>
      <c r="Y58" s="236"/>
      <c r="Z58" s="236"/>
      <c r="AA58" s="235"/>
      <c r="AB58" s="236"/>
      <c r="AC58" s="236"/>
      <c r="AD58" s="236"/>
      <c r="AE58" s="236"/>
    </row>
    <row r="59" spans="1:31" ht="18.75">
      <c r="A59" s="236"/>
      <c r="B59" s="236"/>
      <c r="C59" s="236"/>
      <c r="D59" s="236"/>
      <c r="E59" s="236"/>
      <c r="F59" s="236"/>
      <c r="G59" s="236"/>
      <c r="H59" s="236"/>
      <c r="I59" s="236"/>
      <c r="J59" s="236"/>
      <c r="K59" s="236"/>
      <c r="L59" s="236"/>
      <c r="M59" s="236"/>
      <c r="N59" s="236"/>
      <c r="O59" s="236"/>
      <c r="P59" s="236"/>
      <c r="Q59" s="236"/>
      <c r="R59" s="236"/>
      <c r="S59" s="236"/>
      <c r="T59" s="236"/>
      <c r="U59" s="236"/>
      <c r="V59" s="236"/>
      <c r="W59" s="236"/>
      <c r="X59" s="236"/>
      <c r="Y59" s="236"/>
      <c r="Z59" s="236"/>
      <c r="AA59" s="235"/>
      <c r="AB59" s="236"/>
      <c r="AC59" s="236"/>
      <c r="AD59" s="236"/>
      <c r="AE59" s="236"/>
    </row>
    <row r="60" spans="1:31" ht="18.75">
      <c r="A60" s="15" t="str">
        <f>MID(tvgs1,FIND(":",tvgs1,1)+1,LEN(tvgs1))</f>
        <v xml:space="preserve"> Trần Bá Đức</v>
      </c>
      <c r="B60" s="239"/>
      <c r="C60" s="239"/>
      <c r="D60" s="239"/>
      <c r="E60" s="239"/>
      <c r="F60" s="239"/>
      <c r="G60" s="239"/>
      <c r="H60" s="239"/>
      <c r="I60" s="239"/>
      <c r="J60" s="239"/>
      <c r="K60" s="239"/>
      <c r="L60" s="239"/>
      <c r="M60" s="239"/>
      <c r="N60" s="15" t="str">
        <f>MID(dvtc1,FIND(":",dvtc1,1)+1,LEN(dvtc1))</f>
        <v xml:space="preserve"> Nguyễn Anh Trung</v>
      </c>
      <c r="O60" s="239"/>
      <c r="P60" s="239"/>
      <c r="Q60" s="239"/>
      <c r="R60" s="239"/>
      <c r="S60" s="239"/>
      <c r="T60" s="239"/>
      <c r="U60" s="239"/>
      <c r="V60" s="239"/>
      <c r="W60" s="239"/>
      <c r="X60" s="239"/>
      <c r="Y60" s="239"/>
      <c r="Z60" s="239"/>
      <c r="AA60" s="235"/>
      <c r="AB60" s="236"/>
      <c r="AC60" s="236"/>
      <c r="AD60" s="236"/>
      <c r="AE60" s="236"/>
    </row>
  </sheetData>
  <mergeCells count="8">
    <mergeCell ref="A14:Z16"/>
    <mergeCell ref="A18:Z18"/>
    <mergeCell ref="A45:Z46"/>
    <mergeCell ref="A27:Z27"/>
    <mergeCell ref="A30:Z31"/>
    <mergeCell ref="A38:Z41"/>
    <mergeCell ref="A43:Z44"/>
    <mergeCell ref="A32:Z33"/>
  </mergeCells>
  <phoneticPr fontId="7" type="noConversion"/>
  <conditionalFormatting sqref="A14:Z16">
    <cfRule type="expression" dxfId="3" priority="1" stopIfTrue="1">
      <formula>AB$14&gt;0</formula>
    </cfRule>
  </conditionalFormatting>
  <hyperlinks>
    <hyperlink ref="AA8" location="DanhMuc!A1" display="Quay về DanhMuc"/>
    <hyperlink ref="AA51" location="DanhMuc!A1" display="Quay về DanhMuc"/>
  </hyperlinks>
  <printOptions horizontalCentered="1"/>
  <pageMargins left="0.9055118110236221" right="0.78740157480314965" top="0.59055118110236227" bottom="0.59055118110236227" header="0" footer="0"/>
  <pageSetup paperSize="9" orientation="portrait" r:id="rId1"/>
  <headerFooter alignWithMargins="0"/>
</worksheet>
</file>

<file path=xl/worksheets/sheet51.xml><?xml version="1.0" encoding="utf-8"?>
<worksheet xmlns="http://schemas.openxmlformats.org/spreadsheetml/2006/main" xmlns:r="http://schemas.openxmlformats.org/officeDocument/2006/relationships">
  <sheetPr codeName="Sheet50" enableFormatConditionsCalculation="0">
    <tabColor indexed="20"/>
  </sheetPr>
  <dimension ref="A1:AD50"/>
  <sheetViews>
    <sheetView view="pageBreakPreview" workbookViewId="0">
      <pane ySplit="1" topLeftCell="A2" activePane="bottomLeft" state="frozen"/>
      <selection activeCell="Q11" sqref="Q11"/>
      <selection pane="bottomLeft" activeCell="Q11" sqref="Q11"/>
    </sheetView>
  </sheetViews>
  <sheetFormatPr defaultRowHeight="15.75"/>
  <cols>
    <col min="1" max="25" width="3" customWidth="1"/>
    <col min="26" max="26" width="3.25" customWidth="1"/>
    <col min="27" max="27" width="25.625" bestFit="1" customWidth="1"/>
    <col min="28" max="28" width="4.875" hidden="1" customWidth="1"/>
    <col min="29" max="29" width="6.125" hidden="1" customWidth="1"/>
    <col min="30" max="30" width="4.875" hidden="1" customWidth="1"/>
  </cols>
  <sheetData>
    <row r="1" spans="1:30" s="3" customFormat="1" ht="17.25"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1">
        <f>DanhMuc!S23</f>
        <v>52</v>
      </c>
    </row>
    <row r="2" spans="1:30" ht="17.25" thickTop="1">
      <c r="A2" s="105" t="s">
        <v>268</v>
      </c>
      <c r="B2" s="5"/>
      <c r="C2" s="5"/>
      <c r="D2" s="5"/>
      <c r="E2" s="5"/>
      <c r="F2" s="5"/>
      <c r="G2" s="5"/>
      <c r="H2" s="5"/>
      <c r="I2" s="5"/>
      <c r="J2" s="5"/>
      <c r="K2" s="6" t="s">
        <v>10</v>
      </c>
      <c r="L2" s="5"/>
      <c r="M2" s="5"/>
      <c r="N2" s="5"/>
      <c r="O2" s="5"/>
      <c r="P2" s="5"/>
      <c r="Q2" s="5"/>
      <c r="R2" s="5"/>
      <c r="S2" s="5"/>
      <c r="T2" s="5"/>
      <c r="U2" s="5"/>
      <c r="V2" s="5"/>
      <c r="W2" s="5"/>
      <c r="X2" s="5"/>
      <c r="Y2" s="5"/>
      <c r="Z2" s="5"/>
      <c r="AA2" s="224"/>
    </row>
    <row r="3" spans="1:30" ht="16.5">
      <c r="A3" s="106" t="s">
        <v>269</v>
      </c>
      <c r="B3" s="18"/>
      <c r="C3" s="18"/>
      <c r="D3" s="9"/>
      <c r="E3" s="9"/>
      <c r="F3" s="9"/>
      <c r="G3" s="9"/>
      <c r="H3" s="18"/>
      <c r="I3" s="18"/>
      <c r="J3" s="18"/>
      <c r="K3" s="19" t="s">
        <v>0</v>
      </c>
      <c r="L3" s="18"/>
      <c r="M3" s="18"/>
      <c r="N3" s="18"/>
      <c r="O3" s="18"/>
      <c r="P3" s="9"/>
      <c r="Q3" s="9"/>
      <c r="R3" s="9"/>
      <c r="S3" s="9"/>
      <c r="T3" s="9"/>
      <c r="U3" s="9"/>
      <c r="V3" s="18"/>
      <c r="W3" s="18"/>
      <c r="X3" s="18"/>
      <c r="Y3" s="18"/>
      <c r="Z3" s="18"/>
      <c r="AA3" s="224"/>
    </row>
    <row r="4" spans="1:30" ht="7.5" customHeight="1">
      <c r="A4" s="106"/>
      <c r="B4" s="18"/>
      <c r="C4" s="18"/>
      <c r="D4" s="18"/>
      <c r="E4" s="18"/>
      <c r="F4" s="18"/>
      <c r="G4" s="18"/>
      <c r="H4" s="18"/>
      <c r="I4" s="18"/>
      <c r="J4" s="18"/>
      <c r="K4" s="19"/>
      <c r="L4" s="18"/>
      <c r="M4" s="18"/>
      <c r="N4" s="18"/>
      <c r="O4" s="18"/>
      <c r="P4" s="18"/>
      <c r="Q4" s="18"/>
      <c r="R4" s="18"/>
      <c r="S4" s="18"/>
      <c r="T4" s="18"/>
      <c r="U4" s="18"/>
      <c r="V4" s="18"/>
      <c r="W4" s="18"/>
      <c r="X4" s="18"/>
      <c r="Y4" s="18"/>
      <c r="Z4" s="18"/>
      <c r="AA4" s="224"/>
    </row>
    <row r="5" spans="1:30" ht="16.5">
      <c r="Z5" s="11" t="str">
        <f>tinh2&amp;", ngày "&amp;AB5&amp;" tháng "&amp;AC5&amp;" năm "&amp;AD5</f>
        <v>Hạ Long, ngày …... tháng …... năm ……...</v>
      </c>
      <c r="AA5" s="225">
        <v>5</v>
      </c>
      <c r="AB5" t="str">
        <f>IF(INDEX(DanhMuc,$AA$1,AA5)&gt;0,TEXT(DAY(INDEX(DanhMuc,$AA$1,AA5)),"00"),"…...")</f>
        <v>…...</v>
      </c>
      <c r="AC5" t="str">
        <f>IF(INDEX(DanhMuc,$AA$1,AA5)&gt;0,TEXT(MONTH(INDEX(DanhMuc,$AA$1,AA5)),"00"),"…...")</f>
        <v>…...</v>
      </c>
      <c r="AD5" t="str">
        <f>IF(INDEX(DanhMuc,$AA$1,AA5)&gt;0,TEXT(YEAR(INDEX(DanhMuc,$AA$1,AA5)),"00"),"……...")</f>
        <v>……...</v>
      </c>
    </row>
    <row r="6" spans="1:30" ht="9.75" customHeight="1">
      <c r="AA6" s="224"/>
    </row>
    <row r="7" spans="1:30" ht="17.25" thickBot="1">
      <c r="A7" s="4" t="str">
        <f>IF(AB7&gt;0,"BIÊN BẢN SỐ: "&amp;AC7&amp;"/NB","BIÊN BẢN SỐ: ……………......")</f>
        <v>BIÊN BẢN SỐ: ……………......</v>
      </c>
      <c r="B7" s="4"/>
      <c r="C7" s="4"/>
      <c r="D7" s="4"/>
      <c r="E7" s="4"/>
      <c r="F7" s="4"/>
      <c r="G7" s="4"/>
      <c r="H7" s="4"/>
      <c r="I7" s="4"/>
      <c r="J7" s="4"/>
      <c r="K7" s="4"/>
      <c r="L7" s="4"/>
      <c r="M7" s="4"/>
      <c r="N7" s="4"/>
      <c r="O7" s="4"/>
      <c r="P7" s="4"/>
      <c r="Q7" s="4"/>
      <c r="R7" s="4"/>
      <c r="S7" s="4"/>
      <c r="T7" s="4"/>
      <c r="U7" s="4"/>
      <c r="V7" s="4"/>
      <c r="W7" s="4"/>
      <c r="X7" s="4"/>
      <c r="Y7" s="4"/>
      <c r="Z7" s="4"/>
      <c r="AA7" s="225">
        <v>1</v>
      </c>
      <c r="AB7">
        <f>LEN(INDEX(DanhMuc,$AA$1,AA7))</f>
        <v>0</v>
      </c>
      <c r="AC7">
        <f>INDEX(DanhMuc,$AA$1,AA7)</f>
        <v>0</v>
      </c>
    </row>
    <row r="8" spans="1:30" ht="21" thickBot="1">
      <c r="A8" s="10" t="s">
        <v>31</v>
      </c>
      <c r="B8" s="4"/>
      <c r="C8" s="4"/>
      <c r="D8" s="4"/>
      <c r="E8" s="4"/>
      <c r="F8" s="4"/>
      <c r="G8" s="4"/>
      <c r="H8" s="4"/>
      <c r="I8" s="4"/>
      <c r="J8" s="4"/>
      <c r="K8" s="4"/>
      <c r="L8" s="4"/>
      <c r="M8" s="4"/>
      <c r="N8" s="4"/>
      <c r="O8" s="4"/>
      <c r="P8" s="4"/>
      <c r="Q8" s="4"/>
      <c r="R8" s="4"/>
      <c r="S8" s="4"/>
      <c r="T8" s="4"/>
      <c r="U8" s="4"/>
      <c r="V8" s="4"/>
      <c r="W8" s="4"/>
      <c r="X8" s="4"/>
      <c r="Y8" s="4"/>
      <c r="Z8" s="4"/>
      <c r="AA8" s="226" t="s">
        <v>25</v>
      </c>
    </row>
    <row r="9" spans="1:30" ht="7.5" customHeight="1">
      <c r="A9" s="17"/>
      <c r="AA9" s="224"/>
    </row>
    <row r="10" spans="1:30" ht="16.5">
      <c r="A10" s="7" t="s">
        <v>44</v>
      </c>
      <c r="B10" s="31"/>
      <c r="C10" s="31"/>
      <c r="D10" s="31"/>
      <c r="E10" s="100" t="str">
        <f>ct</f>
        <v>Nhà làm việc kiêm kho, nhà công vụ và phụ trợ</v>
      </c>
      <c r="G10" s="31"/>
      <c r="AA10" s="224"/>
    </row>
    <row r="11" spans="1:30" ht="16.5">
      <c r="A11" s="7" t="s">
        <v>74</v>
      </c>
      <c r="B11" s="31"/>
      <c r="C11" s="31"/>
      <c r="D11" s="31"/>
      <c r="E11" s="100" t="str">
        <f>hm</f>
        <v>Nhà làm việc kiêm kho</v>
      </c>
      <c r="G11" s="31"/>
      <c r="AA11" s="224"/>
    </row>
    <row r="12" spans="1:30" ht="16.5">
      <c r="A12" s="7" t="s">
        <v>45</v>
      </c>
      <c r="B12" s="31"/>
      <c r="C12" s="31"/>
      <c r="D12" s="31"/>
      <c r="E12" s="100" t="str">
        <f>dd</f>
        <v>Phường HG - TP HL - Tỉnh QN</v>
      </c>
      <c r="G12" s="31"/>
      <c r="AA12" s="224"/>
    </row>
    <row r="13" spans="1:30" ht="16.5">
      <c r="A13" s="7" t="s">
        <v>2</v>
      </c>
      <c r="AA13" s="224"/>
    </row>
    <row r="14" spans="1:30" ht="18.75" customHeight="1">
      <c r="A14" s="454" t="str">
        <f>IF(AB14&gt;0,INDEX(DanhMuc,$AA$1,AA14),REPT(".",285))</f>
        <v>.............................................................................................................................................................................................................................................................................................</v>
      </c>
      <c r="B14" s="454"/>
      <c r="C14" s="454"/>
      <c r="D14" s="454"/>
      <c r="E14" s="454"/>
      <c r="F14" s="454"/>
      <c r="G14" s="454"/>
      <c r="H14" s="454"/>
      <c r="I14" s="454"/>
      <c r="J14" s="454"/>
      <c r="K14" s="454"/>
      <c r="L14" s="454"/>
      <c r="M14" s="454"/>
      <c r="N14" s="454"/>
      <c r="O14" s="454"/>
      <c r="P14" s="454"/>
      <c r="Q14" s="454"/>
      <c r="R14" s="454"/>
      <c r="S14" s="454"/>
      <c r="T14" s="454"/>
      <c r="U14" s="454"/>
      <c r="V14" s="454"/>
      <c r="W14" s="454"/>
      <c r="X14" s="454"/>
      <c r="Y14" s="454"/>
      <c r="Z14" s="454"/>
      <c r="AA14" s="225">
        <v>2</v>
      </c>
      <c r="AB14">
        <f>LEN(INDEX(DanhMuc,$AA$1,AA14))</f>
        <v>0</v>
      </c>
    </row>
    <row r="15" spans="1:30" ht="16.5">
      <c r="A15" s="454"/>
      <c r="B15" s="454"/>
      <c r="C15" s="454"/>
      <c r="D15" s="454"/>
      <c r="E15" s="454"/>
      <c r="F15" s="454"/>
      <c r="G15" s="454"/>
      <c r="H15" s="454"/>
      <c r="I15" s="454"/>
      <c r="J15" s="454"/>
      <c r="K15" s="454"/>
      <c r="L15" s="454"/>
      <c r="M15" s="454"/>
      <c r="N15" s="454"/>
      <c r="O15" s="454"/>
      <c r="P15" s="454"/>
      <c r="Q15" s="454"/>
      <c r="R15" s="454"/>
      <c r="S15" s="454"/>
      <c r="T15" s="454"/>
      <c r="U15" s="454"/>
      <c r="V15" s="454"/>
      <c r="W15" s="454"/>
      <c r="X15" s="454"/>
      <c r="Y15" s="454"/>
      <c r="Z15" s="454"/>
      <c r="AA15" s="225"/>
    </row>
    <row r="16" spans="1:30" ht="16.5">
      <c r="A16" s="454"/>
      <c r="B16" s="454"/>
      <c r="C16" s="454"/>
      <c r="D16" s="454"/>
      <c r="E16" s="454"/>
      <c r="F16" s="454"/>
      <c r="G16" s="454"/>
      <c r="H16" s="454"/>
      <c r="I16" s="454"/>
      <c r="J16" s="454"/>
      <c r="K16" s="454"/>
      <c r="L16" s="454"/>
      <c r="M16" s="454"/>
      <c r="N16" s="454"/>
      <c r="O16" s="454"/>
      <c r="P16" s="454"/>
      <c r="Q16" s="454"/>
      <c r="R16" s="454"/>
      <c r="S16" s="454"/>
      <c r="T16" s="454"/>
      <c r="U16" s="454"/>
      <c r="V16" s="454"/>
      <c r="W16" s="454"/>
      <c r="X16" s="454"/>
      <c r="Y16" s="454"/>
      <c r="Z16" s="454"/>
      <c r="AA16" s="224"/>
    </row>
    <row r="17" spans="1:30" ht="16.5">
      <c r="A17" s="7" t="s">
        <v>3</v>
      </c>
      <c r="AA17" s="224"/>
    </row>
    <row r="18" spans="1:30" ht="16.5">
      <c r="A18" s="8" t="str">
        <f>ThongTinBanDau!B16</f>
        <v xml:space="preserve">  a) Đại diện đơn vị thi công: Công ty Cổ phần Xây dựng…</v>
      </c>
      <c r="AA18" s="224"/>
    </row>
    <row r="19" spans="1:30" ht="16.5">
      <c r="B19" t="str">
        <f>_pkt1</f>
        <v>Ông: ………………………..</v>
      </c>
      <c r="N19" t="str">
        <f>_pkt11</f>
        <v>Chức vụ: …………………</v>
      </c>
      <c r="AA19" s="224"/>
    </row>
    <row r="20" spans="1:30" ht="16.5">
      <c r="B20" t="str">
        <f>_pkt2</f>
        <v>Ông: Hoàng Việt Trường</v>
      </c>
      <c r="N20" t="str">
        <f>_pkt22</f>
        <v>Chức vụ: Cán bộ Ban KHKT</v>
      </c>
      <c r="AA20" s="224"/>
    </row>
    <row r="21" spans="1:30" ht="16.5">
      <c r="A21" s="8" t="str">
        <f>ThongTinBanDau!B19</f>
        <v xml:space="preserve">  b. Đại diện đội thi công:</v>
      </c>
      <c r="AA21" s="224"/>
    </row>
    <row r="22" spans="1:30" ht="16.5">
      <c r="B22" t="str">
        <f>_dtc1</f>
        <v>Ông: Nguyễn Anh Trung</v>
      </c>
      <c r="N22" t="str">
        <f>_dtc11</f>
        <v>Chức vụ: Chỉ huy trưởng công trường</v>
      </c>
      <c r="AA22" s="224"/>
    </row>
    <row r="23" spans="1:30" ht="16.5">
      <c r="B23" t="str">
        <f>_dtc2</f>
        <v>Ông: Nguyễn Đức Lam</v>
      </c>
      <c r="N23" t="str">
        <f>_dtc22</f>
        <v>Chức vụ: CBKT</v>
      </c>
      <c r="AA23" s="224"/>
    </row>
    <row r="24" spans="1:30" ht="16.5">
      <c r="A24" s="7" t="s">
        <v>262</v>
      </c>
      <c r="AA24" s="224"/>
    </row>
    <row r="25" spans="1:30" ht="16.5">
      <c r="B25" t="str">
        <f>"Bắt đầu: "&amp;AC25&amp;" giờ "&amp;AD25&amp;" phút"&amp;MID(Z$5,FIND(",",Z$5,1),LEN(Z$5))</f>
        <v>Bắt đầu: …… giờ …… phút, ngày …... tháng …... năm ……...</v>
      </c>
      <c r="AA25" s="225">
        <v>3</v>
      </c>
      <c r="AB25">
        <f>INDEX(DanhMuc,$AA$1,AA25)</f>
        <v>0</v>
      </c>
      <c r="AC25" t="str">
        <f>IF(AB25&gt;0,LEFT(AB25,LEN(AB25)-2),"……")</f>
        <v>……</v>
      </c>
      <c r="AD25" t="str">
        <f>IF(AB25&gt;0,RIGHT(AB25,2),"……")</f>
        <v>……</v>
      </c>
    </row>
    <row r="26" spans="1:30" ht="16.5">
      <c r="B26" t="str">
        <f>"Kết thúc: "&amp;AC26&amp;" giờ "&amp;AD26&amp;" phút"&amp;MID(Z$5,FIND(",",Z$5,1),LEN(Z$5))</f>
        <v>Kết thúc: ….. giờ ..… phút, ngày …... tháng …... năm ……...</v>
      </c>
      <c r="AA26" s="225">
        <v>4</v>
      </c>
      <c r="AB26">
        <f>INDEX(DanhMuc,$AA$1,AA26)</f>
        <v>0</v>
      </c>
      <c r="AC26" t="str">
        <f>IF(AB26&gt;0,LEFT(AB26,LEN(AB26)-2),"…..")</f>
        <v>…..</v>
      </c>
      <c r="AD26" t="str">
        <f>IF(AB26&gt;0,RIGHT(AB26,2),"..…")</f>
        <v>..…</v>
      </c>
    </row>
    <row r="27" spans="1:30" ht="16.5">
      <c r="A27" s="452" t="str">
        <f>"     Tại công trường xây dựng "&amp;ct&amp;"."</f>
        <v xml:space="preserve">     Tại công trường xây dựng Nhà làm việc kiêm kho, nhà công vụ và phụ trợ.</v>
      </c>
      <c r="B27" s="453"/>
      <c r="C27" s="453"/>
      <c r="D27" s="453"/>
      <c r="E27" s="453"/>
      <c r="F27" s="453"/>
      <c r="G27" s="453"/>
      <c r="H27" s="453"/>
      <c r="I27" s="453"/>
      <c r="J27" s="453"/>
      <c r="K27" s="453"/>
      <c r="L27" s="453"/>
      <c r="M27" s="453"/>
      <c r="N27" s="453"/>
      <c r="O27" s="453"/>
      <c r="P27" s="453"/>
      <c r="Q27" s="453"/>
      <c r="R27" s="453"/>
      <c r="S27" s="453"/>
      <c r="T27" s="453"/>
      <c r="U27" s="453"/>
      <c r="V27" s="453"/>
      <c r="W27" s="453"/>
      <c r="X27" s="453"/>
      <c r="Y27" s="453"/>
      <c r="Z27" s="453"/>
      <c r="AA27" s="224"/>
    </row>
    <row r="28" spans="1:30" ht="16.5">
      <c r="A28" s="7" t="s">
        <v>93</v>
      </c>
      <c r="AA28" s="224"/>
    </row>
    <row r="29" spans="1:30" ht="18.75" customHeight="1">
      <c r="A29" s="8" t="s">
        <v>6</v>
      </c>
      <c r="AA29" s="224"/>
    </row>
    <row r="30" spans="1:30">
      <c r="A30" s="452" t="s">
        <v>257</v>
      </c>
      <c r="B30" s="452"/>
      <c r="C30" s="452"/>
      <c r="D30" s="452"/>
      <c r="E30" s="452"/>
      <c r="F30" s="452"/>
      <c r="G30" s="452"/>
      <c r="H30" s="452"/>
      <c r="I30" s="452"/>
      <c r="J30" s="452"/>
      <c r="K30" s="452"/>
      <c r="L30" s="452"/>
      <c r="M30" s="452"/>
      <c r="N30" s="452"/>
      <c r="O30" s="452"/>
      <c r="P30" s="452"/>
      <c r="Q30" s="452"/>
      <c r="R30" s="452"/>
      <c r="S30" s="452"/>
      <c r="T30" s="452"/>
      <c r="U30" s="452"/>
      <c r="V30" s="452"/>
      <c r="W30" s="452"/>
      <c r="X30" s="452"/>
      <c r="Y30" s="452"/>
      <c r="Z30" s="452"/>
      <c r="AA30" s="7"/>
    </row>
    <row r="31" spans="1:30">
      <c r="A31" s="2" t="s">
        <v>259</v>
      </c>
      <c r="AA31" s="7"/>
    </row>
    <row r="32" spans="1:30">
      <c r="A32" s="2"/>
      <c r="B32" s="266" t="s">
        <v>332</v>
      </c>
      <c r="C32" s="20"/>
      <c r="D32" s="20"/>
      <c r="E32" s="20"/>
      <c r="F32" s="20"/>
      <c r="G32" s="20"/>
      <c r="H32" s="20"/>
      <c r="I32" s="20"/>
      <c r="J32" s="20"/>
      <c r="K32" s="20"/>
      <c r="L32" s="20"/>
      <c r="M32" s="20"/>
      <c r="N32" s="20"/>
      <c r="O32" s="20"/>
      <c r="P32" s="20"/>
      <c r="Q32" s="20"/>
      <c r="R32" s="20"/>
      <c r="S32" s="20"/>
      <c r="T32" s="20"/>
      <c r="U32" s="20"/>
      <c r="V32" s="20"/>
      <c r="W32" s="20"/>
      <c r="X32" s="20"/>
      <c r="Y32" s="20"/>
      <c r="Z32" s="20"/>
      <c r="AA32" s="7"/>
    </row>
    <row r="33" spans="1:27">
      <c r="B33" s="266" t="s">
        <v>332</v>
      </c>
      <c r="C33" s="109"/>
      <c r="D33" s="109"/>
      <c r="E33" s="109"/>
      <c r="F33" s="109"/>
      <c r="G33" s="109"/>
      <c r="H33" s="109"/>
      <c r="I33" s="109"/>
      <c r="J33" s="109"/>
      <c r="K33" s="109"/>
      <c r="L33" s="109"/>
      <c r="M33" s="109"/>
      <c r="N33" s="109"/>
      <c r="O33" s="109"/>
      <c r="P33" s="109"/>
      <c r="Q33" s="109"/>
      <c r="R33" s="109"/>
      <c r="S33" s="109"/>
      <c r="T33" s="109"/>
      <c r="U33" s="109"/>
      <c r="V33" s="109"/>
      <c r="W33" s="109"/>
      <c r="X33" s="109"/>
      <c r="Y33" s="109"/>
      <c r="Z33" s="109"/>
      <c r="AA33" s="7"/>
    </row>
    <row r="34" spans="1:27">
      <c r="B34" s="266" t="s">
        <v>332</v>
      </c>
      <c r="C34" s="109"/>
      <c r="D34" s="109"/>
      <c r="E34" s="109"/>
      <c r="F34" s="109"/>
      <c r="G34" s="109"/>
      <c r="H34" s="109"/>
      <c r="I34" s="109"/>
      <c r="J34" s="109"/>
      <c r="K34" s="109"/>
      <c r="L34" s="109"/>
      <c r="M34" s="109"/>
      <c r="N34" s="109"/>
      <c r="O34" s="109"/>
      <c r="P34" s="109"/>
      <c r="Q34" s="109"/>
      <c r="R34" s="109"/>
      <c r="S34" s="109"/>
      <c r="T34" s="109"/>
      <c r="U34" s="109"/>
      <c r="V34" s="109"/>
      <c r="W34" s="109"/>
      <c r="X34" s="109"/>
      <c r="Y34" s="109"/>
      <c r="Z34" s="109"/>
      <c r="AA34" s="7"/>
    </row>
    <row r="35" spans="1:27" ht="18.75" customHeight="1">
      <c r="A35" s="2" t="s">
        <v>258</v>
      </c>
      <c r="AA35" s="7"/>
    </row>
    <row r="36" spans="1:27">
      <c r="A36" s="2" t="s">
        <v>261</v>
      </c>
      <c r="AA36" s="7"/>
    </row>
    <row r="37" spans="1:27">
      <c r="A37" s="452" t="s">
        <v>267</v>
      </c>
      <c r="B37" s="453"/>
      <c r="C37" s="453"/>
      <c r="D37" s="453"/>
      <c r="E37" s="453"/>
      <c r="F37" s="453"/>
      <c r="G37" s="453"/>
      <c r="H37" s="453"/>
      <c r="I37" s="453"/>
      <c r="J37" s="453"/>
      <c r="K37" s="453"/>
      <c r="L37" s="453"/>
      <c r="M37" s="453"/>
      <c r="N37" s="453"/>
      <c r="O37" s="453"/>
      <c r="P37" s="453"/>
      <c r="Q37" s="453"/>
      <c r="R37" s="453"/>
      <c r="S37" s="453"/>
      <c r="T37" s="453"/>
      <c r="U37" s="453"/>
      <c r="V37" s="453"/>
      <c r="W37" s="453"/>
      <c r="X37" s="453"/>
      <c r="Y37" s="453"/>
      <c r="Z37" s="453"/>
      <c r="AA37" s="7"/>
    </row>
    <row r="38" spans="1:27">
      <c r="A38" s="453"/>
      <c r="B38" s="453"/>
      <c r="C38" s="453"/>
      <c r="D38" s="453"/>
      <c r="E38" s="453"/>
      <c r="F38" s="453"/>
      <c r="G38" s="453"/>
      <c r="H38" s="453"/>
      <c r="I38" s="453"/>
      <c r="J38" s="453"/>
      <c r="K38" s="453"/>
      <c r="L38" s="453"/>
      <c r="M38" s="453"/>
      <c r="N38" s="453"/>
      <c r="O38" s="453"/>
      <c r="P38" s="453"/>
      <c r="Q38" s="453"/>
      <c r="R38" s="453"/>
      <c r="S38" s="453"/>
      <c r="T38" s="453"/>
      <c r="U38" s="453"/>
      <c r="V38" s="453"/>
      <c r="W38" s="453"/>
      <c r="X38" s="453"/>
      <c r="Y38" s="453"/>
      <c r="Z38" s="453"/>
      <c r="AA38" s="7"/>
    </row>
    <row r="39" spans="1:27" ht="18.75" customHeight="1">
      <c r="A39" s="8" t="s">
        <v>263</v>
      </c>
      <c r="AA39" s="224"/>
    </row>
    <row r="40" spans="1:27" ht="17.25" thickBot="1">
      <c r="A40" s="8" t="s">
        <v>264</v>
      </c>
      <c r="AA40" s="224"/>
    </row>
    <row r="41" spans="1:27" ht="17.25" thickBot="1">
      <c r="A41" s="7" t="s">
        <v>8</v>
      </c>
      <c r="AA41" s="226" t="s">
        <v>25</v>
      </c>
    </row>
    <row r="42" spans="1:27" ht="16.5">
      <c r="A42" s="20"/>
      <c r="B42" s="87" t="s">
        <v>305</v>
      </c>
      <c r="C42" s="109"/>
      <c r="D42" s="109"/>
      <c r="E42" s="109"/>
      <c r="F42" s="109"/>
      <c r="G42" s="109"/>
      <c r="H42" s="109"/>
      <c r="I42" s="109"/>
      <c r="J42" s="109"/>
      <c r="K42" s="109"/>
      <c r="L42" s="109"/>
      <c r="M42" s="109"/>
      <c r="N42" s="109"/>
      <c r="O42" s="109"/>
      <c r="P42" s="109"/>
      <c r="Q42" s="109"/>
      <c r="R42" s="109"/>
      <c r="S42" s="109"/>
      <c r="T42" s="109"/>
      <c r="U42" s="109"/>
      <c r="V42" s="109"/>
      <c r="W42" s="109"/>
      <c r="X42" s="109"/>
      <c r="Y42" s="109"/>
      <c r="Z42" s="109"/>
      <c r="AA42" s="224"/>
    </row>
    <row r="43" spans="1:27" ht="8.25" customHeight="1">
      <c r="AA43" s="17"/>
    </row>
    <row r="44" spans="1:27" ht="15.75" customHeight="1">
      <c r="A44" s="16" t="s">
        <v>265</v>
      </c>
      <c r="B44" s="4"/>
      <c r="C44" s="4"/>
      <c r="D44" s="4"/>
      <c r="E44" s="4"/>
      <c r="F44" s="4"/>
      <c r="G44" s="4"/>
      <c r="H44" s="4"/>
      <c r="I44" s="4"/>
      <c r="J44" s="4"/>
      <c r="K44" s="4"/>
      <c r="L44" s="4"/>
      <c r="M44" s="4"/>
      <c r="N44" s="16" t="s">
        <v>266</v>
      </c>
      <c r="O44" s="4"/>
      <c r="P44" s="4"/>
      <c r="Q44" s="4"/>
      <c r="R44" s="4"/>
      <c r="S44" s="4"/>
      <c r="T44" s="4"/>
      <c r="U44" s="4"/>
      <c r="V44" s="4"/>
      <c r="W44" s="4"/>
      <c r="X44" s="4"/>
      <c r="Y44" s="4"/>
      <c r="Z44" s="4"/>
      <c r="AA44" s="17"/>
    </row>
    <row r="45" spans="1:27">
      <c r="AA45" s="279"/>
    </row>
    <row r="46" spans="1:27">
      <c r="AA46" s="279"/>
    </row>
    <row r="47" spans="1:27">
      <c r="AA47" s="279"/>
    </row>
    <row r="48" spans="1:27">
      <c r="AA48" s="279"/>
    </row>
    <row r="49" spans="1:27">
      <c r="AA49" s="279"/>
    </row>
    <row r="50" spans="1:27" ht="16.5">
      <c r="A50" s="15" t="str">
        <f>MID(B20,FIND(":",B20,1)+1,LEN(B20))</f>
        <v xml:space="preserve"> Hoàng Việt Trường</v>
      </c>
      <c r="B50" s="4"/>
      <c r="C50" s="4"/>
      <c r="D50" s="4"/>
      <c r="E50" s="4"/>
      <c r="F50" s="4"/>
      <c r="G50" s="4"/>
      <c r="H50" s="4"/>
      <c r="I50" s="4"/>
      <c r="J50" s="4"/>
      <c r="K50" s="4"/>
      <c r="L50" s="4"/>
      <c r="M50" s="4"/>
      <c r="N50" s="15" t="str">
        <f>MID(B22,FIND(":",B22,1)+1,LEN(B22))</f>
        <v xml:space="preserve"> Nguyễn Anh Trung</v>
      </c>
      <c r="O50" s="4"/>
      <c r="P50" s="4"/>
      <c r="Q50" s="4"/>
      <c r="R50" s="4"/>
      <c r="S50" s="4"/>
      <c r="T50" s="4"/>
      <c r="U50" s="4"/>
      <c r="V50" s="4"/>
      <c r="W50" s="4"/>
      <c r="X50" s="4"/>
      <c r="Y50" s="4"/>
      <c r="Z50" s="4"/>
      <c r="AA50" s="279"/>
    </row>
  </sheetData>
  <mergeCells count="4">
    <mergeCell ref="A14:Z16"/>
    <mergeCell ref="A27:Z27"/>
    <mergeCell ref="A30:Z30"/>
    <mergeCell ref="A37:Z38"/>
  </mergeCells>
  <phoneticPr fontId="7" type="noConversion"/>
  <conditionalFormatting sqref="A14:Z16">
    <cfRule type="expression" dxfId="2" priority="1" stopIfTrue="1">
      <formula>AB$14&gt;0</formula>
    </cfRule>
  </conditionalFormatting>
  <hyperlinks>
    <hyperlink ref="AA8" location="DanhMuc!A1" display="Quay về DanhMuc"/>
    <hyperlink ref="AA41" location="DanhMuc!A1" display="Quay về DanhMuc"/>
  </hyperlinks>
  <printOptions horizontalCentered="1"/>
  <pageMargins left="0.9055118110236221" right="0.78740157480314965" top="0.59055118110236227" bottom="0.59055118110236227" header="0" footer="0"/>
  <pageSetup paperSize="9" orientation="portrait" r:id="rId1"/>
  <headerFooter alignWithMargins="0"/>
</worksheet>
</file>

<file path=xl/worksheets/sheet52.xml><?xml version="1.0" encoding="utf-8"?>
<worksheet xmlns="http://schemas.openxmlformats.org/spreadsheetml/2006/main" xmlns:r="http://schemas.openxmlformats.org/officeDocument/2006/relationships">
  <sheetPr codeName="Sheet51" enableFormatConditionsCalculation="0">
    <tabColor indexed="20"/>
  </sheetPr>
  <dimension ref="A1:AF33"/>
  <sheetViews>
    <sheetView view="pageBreakPreview" workbookViewId="0">
      <pane ySplit="1" topLeftCell="A2" activePane="bottomLeft" state="frozen"/>
      <selection activeCell="Q11" sqref="Q11"/>
      <selection pane="bottomLeft" activeCell="Q11" sqref="Q11"/>
    </sheetView>
  </sheetViews>
  <sheetFormatPr defaultRowHeight="15.75"/>
  <cols>
    <col min="1" max="25" width="3" customWidth="1"/>
    <col min="26" max="26" width="3.25" customWidth="1"/>
    <col min="27" max="27" width="23.125" bestFit="1" customWidth="1"/>
    <col min="28" max="28" width="4.875" hidden="1" customWidth="1"/>
    <col min="29" max="29" width="6.125" hidden="1" customWidth="1"/>
    <col min="30" max="30" width="4.875" hidden="1" customWidth="1"/>
    <col min="32" max="32" width="10.25" customWidth="1"/>
  </cols>
  <sheetData>
    <row r="1" spans="1:32" s="3" customFormat="1" ht="17.25"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1">
        <f>DanhMuc!S23</f>
        <v>52</v>
      </c>
    </row>
    <row r="2" spans="1:32" ht="21" thickTop="1">
      <c r="A2" s="105" t="s">
        <v>268</v>
      </c>
      <c r="B2" s="5"/>
      <c r="C2" s="5"/>
      <c r="D2" s="5"/>
      <c r="E2" s="5"/>
      <c r="F2" s="5"/>
      <c r="G2" s="5"/>
      <c r="H2" s="5"/>
      <c r="I2" s="5"/>
      <c r="J2" s="5"/>
      <c r="K2" s="6" t="s">
        <v>10</v>
      </c>
      <c r="L2" s="5"/>
      <c r="M2" s="5"/>
      <c r="N2" s="5"/>
      <c r="O2" s="5"/>
      <c r="P2" s="5"/>
      <c r="Q2" s="5"/>
      <c r="R2" s="5"/>
      <c r="S2" s="5"/>
      <c r="T2" s="5"/>
      <c r="U2" s="5"/>
      <c r="V2" s="5"/>
      <c r="W2" s="5"/>
      <c r="X2" s="5"/>
      <c r="Y2" s="5"/>
      <c r="Z2" s="5"/>
      <c r="AA2" s="98"/>
    </row>
    <row r="3" spans="1:32" ht="20.25">
      <c r="A3" s="106" t="s">
        <v>269</v>
      </c>
      <c r="B3" s="18"/>
      <c r="C3" s="18"/>
      <c r="D3" s="9"/>
      <c r="E3" s="9"/>
      <c r="F3" s="9"/>
      <c r="G3" s="9"/>
      <c r="H3" s="18"/>
      <c r="I3" s="18"/>
      <c r="J3" s="18"/>
      <c r="K3" s="19" t="s">
        <v>0</v>
      </c>
      <c r="L3" s="18"/>
      <c r="M3" s="18"/>
      <c r="N3" s="18"/>
      <c r="O3" s="9"/>
      <c r="P3" s="9"/>
      <c r="Q3" s="9"/>
      <c r="R3" s="9"/>
      <c r="S3" s="9"/>
      <c r="T3" s="9"/>
      <c r="U3" s="9"/>
      <c r="V3" s="9"/>
      <c r="W3" s="18"/>
      <c r="X3" s="18"/>
      <c r="Y3" s="18"/>
      <c r="Z3" s="18"/>
      <c r="AA3" s="98"/>
    </row>
    <row r="4" spans="1:32" ht="20.25">
      <c r="A4" s="106"/>
      <c r="B4" s="18"/>
      <c r="C4" s="18"/>
      <c r="D4" s="18"/>
      <c r="E4" s="18"/>
      <c r="F4" s="18"/>
      <c r="G4" s="18"/>
      <c r="H4" s="18"/>
      <c r="I4" s="18"/>
      <c r="J4" s="18"/>
      <c r="K4" s="19"/>
      <c r="L4" s="18"/>
      <c r="M4" s="18"/>
      <c r="N4" s="18"/>
      <c r="O4" s="18"/>
      <c r="P4" s="18"/>
      <c r="Q4" s="18"/>
      <c r="R4" s="18"/>
      <c r="S4" s="18"/>
      <c r="T4" s="18"/>
      <c r="U4" s="18"/>
      <c r="V4" s="18"/>
      <c r="W4" s="18"/>
      <c r="X4" s="18"/>
      <c r="Y4" s="18"/>
      <c r="Z4" s="18"/>
      <c r="AA4" s="98"/>
    </row>
    <row r="5" spans="1:32" ht="20.25">
      <c r="Z5" s="11" t="str">
        <f>tinh2&amp;", ngày "&amp;AB5&amp;" tháng "&amp;AC5&amp;" năm "&amp;AD5</f>
        <v>Hạ Long, ngày …... tháng …... năm ……...</v>
      </c>
      <c r="AA5" s="99">
        <v>7</v>
      </c>
      <c r="AB5" t="str">
        <f>IF(INDEX(DanhMuc,$AA$1,AA5)&gt;0,TEXT(DAY(INDEX(DanhMuc,$AA$1,AA5)),"00"),"…...")</f>
        <v>…...</v>
      </c>
      <c r="AC5" t="str">
        <f>IF(INDEX(DanhMuc,$AA$1,AA5)&gt;0,TEXT(MONTH(INDEX(DanhMuc,$AA$1,AA5)),"00"),"…...")</f>
        <v>…...</v>
      </c>
      <c r="AD5" t="str">
        <f>IF(INDEX(DanhMuc,$AA$1,AA5)&gt;0,TEXT(YEAR(INDEX(DanhMuc,$AA$1,AA5)),"00"),"……...")</f>
        <v>……...</v>
      </c>
    </row>
    <row r="6" spans="1:32" ht="20.25">
      <c r="AA6" s="98"/>
    </row>
    <row r="7" spans="1:32" ht="21" thickBot="1">
      <c r="A7" s="4" t="str">
        <f>IF(AB7&gt;0,"SỐ: "&amp;AC7&amp;"/PYC","SỐ: ………………")</f>
        <v>SỐ: ………………</v>
      </c>
      <c r="B7" s="4"/>
      <c r="C7" s="4"/>
      <c r="D7" s="4"/>
      <c r="E7" s="4"/>
      <c r="F7" s="4"/>
      <c r="G7" s="4"/>
      <c r="H7" s="4"/>
      <c r="I7" s="4"/>
      <c r="J7" s="4"/>
      <c r="K7" s="4"/>
      <c r="L7" s="4"/>
      <c r="M7" s="4"/>
      <c r="N7" s="4"/>
      <c r="O7" s="4"/>
      <c r="P7" s="4"/>
      <c r="Q7" s="4"/>
      <c r="R7" s="4"/>
      <c r="S7" s="4"/>
      <c r="T7" s="4"/>
      <c r="U7" s="4"/>
      <c r="V7" s="4"/>
      <c r="W7" s="4"/>
      <c r="X7" s="4"/>
      <c r="Y7" s="4"/>
      <c r="Z7" s="4"/>
      <c r="AA7" s="99">
        <v>1</v>
      </c>
      <c r="AB7">
        <f>LEN(INDEX(DanhMuc,$AA$1,AA7))</f>
        <v>0</v>
      </c>
      <c r="AC7">
        <f>INDEX(DanhMuc,$AA$1,AA7)</f>
        <v>0</v>
      </c>
    </row>
    <row r="8" spans="1:32" ht="21" thickBot="1">
      <c r="A8" s="10" t="s">
        <v>303</v>
      </c>
      <c r="B8" s="4"/>
      <c r="C8" s="4"/>
      <c r="D8" s="4"/>
      <c r="E8" s="4"/>
      <c r="F8" s="4"/>
      <c r="G8" s="4"/>
      <c r="H8" s="4"/>
      <c r="I8" s="4"/>
      <c r="J8" s="4"/>
      <c r="K8" s="4"/>
      <c r="L8" s="4"/>
      <c r="M8" s="4"/>
      <c r="N8" s="4"/>
      <c r="O8" s="4"/>
      <c r="P8" s="4"/>
      <c r="Q8" s="4"/>
      <c r="R8" s="4"/>
      <c r="S8" s="4"/>
      <c r="T8" s="4"/>
      <c r="U8" s="4"/>
      <c r="V8" s="4"/>
      <c r="W8" s="4"/>
      <c r="X8" s="4"/>
      <c r="Y8" s="4"/>
      <c r="Z8" s="4"/>
      <c r="AA8" s="107" t="s">
        <v>25</v>
      </c>
    </row>
    <row r="9" spans="1:32" ht="20.25">
      <c r="A9" s="17"/>
      <c r="AA9" s="98"/>
    </row>
    <row r="10" spans="1:32" ht="20.25">
      <c r="A10" s="17"/>
      <c r="B10" s="102" t="s">
        <v>44</v>
      </c>
      <c r="C10" s="17"/>
      <c r="D10" s="17"/>
      <c r="E10" s="17"/>
      <c r="F10" s="17" t="str">
        <f>ct</f>
        <v>Nhà làm việc kiêm kho, nhà công vụ và phụ trợ</v>
      </c>
      <c r="G10" s="17"/>
      <c r="H10" s="17"/>
      <c r="I10" s="17"/>
      <c r="J10" s="17"/>
      <c r="K10" s="17"/>
      <c r="L10" s="17"/>
      <c r="M10" s="17"/>
      <c r="N10" s="17"/>
      <c r="O10" s="17"/>
      <c r="P10" s="17"/>
      <c r="Q10" s="17"/>
      <c r="R10" s="17"/>
      <c r="S10" s="17"/>
      <c r="T10" s="17"/>
      <c r="U10" s="17"/>
      <c r="V10" s="17"/>
      <c r="W10" s="17"/>
      <c r="X10" s="17"/>
      <c r="Y10" s="17"/>
      <c r="Z10" s="17"/>
      <c r="AA10" s="98"/>
    </row>
    <row r="11" spans="1:32" ht="20.25">
      <c r="A11" s="17"/>
      <c r="B11" s="102" t="s">
        <v>74</v>
      </c>
      <c r="C11" s="17"/>
      <c r="D11" s="17"/>
      <c r="E11" s="17"/>
      <c r="F11" s="17" t="str">
        <f>hm</f>
        <v>Nhà làm việc kiêm kho</v>
      </c>
      <c r="G11" s="17"/>
      <c r="H11" s="17"/>
      <c r="I11" s="17"/>
      <c r="J11" s="17"/>
      <c r="K11" s="17"/>
      <c r="L11" s="17"/>
      <c r="M11" s="17"/>
      <c r="N11" s="17"/>
      <c r="O11" s="17"/>
      <c r="P11" s="17"/>
      <c r="Q11" s="17"/>
      <c r="R11" s="17"/>
      <c r="S11" s="17"/>
      <c r="T11" s="17"/>
      <c r="U11" s="17"/>
      <c r="V11" s="17"/>
      <c r="W11" s="17"/>
      <c r="X11" s="17"/>
      <c r="Y11" s="17"/>
      <c r="Z11" s="17"/>
      <c r="AA11" s="98"/>
    </row>
    <row r="12" spans="1:32" ht="20.25">
      <c r="A12" s="17"/>
      <c r="B12" s="102" t="s">
        <v>45</v>
      </c>
      <c r="C12" s="17"/>
      <c r="D12" s="17"/>
      <c r="E12" s="17"/>
      <c r="F12" s="17" t="str">
        <f>dd</f>
        <v>Phường HG - TP HL - Tỉnh QN</v>
      </c>
      <c r="G12" s="17"/>
      <c r="H12" s="17"/>
      <c r="I12" s="17"/>
      <c r="J12" s="17"/>
      <c r="K12" s="17"/>
      <c r="L12" s="17"/>
      <c r="M12" s="17"/>
      <c r="N12" s="17"/>
      <c r="O12" s="17"/>
      <c r="P12" s="17"/>
      <c r="Q12" s="17"/>
      <c r="R12" s="17"/>
      <c r="S12" s="17"/>
      <c r="T12" s="17"/>
      <c r="U12" s="17"/>
      <c r="V12" s="17"/>
      <c r="W12" s="17"/>
      <c r="X12" s="17"/>
      <c r="Y12" s="17"/>
      <c r="Z12" s="17"/>
      <c r="AA12" s="98"/>
    </row>
    <row r="13" spans="1:32" ht="20.25">
      <c r="A13" s="102"/>
      <c r="B13" s="17"/>
      <c r="C13" s="17"/>
      <c r="D13" s="17"/>
      <c r="E13" s="17"/>
      <c r="F13" s="17"/>
      <c r="G13" s="17"/>
      <c r="H13" s="17"/>
      <c r="I13" s="17"/>
      <c r="J13" s="17"/>
      <c r="K13" s="17"/>
      <c r="L13" s="17"/>
      <c r="M13" s="17"/>
      <c r="N13" s="17"/>
      <c r="O13" s="17"/>
      <c r="P13" s="17"/>
      <c r="Q13" s="17"/>
      <c r="R13" s="17"/>
      <c r="S13" s="17"/>
      <c r="T13" s="17"/>
      <c r="U13" s="17"/>
      <c r="V13" s="17"/>
      <c r="W13" s="17"/>
      <c r="X13" s="17"/>
      <c r="Y13" s="17"/>
      <c r="Z13" s="17"/>
      <c r="AA13" s="98"/>
    </row>
    <row r="14" spans="1:32" ht="20.25">
      <c r="A14" s="102"/>
      <c r="B14" s="103" t="s">
        <v>97</v>
      </c>
      <c r="C14" s="17"/>
      <c r="D14" s="17"/>
      <c r="F14" s="102" t="str">
        <f>cdt</f>
        <v>Tỉnh QN</v>
      </c>
      <c r="G14" s="17"/>
      <c r="H14" s="17"/>
      <c r="I14" s="17"/>
      <c r="J14" s="17"/>
      <c r="K14" s="17"/>
      <c r="L14" s="17"/>
      <c r="M14" s="17"/>
      <c r="N14" s="17"/>
      <c r="O14" s="17"/>
      <c r="P14" s="17"/>
      <c r="Q14" s="17"/>
      <c r="R14" s="17"/>
      <c r="S14" s="17"/>
      <c r="T14" s="17"/>
      <c r="U14" s="17"/>
      <c r="V14" s="17"/>
      <c r="W14" s="17"/>
      <c r="X14" s="17"/>
      <c r="Y14" s="17"/>
      <c r="Z14" s="17"/>
      <c r="AA14" s="98"/>
    </row>
    <row r="15" spans="1:32" ht="20.25">
      <c r="A15" s="17"/>
      <c r="B15" s="17"/>
      <c r="C15" s="17"/>
      <c r="D15" s="17"/>
      <c r="E15" s="17"/>
      <c r="F15" s="102" t="s">
        <v>270</v>
      </c>
      <c r="G15" s="17"/>
      <c r="H15" s="17"/>
      <c r="I15" s="17"/>
      <c r="J15" s="17"/>
      <c r="K15" s="17"/>
      <c r="L15" s="17"/>
      <c r="M15" s="17"/>
      <c r="N15" s="17"/>
      <c r="O15" s="17"/>
      <c r="P15" s="17"/>
      <c r="Q15" s="17"/>
      <c r="R15" s="17"/>
      <c r="S15" s="17"/>
      <c r="T15" s="17"/>
      <c r="U15" s="17"/>
      <c r="V15" s="17"/>
      <c r="W15" s="17"/>
      <c r="X15" s="17"/>
      <c r="Y15" s="17"/>
      <c r="Z15" s="17"/>
      <c r="AA15" s="98"/>
    </row>
    <row r="16" spans="1:32" ht="20.25" customHeight="1">
      <c r="A16" s="224" t="s">
        <v>304</v>
      </c>
      <c r="B16" s="17"/>
      <c r="C16" s="17"/>
      <c r="D16" s="17"/>
      <c r="E16" s="17"/>
      <c r="F16" s="17"/>
      <c r="G16" s="17"/>
      <c r="H16" s="17"/>
      <c r="I16" s="17"/>
      <c r="J16" s="17"/>
      <c r="K16" s="17"/>
      <c r="L16" s="17"/>
      <c r="M16" s="17"/>
      <c r="N16" s="17"/>
      <c r="O16" s="17"/>
      <c r="P16" s="17"/>
      <c r="Q16" s="17"/>
      <c r="R16" s="17"/>
      <c r="S16" s="17"/>
      <c r="T16" s="17"/>
      <c r="U16" s="17"/>
      <c r="V16" s="17"/>
      <c r="W16" s="17"/>
      <c r="X16" s="17"/>
      <c r="Y16" s="17"/>
      <c r="Z16" s="17"/>
      <c r="AA16" s="98"/>
      <c r="AF16" s="14"/>
    </row>
    <row r="17" spans="1:31" ht="20.25" customHeight="1">
      <c r="A17" s="454" t="str">
        <f>IF(AB17&gt;0,INDEX(DanhMuc,$AA$1,AA17),REPT(".",285))</f>
        <v>.............................................................................................................................................................................................................................................................................................</v>
      </c>
      <c r="B17" s="454"/>
      <c r="C17" s="454"/>
      <c r="D17" s="454"/>
      <c r="E17" s="454"/>
      <c r="F17" s="454"/>
      <c r="G17" s="454"/>
      <c r="H17" s="454"/>
      <c r="I17" s="454"/>
      <c r="J17" s="454"/>
      <c r="K17" s="454"/>
      <c r="L17" s="454"/>
      <c r="M17" s="454"/>
      <c r="N17" s="454"/>
      <c r="O17" s="454"/>
      <c r="P17" s="454"/>
      <c r="Q17" s="454"/>
      <c r="R17" s="454"/>
      <c r="S17" s="454"/>
      <c r="T17" s="454"/>
      <c r="U17" s="454"/>
      <c r="V17" s="454"/>
      <c r="W17" s="454"/>
      <c r="X17" s="454"/>
      <c r="Y17" s="454"/>
      <c r="Z17" s="454"/>
      <c r="AA17" s="99">
        <v>2</v>
      </c>
      <c r="AB17">
        <f>LEN(INDEX(DanhMuc,$AA$1,AA17))</f>
        <v>0</v>
      </c>
    </row>
    <row r="18" spans="1:31" ht="20.25" customHeight="1">
      <c r="A18" s="454"/>
      <c r="B18" s="454"/>
      <c r="C18" s="454"/>
      <c r="D18" s="454"/>
      <c r="E18" s="454"/>
      <c r="F18" s="454"/>
      <c r="G18" s="454"/>
      <c r="H18" s="454"/>
      <c r="I18" s="454"/>
      <c r="J18" s="454"/>
      <c r="K18" s="454"/>
      <c r="L18" s="454"/>
      <c r="M18" s="454"/>
      <c r="N18" s="454"/>
      <c r="O18" s="454"/>
      <c r="P18" s="454"/>
      <c r="Q18" s="454"/>
      <c r="R18" s="454"/>
      <c r="S18" s="454"/>
      <c r="T18" s="454"/>
      <c r="U18" s="454"/>
      <c r="V18" s="454"/>
      <c r="W18" s="454"/>
      <c r="X18" s="454"/>
      <c r="Y18" s="454"/>
      <c r="Z18" s="454"/>
      <c r="AA18" s="99"/>
    </row>
    <row r="19" spans="1:31" ht="20.25">
      <c r="A19" s="454"/>
      <c r="B19" s="454"/>
      <c r="C19" s="454"/>
      <c r="D19" s="454"/>
      <c r="E19" s="454"/>
      <c r="F19" s="454"/>
      <c r="G19" s="454"/>
      <c r="H19" s="454"/>
      <c r="I19" s="454"/>
      <c r="J19" s="454"/>
      <c r="K19" s="454"/>
      <c r="L19" s="454"/>
      <c r="M19" s="454"/>
      <c r="N19" s="454"/>
      <c r="O19" s="454"/>
      <c r="P19" s="454"/>
      <c r="Q19" s="454"/>
      <c r="R19" s="454"/>
      <c r="S19" s="454"/>
      <c r="T19" s="454"/>
      <c r="U19" s="454"/>
      <c r="V19" s="454"/>
      <c r="W19" s="454"/>
      <c r="X19" s="454"/>
      <c r="Y19" s="454"/>
      <c r="Z19" s="454"/>
      <c r="AA19" s="99"/>
    </row>
    <row r="20" spans="1:31" ht="18.75">
      <c r="A20" s="224" t="s">
        <v>271</v>
      </c>
      <c r="B20" s="227"/>
      <c r="C20" s="227"/>
      <c r="D20" s="227"/>
      <c r="E20" s="227"/>
      <c r="F20" s="227"/>
      <c r="G20" s="227"/>
      <c r="H20" s="227"/>
      <c r="I20" s="224" t="str">
        <f>AC20&amp;" giờ "&amp;AD20&amp;" phút, ngày "&amp;AB21&amp;" tháng "&amp;AC21&amp;" năm "&amp;AD21</f>
        <v>…… giờ …… phút, ngày …... tháng …... năm …...</v>
      </c>
      <c r="J20" s="227"/>
      <c r="K20" s="227"/>
      <c r="L20" s="227"/>
      <c r="M20" s="227"/>
      <c r="N20" s="227"/>
      <c r="O20" s="227"/>
      <c r="P20" s="227"/>
      <c r="Q20" s="227"/>
      <c r="R20" s="227"/>
      <c r="S20" s="227"/>
      <c r="T20" s="227"/>
      <c r="U20" s="227"/>
      <c r="V20" s="227"/>
      <c r="W20" s="227"/>
      <c r="X20" s="227"/>
      <c r="Y20" s="227"/>
      <c r="Z20" s="227"/>
      <c r="AA20" s="14">
        <v>8</v>
      </c>
      <c r="AB20">
        <f>INDEX(DanhMuc,$AA$1,AA20)</f>
        <v>0</v>
      </c>
      <c r="AC20" t="str">
        <f>IF(AB20&gt;0,LEFT(AB20,LEN(AB20)-2),"……")</f>
        <v>……</v>
      </c>
      <c r="AD20" t="str">
        <f>IF(AB20&gt;0,RIGHT(AB20,2),"……")</f>
        <v>……</v>
      </c>
      <c r="AE20" s="227"/>
    </row>
    <row r="21" spans="1:31" ht="20.25" customHeight="1">
      <c r="A21" s="229" t="str">
        <f>"    Tại công trình: "&amp;ct</f>
        <v xml:space="preserve">    Tại công trình: Nhà làm việc kiêm kho, nhà công vụ và phụ trợ</v>
      </c>
      <c r="B21" s="228"/>
      <c r="C21" s="228"/>
      <c r="D21" s="228"/>
      <c r="E21" s="228"/>
      <c r="F21" s="228"/>
      <c r="G21" s="228"/>
      <c r="H21" s="228"/>
      <c r="I21" s="228"/>
      <c r="J21" s="228"/>
      <c r="K21" s="228"/>
      <c r="L21" s="228"/>
      <c r="M21" s="228"/>
      <c r="N21" s="228"/>
      <c r="O21" s="228"/>
      <c r="P21" s="228"/>
      <c r="Q21" s="228"/>
      <c r="R21" s="228"/>
      <c r="S21" s="228"/>
      <c r="T21" s="228"/>
      <c r="U21" s="228"/>
      <c r="V21" s="228"/>
      <c r="W21" s="228"/>
      <c r="X21" s="228"/>
      <c r="Y21" s="228"/>
      <c r="Z21" s="228"/>
      <c r="AA21" s="14">
        <v>10</v>
      </c>
      <c r="AB21" t="str">
        <f>IF(INDEX(DanhMuc,$AA$1,AA21)&gt;0,TEXT(DAY(INDEX(DanhMuc,$AA$1,AA21)),"00"),"…...")</f>
        <v>…...</v>
      </c>
      <c r="AC21" t="str">
        <f>IF(INDEX(DanhMuc,$AA$1,AA21)&gt;0,TEXT(MONTH(INDEX(DanhMuc,$AA$1,AA21)),"00"),"…...")</f>
        <v>…...</v>
      </c>
      <c r="AD21" t="str">
        <f>IF(INDEX(DanhMuc,$AA$1,AA21)&gt;0,TEXT(YEAR(INDEX(DanhMuc,$AA$1,AA21)),"00"),"…...")</f>
        <v>…...</v>
      </c>
      <c r="AE21" s="227"/>
    </row>
    <row r="22" spans="1:31" ht="20.25" customHeight="1">
      <c r="A22" s="455" t="str">
        <f>"    Sau khi kiểm tra và nghiệm thu nội bộ công việc xây dựng, nội dung thể hiện trong biên bản nghiệm thu nội bộ số: "&amp;IF(AB22&gt;0,AC22&amp;"/NB","……..……...")&amp;" ngày "&amp;AB26&amp;" tháng "&amp;AC26&amp;" năm "&amp;AD26&amp;", Nhà thầu thi công chúng tôi cam kết phần công việc cần nghiệm thu đã hoàn thành, đạt yêu cầu thiết kế. Nhà thầu thi công kính đề nghị các bên liên quan tổ chức nghiệm thu để có cơ sở thực hiện các công việc tiếp theo."</f>
        <v xml:space="preserve">    Sau khi kiểm tra và nghiệm thu nội bộ công việc xây dựng, nội dung thể hiện trong biên bản nghiệm thu nội bộ số: ……..……... ngày …... tháng …... năm ……..., Nhà thầu thi công chúng tôi cam kết phần công việc cần nghiệm thu đã hoàn thành, đạt yêu cầu thiết kế. Nhà thầu thi công kính đề nghị các bên liên quan tổ chức nghiệm thu để có cơ sở thực hiện các công việc tiếp theo.</v>
      </c>
      <c r="B22" s="456"/>
      <c r="C22" s="456"/>
      <c r="D22" s="456"/>
      <c r="E22" s="456"/>
      <c r="F22" s="456"/>
      <c r="G22" s="456"/>
      <c r="H22" s="456"/>
      <c r="I22" s="456"/>
      <c r="J22" s="456"/>
      <c r="K22" s="456"/>
      <c r="L22" s="456"/>
      <c r="M22" s="456"/>
      <c r="N22" s="456"/>
      <c r="O22" s="456"/>
      <c r="P22" s="456"/>
      <c r="Q22" s="456"/>
      <c r="R22" s="456"/>
      <c r="S22" s="456"/>
      <c r="T22" s="456"/>
      <c r="U22" s="456"/>
      <c r="V22" s="456"/>
      <c r="W22" s="456"/>
      <c r="X22" s="456"/>
      <c r="Y22" s="456"/>
      <c r="Z22" s="456"/>
      <c r="AA22" s="99">
        <v>1</v>
      </c>
      <c r="AB22">
        <f>LEN(INDEX(DanhMuc,$AA$1,AA22))</f>
        <v>0</v>
      </c>
      <c r="AC22">
        <f>INDEX(DanhMuc,$AA$1,AA22)</f>
        <v>0</v>
      </c>
    </row>
    <row r="23" spans="1:31" ht="20.25">
      <c r="A23" s="455"/>
      <c r="B23" s="456"/>
      <c r="C23" s="456"/>
      <c r="D23" s="456"/>
      <c r="E23" s="456"/>
      <c r="F23" s="456"/>
      <c r="G23" s="456"/>
      <c r="H23" s="456"/>
      <c r="I23" s="456"/>
      <c r="J23" s="456"/>
      <c r="K23" s="456"/>
      <c r="L23" s="456"/>
      <c r="M23" s="456"/>
      <c r="N23" s="456"/>
      <c r="O23" s="456"/>
      <c r="P23" s="456"/>
      <c r="Q23" s="456"/>
      <c r="R23" s="456"/>
      <c r="S23" s="456"/>
      <c r="T23" s="456"/>
      <c r="U23" s="456"/>
      <c r="V23" s="456"/>
      <c r="W23" s="456"/>
      <c r="X23" s="456"/>
      <c r="Y23" s="456"/>
      <c r="Z23" s="456"/>
      <c r="AA23" s="99"/>
    </row>
    <row r="24" spans="1:31" ht="20.25">
      <c r="A24" s="455"/>
      <c r="B24" s="456"/>
      <c r="C24" s="456"/>
      <c r="D24" s="456"/>
      <c r="E24" s="456"/>
      <c r="F24" s="456"/>
      <c r="G24" s="456"/>
      <c r="H24" s="456"/>
      <c r="I24" s="456"/>
      <c r="J24" s="456"/>
      <c r="K24" s="456"/>
      <c r="L24" s="456"/>
      <c r="M24" s="456"/>
      <c r="N24" s="456"/>
      <c r="O24" s="456"/>
      <c r="P24" s="456"/>
      <c r="Q24" s="456"/>
      <c r="R24" s="456"/>
      <c r="S24" s="456"/>
      <c r="T24" s="456"/>
      <c r="U24" s="456"/>
      <c r="V24" s="456"/>
      <c r="W24" s="456"/>
      <c r="X24" s="456"/>
      <c r="Y24" s="456"/>
      <c r="Z24" s="456"/>
      <c r="AA24" s="99"/>
    </row>
    <row r="25" spans="1:31" ht="20.25">
      <c r="A25" s="455"/>
      <c r="B25" s="456"/>
      <c r="C25" s="456"/>
      <c r="D25" s="456"/>
      <c r="E25" s="456"/>
      <c r="F25" s="456"/>
      <c r="G25" s="456"/>
      <c r="H25" s="456"/>
      <c r="I25" s="456"/>
      <c r="J25" s="456"/>
      <c r="K25" s="456"/>
      <c r="L25" s="456"/>
      <c r="M25" s="456"/>
      <c r="N25" s="456"/>
      <c r="O25" s="456"/>
      <c r="P25" s="456"/>
      <c r="Q25" s="456"/>
      <c r="R25" s="456"/>
      <c r="S25" s="456"/>
      <c r="T25" s="456"/>
      <c r="U25" s="456"/>
      <c r="V25" s="456"/>
      <c r="W25" s="456"/>
      <c r="X25" s="456"/>
      <c r="Y25" s="456"/>
      <c r="Z25" s="456"/>
      <c r="AA25" s="99"/>
    </row>
    <row r="26" spans="1:31" ht="20.25">
      <c r="A26" s="456"/>
      <c r="B26" s="456"/>
      <c r="C26" s="456"/>
      <c r="D26" s="456"/>
      <c r="E26" s="456"/>
      <c r="F26" s="456"/>
      <c r="G26" s="456"/>
      <c r="H26" s="456"/>
      <c r="I26" s="456"/>
      <c r="J26" s="456"/>
      <c r="K26" s="456"/>
      <c r="L26" s="456"/>
      <c r="M26" s="456"/>
      <c r="N26" s="456"/>
      <c r="O26" s="456"/>
      <c r="P26" s="456"/>
      <c r="Q26" s="456"/>
      <c r="R26" s="456"/>
      <c r="S26" s="456"/>
      <c r="T26" s="456"/>
      <c r="U26" s="456"/>
      <c r="V26" s="456"/>
      <c r="W26" s="456"/>
      <c r="X26" s="456"/>
      <c r="Y26" s="456"/>
      <c r="Z26" s="456"/>
      <c r="AA26" s="99">
        <v>5</v>
      </c>
      <c r="AB26" t="str">
        <f>IF(INDEX(DanhMuc,$AA$1,AA26)&gt;0,TEXT(DAY(INDEX(DanhMuc,$AA$1,AA26)),"00"),"…...")</f>
        <v>…...</v>
      </c>
      <c r="AC26" t="str">
        <f>IF(INDEX(DanhMuc,$AA$1,AA26)&gt;0,TEXT(MONTH(INDEX(DanhMuc,$AA$1,AA26)),"00"),"…...")</f>
        <v>…...</v>
      </c>
      <c r="AD26" t="str">
        <f>IF(INDEX(DanhMuc,$AA$1,AA26)&gt;0,TEXT(YEAR(INDEX(DanhMuc,$AA$1,AA26)),"00"),"……...")</f>
        <v>……...</v>
      </c>
    </row>
    <row r="27" spans="1:31" ht="20.25">
      <c r="A27" s="8" t="s">
        <v>98</v>
      </c>
      <c r="K27" s="104" t="str">
        <f>dvtc</f>
        <v>Công ty Cổ phần Xây dựng…</v>
      </c>
      <c r="L27" s="104"/>
      <c r="M27" s="104"/>
      <c r="N27" s="5"/>
      <c r="O27" s="5"/>
      <c r="P27" s="5"/>
      <c r="Q27" s="5"/>
      <c r="R27" s="5"/>
      <c r="S27" s="5"/>
      <c r="T27" s="5"/>
      <c r="U27" s="5"/>
      <c r="V27" s="5"/>
      <c r="W27" s="5"/>
      <c r="X27" s="5"/>
      <c r="Y27" s="5"/>
      <c r="Z27" s="5"/>
      <c r="AA27" s="98"/>
    </row>
    <row r="28" spans="1:31" ht="20.25">
      <c r="A28" s="2" t="s">
        <v>99</v>
      </c>
      <c r="K28" s="104" t="s">
        <v>273</v>
      </c>
      <c r="L28" s="104"/>
      <c r="M28" s="104"/>
      <c r="N28" s="5"/>
      <c r="O28" s="5"/>
      <c r="P28" s="5"/>
      <c r="Q28" s="5"/>
      <c r="R28" s="5"/>
      <c r="S28" s="5"/>
      <c r="T28" s="5"/>
      <c r="U28" s="5"/>
      <c r="V28" s="5"/>
      <c r="W28" s="5"/>
      <c r="X28" s="5"/>
      <c r="Y28" s="5"/>
      <c r="Z28" s="5"/>
      <c r="AA28" s="98"/>
    </row>
    <row r="29" spans="1:31" ht="20.25">
      <c r="A29" s="2" t="s">
        <v>272</v>
      </c>
      <c r="M29" s="269"/>
      <c r="AA29" s="98"/>
    </row>
    <row r="30" spans="1:31" ht="20.25">
      <c r="A30" s="2"/>
      <c r="M30" s="269"/>
      <c r="AA30" s="98"/>
    </row>
    <row r="31" spans="1:31" ht="20.25">
      <c r="A31" s="2"/>
      <c r="M31" s="269"/>
      <c r="AA31" s="98"/>
    </row>
    <row r="32" spans="1:31" ht="20.25">
      <c r="A32" s="2"/>
      <c r="M32" s="269"/>
      <c r="AA32" s="98"/>
    </row>
    <row r="33" spans="11:27" ht="20.25">
      <c r="K33" s="104" t="str">
        <f>MID(ycnt,FIND(":",ycnt,1)+1,LEN(ycnt))</f>
        <v xml:space="preserve"> Nguyễn Đức Lam</v>
      </c>
      <c r="L33" s="104"/>
      <c r="M33" s="104"/>
      <c r="N33" s="104"/>
      <c r="O33" s="5"/>
      <c r="P33" s="5"/>
      <c r="Q33" s="5"/>
      <c r="R33" s="5"/>
      <c r="S33" s="5"/>
      <c r="T33" s="5"/>
      <c r="U33" s="5"/>
      <c r="V33" s="5"/>
      <c r="W33" s="5"/>
      <c r="X33" s="5"/>
      <c r="Y33" s="5"/>
      <c r="Z33" s="5"/>
      <c r="AA33" s="98"/>
    </row>
  </sheetData>
  <mergeCells count="2">
    <mergeCell ref="A17:Z19"/>
    <mergeCell ref="A22:Z26"/>
  </mergeCells>
  <phoneticPr fontId="7" type="noConversion"/>
  <conditionalFormatting sqref="A17:Z19 A21:Z21">
    <cfRule type="expression" dxfId="1" priority="1" stopIfTrue="1">
      <formula>AB$17&gt;0</formula>
    </cfRule>
  </conditionalFormatting>
  <hyperlinks>
    <hyperlink ref="AA8" location="DanhMuc!A1" display="Quay về DanhMuc"/>
  </hyperlinks>
  <pageMargins left="0.98425196850393704" right="0.39370078740157483" top="0.74803149606299213" bottom="0.74803149606299213" header="0" footer="0"/>
  <pageSetup paperSize="9" orientation="portrait" r:id="rId1"/>
  <headerFooter alignWithMargins="0"/>
</worksheet>
</file>

<file path=xl/worksheets/sheet53.xml><?xml version="1.0" encoding="utf-8"?>
<worksheet xmlns="http://schemas.openxmlformats.org/spreadsheetml/2006/main" xmlns:r="http://schemas.openxmlformats.org/officeDocument/2006/relationships">
  <sheetPr codeName="Sheet52" enableFormatConditionsCalculation="0">
    <tabColor indexed="20"/>
  </sheetPr>
  <dimension ref="A1:AE60"/>
  <sheetViews>
    <sheetView view="pageBreakPreview" workbookViewId="0">
      <pane ySplit="1" topLeftCell="A44" activePane="bottomLeft" state="frozen"/>
      <selection activeCell="Q11" sqref="Q11"/>
      <selection pane="bottomLeft" activeCell="Q11" sqref="Q11"/>
    </sheetView>
  </sheetViews>
  <sheetFormatPr defaultRowHeight="15.75"/>
  <cols>
    <col min="1" max="25" width="3" customWidth="1"/>
    <col min="26" max="26" width="3.125" customWidth="1"/>
    <col min="27" max="27" width="23.75" bestFit="1" customWidth="1"/>
    <col min="28" max="28" width="4.875" hidden="1" customWidth="1"/>
    <col min="29" max="29" width="6.125" hidden="1" customWidth="1"/>
    <col min="30" max="30" width="4.875" hidden="1" customWidth="1"/>
  </cols>
  <sheetData>
    <row r="1" spans="1:31" s="3" customFormat="1" ht="17.25" thickTop="1" thickBot="1">
      <c r="A1" s="1">
        <v>1</v>
      </c>
      <c r="B1" s="1">
        <v>2</v>
      </c>
      <c r="C1" s="1">
        <v>3</v>
      </c>
      <c r="D1" s="1">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230">
        <f>DanhMuc!S23</f>
        <v>52</v>
      </c>
    </row>
    <row r="2" spans="1:31" ht="19.5" thickTop="1">
      <c r="A2" s="6" t="s">
        <v>10</v>
      </c>
      <c r="B2" s="6"/>
      <c r="C2" s="6"/>
      <c r="D2" s="6"/>
      <c r="E2" s="6"/>
      <c r="F2" s="6"/>
      <c r="G2" s="6"/>
      <c r="H2" s="6"/>
      <c r="I2" s="6"/>
      <c r="J2" s="6"/>
      <c r="K2" s="6"/>
      <c r="L2" s="234"/>
      <c r="M2" s="234"/>
      <c r="N2" s="234"/>
      <c r="O2" s="234"/>
      <c r="P2" s="234"/>
      <c r="Q2" s="234"/>
      <c r="R2" s="234"/>
      <c r="S2" s="234"/>
      <c r="T2" s="234"/>
      <c r="U2" s="234"/>
      <c r="V2" s="234"/>
      <c r="W2" s="234"/>
      <c r="X2" s="234"/>
      <c r="Y2" s="234"/>
      <c r="Z2" s="234"/>
      <c r="AA2" s="260"/>
      <c r="AB2" s="236"/>
      <c r="AC2" s="236"/>
      <c r="AD2" s="236"/>
      <c r="AE2" s="236"/>
    </row>
    <row r="3" spans="1:31" ht="18.75">
      <c r="A3" s="19" t="s">
        <v>0</v>
      </c>
      <c r="B3" s="19"/>
      <c r="C3" s="19"/>
      <c r="D3" s="19"/>
      <c r="E3" s="19"/>
      <c r="F3" s="19"/>
      <c r="G3" s="19"/>
      <c r="H3" s="19"/>
      <c r="I3" s="19"/>
      <c r="J3" s="19"/>
      <c r="K3" s="237"/>
      <c r="L3" s="237"/>
      <c r="M3" s="237"/>
      <c r="N3" s="237"/>
      <c r="O3" s="237"/>
      <c r="P3" s="237"/>
      <c r="Q3" s="238"/>
      <c r="R3" s="238"/>
      <c r="S3" s="238"/>
      <c r="T3" s="238"/>
      <c r="U3" s="238"/>
      <c r="V3" s="238"/>
      <c r="W3" s="238"/>
      <c r="X3" s="238"/>
      <c r="Y3" s="238"/>
      <c r="Z3" s="238"/>
      <c r="AA3" s="260"/>
      <c r="AB3" s="236"/>
      <c r="AC3" s="236"/>
      <c r="AD3" s="236"/>
      <c r="AE3" s="236"/>
    </row>
    <row r="4" spans="1:31" ht="18.75">
      <c r="A4" s="236"/>
      <c r="B4" s="236"/>
      <c r="C4" s="236"/>
      <c r="D4" s="236"/>
      <c r="E4" s="236"/>
      <c r="F4" s="236"/>
      <c r="G4" s="236"/>
      <c r="H4" s="236"/>
      <c r="I4" s="236"/>
      <c r="J4" s="236"/>
      <c r="K4" s="238"/>
      <c r="L4" s="238"/>
      <c r="M4" s="238"/>
      <c r="N4" s="238"/>
      <c r="O4" s="238"/>
      <c r="P4" s="238"/>
      <c r="Q4" s="238"/>
      <c r="R4" s="238"/>
      <c r="S4" s="238"/>
      <c r="T4" s="238"/>
      <c r="U4" s="238"/>
      <c r="V4" s="238"/>
      <c r="W4" s="238"/>
      <c r="X4" s="238"/>
      <c r="Y4" s="238"/>
      <c r="Z4" s="238"/>
      <c r="AA4" s="260"/>
      <c r="AB4" s="236"/>
      <c r="AC4" s="236"/>
      <c r="AD4" s="236"/>
      <c r="AE4" s="236"/>
    </row>
    <row r="5" spans="1:31" ht="18.75">
      <c r="A5" s="236"/>
      <c r="B5" s="236"/>
      <c r="C5" s="236"/>
      <c r="D5" s="236"/>
      <c r="E5" s="236"/>
      <c r="F5" s="236"/>
      <c r="G5" s="236"/>
      <c r="H5" s="236"/>
      <c r="I5" s="236"/>
      <c r="J5" s="236"/>
      <c r="K5" s="236"/>
      <c r="L5" s="236"/>
      <c r="M5" s="236"/>
      <c r="N5" s="236"/>
      <c r="O5" s="236"/>
      <c r="P5" s="236"/>
      <c r="Q5" s="236"/>
      <c r="R5" s="236"/>
      <c r="S5" s="236"/>
      <c r="T5" s="236"/>
      <c r="U5" s="236"/>
      <c r="V5" s="236"/>
      <c r="W5" s="236"/>
      <c r="X5" s="236"/>
      <c r="Y5" s="236"/>
      <c r="Z5" s="11" t="str">
        <f>tinh2&amp;", ngày "&amp;AB5&amp;" tháng "&amp;AC5&amp;" năm "&amp;AD5</f>
        <v>Hạ Long, ngày …... tháng …... năm ……...</v>
      </c>
      <c r="AA5" s="261">
        <v>10</v>
      </c>
      <c r="AB5" s="236" t="str">
        <f>IF(INDEX(DanhMuc,$AA$1,AA5)&gt;0,TEXT(DAY(INDEX(DanhMuc,$AA$1,AA5)),"00"),"…...")</f>
        <v>…...</v>
      </c>
      <c r="AC5" s="236" t="str">
        <f>IF(INDEX(DanhMuc,$AA$1,AA5)&gt;0,TEXT(MONTH(INDEX(DanhMuc,$AA$1,AA5)),"00"),"…...")</f>
        <v>…...</v>
      </c>
      <c r="AD5" s="236" t="str">
        <f>IF(INDEX(DanhMuc,$AA$1,AA5)&gt;0,TEXT(YEAR(INDEX(DanhMuc,$AA$1,AA5)),"00"),"……...")</f>
        <v>……...</v>
      </c>
      <c r="AE5" s="236"/>
    </row>
    <row r="6" spans="1:31" ht="18.75">
      <c r="A6" s="236"/>
      <c r="B6" s="236"/>
      <c r="C6" s="236"/>
      <c r="D6" s="236"/>
      <c r="E6" s="236"/>
      <c r="F6" s="236"/>
      <c r="G6" s="236"/>
      <c r="H6" s="236"/>
      <c r="I6" s="236"/>
      <c r="J6" s="236"/>
      <c r="K6" s="236"/>
      <c r="L6" s="236"/>
      <c r="M6" s="236"/>
      <c r="N6" s="236"/>
      <c r="O6" s="236"/>
      <c r="P6" s="236"/>
      <c r="Q6" s="236"/>
      <c r="R6" s="236"/>
      <c r="S6" s="236"/>
      <c r="T6" s="236"/>
      <c r="U6" s="236"/>
      <c r="V6" s="236"/>
      <c r="W6" s="236"/>
      <c r="X6" s="236"/>
      <c r="Y6" s="236"/>
      <c r="Z6" s="236"/>
      <c r="AA6" s="260"/>
      <c r="AB6" s="236"/>
      <c r="AC6" s="236"/>
      <c r="AD6" s="236"/>
      <c r="AE6" s="236"/>
    </row>
    <row r="7" spans="1:31" ht="19.5" thickBot="1">
      <c r="A7" s="239" t="str">
        <f>IF(AB7&gt;0,"BIÊN BẢN SỐ: "&amp;AC7&amp;"/A-B","BIÊN BẢN SỐ: ……………......")</f>
        <v>BIÊN BẢN SỐ: ……………......</v>
      </c>
      <c r="B7" s="239"/>
      <c r="C7" s="239"/>
      <c r="D7" s="239"/>
      <c r="E7" s="239"/>
      <c r="F7" s="239"/>
      <c r="G7" s="239"/>
      <c r="H7" s="239"/>
      <c r="I7" s="239"/>
      <c r="J7" s="239"/>
      <c r="K7" s="239"/>
      <c r="L7" s="239"/>
      <c r="M7" s="239"/>
      <c r="N7" s="239"/>
      <c r="O7" s="239"/>
      <c r="P7" s="239"/>
      <c r="Q7" s="239"/>
      <c r="R7" s="239"/>
      <c r="S7" s="239"/>
      <c r="T7" s="239"/>
      <c r="U7" s="239"/>
      <c r="V7" s="239"/>
      <c r="W7" s="239"/>
      <c r="X7" s="239"/>
      <c r="Y7" s="239"/>
      <c r="Z7" s="239"/>
      <c r="AA7" s="261">
        <v>1</v>
      </c>
      <c r="AB7" s="236">
        <f>LEN(INDEX(DanhMuc,$AA$1,AA7))</f>
        <v>0</v>
      </c>
      <c r="AC7" s="236">
        <f>INDEX(DanhMuc,$AA$1,AA7)</f>
        <v>0</v>
      </c>
      <c r="AD7" s="236"/>
      <c r="AE7" s="236"/>
    </row>
    <row r="8" spans="1:31" ht="21" thickBot="1">
      <c r="A8" s="10" t="s">
        <v>1</v>
      </c>
      <c r="B8" s="239"/>
      <c r="C8" s="239"/>
      <c r="D8" s="239"/>
      <c r="E8" s="239"/>
      <c r="F8" s="239"/>
      <c r="G8" s="239"/>
      <c r="H8" s="239"/>
      <c r="I8" s="239"/>
      <c r="J8" s="239"/>
      <c r="K8" s="239"/>
      <c r="L8" s="239"/>
      <c r="M8" s="239"/>
      <c r="N8" s="239"/>
      <c r="O8" s="239"/>
      <c r="P8" s="239"/>
      <c r="Q8" s="239"/>
      <c r="R8" s="239"/>
      <c r="S8" s="239"/>
      <c r="T8" s="239"/>
      <c r="U8" s="239"/>
      <c r="V8" s="239"/>
      <c r="W8" s="239"/>
      <c r="X8" s="239"/>
      <c r="Y8" s="239"/>
      <c r="Z8" s="239"/>
      <c r="AA8" s="262" t="s">
        <v>25</v>
      </c>
      <c r="AB8" s="236"/>
      <c r="AC8" s="236"/>
      <c r="AD8" s="236"/>
      <c r="AE8" s="236"/>
    </row>
    <row r="9" spans="1:31" ht="16.5">
      <c r="A9" s="236"/>
      <c r="B9" s="236"/>
      <c r="C9" s="236"/>
      <c r="D9" s="236"/>
      <c r="E9" s="236"/>
      <c r="F9" s="236"/>
      <c r="G9" s="236"/>
      <c r="H9" s="236"/>
      <c r="I9" s="236"/>
      <c r="J9" s="236"/>
      <c r="K9" s="236"/>
      <c r="L9" s="236"/>
      <c r="M9" s="236"/>
      <c r="N9" s="236"/>
      <c r="O9" s="236"/>
      <c r="P9" s="236"/>
      <c r="Q9" s="236"/>
      <c r="R9" s="236"/>
      <c r="S9" s="236"/>
      <c r="T9" s="236"/>
      <c r="U9" s="236"/>
      <c r="V9" s="236"/>
      <c r="W9" s="236"/>
      <c r="X9" s="236"/>
      <c r="Y9" s="236"/>
      <c r="Z9" s="236"/>
      <c r="AA9" s="224"/>
      <c r="AB9" s="236"/>
      <c r="AC9" s="236"/>
      <c r="AD9" s="236"/>
      <c r="AE9" s="236"/>
    </row>
    <row r="10" spans="1:31" ht="16.5">
      <c r="A10" s="7" t="s">
        <v>44</v>
      </c>
      <c r="B10" s="31"/>
      <c r="C10" s="31"/>
      <c r="D10" s="31"/>
      <c r="E10" s="236" t="str">
        <f>ct</f>
        <v>Nhà làm việc kiêm kho, nhà công vụ và phụ trợ</v>
      </c>
      <c r="F10" s="31"/>
      <c r="G10" s="31"/>
      <c r="H10" s="236"/>
      <c r="I10" s="236"/>
      <c r="J10" s="236"/>
      <c r="K10" s="236"/>
      <c r="L10" s="236"/>
      <c r="M10" s="236"/>
      <c r="N10" s="236"/>
      <c r="O10" s="236"/>
      <c r="P10" s="236"/>
      <c r="Q10" s="236"/>
      <c r="R10" s="236"/>
      <c r="S10" s="236"/>
      <c r="T10" s="236"/>
      <c r="U10" s="236"/>
      <c r="V10" s="236"/>
      <c r="W10" s="236"/>
      <c r="X10" s="236"/>
      <c r="Y10" s="236"/>
      <c r="Z10" s="236"/>
      <c r="AA10" s="224"/>
      <c r="AB10" s="236"/>
      <c r="AC10" s="236"/>
      <c r="AD10" s="236"/>
      <c r="AE10" s="236"/>
    </row>
    <row r="11" spans="1:31" ht="16.5">
      <c r="A11" s="7" t="s">
        <v>74</v>
      </c>
      <c r="B11" s="31"/>
      <c r="C11" s="31"/>
      <c r="D11" s="31"/>
      <c r="E11" s="236" t="str">
        <f>hm</f>
        <v>Nhà làm việc kiêm kho</v>
      </c>
      <c r="F11" s="31"/>
      <c r="G11" s="31"/>
      <c r="H11" s="236"/>
      <c r="I11" s="236"/>
      <c r="J11" s="236"/>
      <c r="K11" s="236"/>
      <c r="L11" s="236"/>
      <c r="M11" s="236"/>
      <c r="N11" s="236"/>
      <c r="O11" s="236"/>
      <c r="P11" s="236"/>
      <c r="Q11" s="236"/>
      <c r="R11" s="236"/>
      <c r="S11" s="236"/>
      <c r="T11" s="236"/>
      <c r="U11" s="236"/>
      <c r="V11" s="236"/>
      <c r="W11" s="236"/>
      <c r="X11" s="236"/>
      <c r="Y11" s="236"/>
      <c r="Z11" s="236"/>
      <c r="AA11" s="224"/>
      <c r="AB11" s="236"/>
      <c r="AC11" s="236"/>
      <c r="AD11" s="236"/>
      <c r="AE11" s="236"/>
    </row>
    <row r="12" spans="1:31" ht="16.5">
      <c r="A12" s="7" t="s">
        <v>45</v>
      </c>
      <c r="B12" s="31"/>
      <c r="C12" s="31"/>
      <c r="D12" s="31"/>
      <c r="E12" s="236" t="str">
        <f>dd</f>
        <v>Phường HG - TP HL - Tỉnh QN</v>
      </c>
      <c r="F12" s="31"/>
      <c r="G12" s="31"/>
      <c r="H12" s="236"/>
      <c r="I12" s="236"/>
      <c r="J12" s="236"/>
      <c r="K12" s="236"/>
      <c r="L12" s="236"/>
      <c r="M12" s="236"/>
      <c r="N12" s="236"/>
      <c r="O12" s="236"/>
      <c r="P12" s="236"/>
      <c r="Q12" s="236"/>
      <c r="R12" s="236"/>
      <c r="S12" s="236"/>
      <c r="T12" s="236"/>
      <c r="U12" s="236"/>
      <c r="V12" s="236"/>
      <c r="W12" s="236"/>
      <c r="X12" s="236"/>
      <c r="Y12" s="236"/>
      <c r="Z12" s="236"/>
      <c r="AA12" s="224"/>
      <c r="AB12" s="236"/>
      <c r="AC12" s="236"/>
      <c r="AD12" s="236"/>
      <c r="AE12" s="236"/>
    </row>
    <row r="13" spans="1:31" ht="16.5">
      <c r="A13" s="7" t="s">
        <v>2</v>
      </c>
      <c r="B13" s="236"/>
      <c r="C13" s="236"/>
      <c r="D13" s="236"/>
      <c r="E13" s="236"/>
      <c r="F13" s="236"/>
      <c r="G13" s="236"/>
      <c r="H13" s="236"/>
      <c r="I13" s="236"/>
      <c r="J13" s="236"/>
      <c r="K13" s="236"/>
      <c r="L13" s="236"/>
      <c r="M13" s="236"/>
      <c r="N13" s="236"/>
      <c r="O13" s="236"/>
      <c r="P13" s="236"/>
      <c r="Q13" s="236"/>
      <c r="R13" s="236"/>
      <c r="S13" s="236"/>
      <c r="T13" s="236"/>
      <c r="U13" s="236"/>
      <c r="V13" s="236"/>
      <c r="W13" s="236"/>
      <c r="X13" s="236"/>
      <c r="Y13" s="236"/>
      <c r="Z13" s="236"/>
      <c r="AA13" s="224"/>
      <c r="AB13" s="236"/>
      <c r="AC13" s="236"/>
      <c r="AD13" s="236"/>
      <c r="AE13" s="236"/>
    </row>
    <row r="14" spans="1:31" ht="16.5" customHeight="1">
      <c r="A14" s="454" t="str">
        <f>IF(AB14&gt;0,INDEX(DanhMuc,$AA$1,AA14),REPT(".",285))</f>
        <v>.............................................................................................................................................................................................................................................................................................</v>
      </c>
      <c r="B14" s="454"/>
      <c r="C14" s="454"/>
      <c r="D14" s="454"/>
      <c r="E14" s="454"/>
      <c r="F14" s="454"/>
      <c r="G14" s="454"/>
      <c r="H14" s="454"/>
      <c r="I14" s="454"/>
      <c r="J14" s="454"/>
      <c r="K14" s="454"/>
      <c r="L14" s="454"/>
      <c r="M14" s="454"/>
      <c r="N14" s="454"/>
      <c r="O14" s="454"/>
      <c r="P14" s="454"/>
      <c r="Q14" s="454"/>
      <c r="R14" s="454"/>
      <c r="S14" s="454"/>
      <c r="T14" s="454"/>
      <c r="U14" s="454"/>
      <c r="V14" s="454"/>
      <c r="W14" s="454"/>
      <c r="X14" s="454"/>
      <c r="Y14" s="454"/>
      <c r="Z14" s="454"/>
      <c r="AA14" s="225">
        <v>2</v>
      </c>
      <c r="AB14" s="236">
        <f>LEN(INDEX(DanhMuc,$AA$1,AA14))</f>
        <v>0</v>
      </c>
      <c r="AC14" s="236"/>
      <c r="AD14" s="236"/>
      <c r="AE14" s="236"/>
    </row>
    <row r="15" spans="1:31" ht="16.5">
      <c r="A15" s="454"/>
      <c r="B15" s="454"/>
      <c r="C15" s="454"/>
      <c r="D15" s="454"/>
      <c r="E15" s="454"/>
      <c r="F15" s="454"/>
      <c r="G15" s="454"/>
      <c r="H15" s="454"/>
      <c r="I15" s="454"/>
      <c r="J15" s="454"/>
      <c r="K15" s="454"/>
      <c r="L15" s="454"/>
      <c r="M15" s="454"/>
      <c r="N15" s="454"/>
      <c r="O15" s="454"/>
      <c r="P15" s="454"/>
      <c r="Q15" s="454"/>
      <c r="R15" s="454"/>
      <c r="S15" s="454"/>
      <c r="T15" s="454"/>
      <c r="U15" s="454"/>
      <c r="V15" s="454"/>
      <c r="W15" s="454"/>
      <c r="X15" s="454"/>
      <c r="Y15" s="454"/>
      <c r="Z15" s="454"/>
      <c r="AA15" s="225"/>
      <c r="AB15" s="236"/>
      <c r="AC15" s="236"/>
      <c r="AD15" s="236"/>
      <c r="AE15" s="236"/>
    </row>
    <row r="16" spans="1:31" ht="16.5">
      <c r="A16" s="454"/>
      <c r="B16" s="454"/>
      <c r="C16" s="454"/>
      <c r="D16" s="454"/>
      <c r="E16" s="454"/>
      <c r="F16" s="454"/>
      <c r="G16" s="454"/>
      <c r="H16" s="454"/>
      <c r="I16" s="454"/>
      <c r="J16" s="454"/>
      <c r="K16" s="454"/>
      <c r="L16" s="454"/>
      <c r="M16" s="454"/>
      <c r="N16" s="454"/>
      <c r="O16" s="454"/>
      <c r="P16" s="454"/>
      <c r="Q16" s="454"/>
      <c r="R16" s="454"/>
      <c r="S16" s="454"/>
      <c r="T16" s="454"/>
      <c r="U16" s="454"/>
      <c r="V16" s="454"/>
      <c r="W16" s="454"/>
      <c r="X16" s="454"/>
      <c r="Y16" s="454"/>
      <c r="Z16" s="454"/>
      <c r="AA16" s="224"/>
      <c r="AB16" s="236"/>
      <c r="AC16" s="236"/>
      <c r="AD16" s="236"/>
      <c r="AE16" s="236"/>
    </row>
    <row r="17" spans="1:31" ht="18.75" customHeight="1">
      <c r="A17" s="7" t="s">
        <v>3</v>
      </c>
      <c r="B17" s="236"/>
      <c r="C17" s="236"/>
      <c r="D17" s="236"/>
      <c r="E17" s="236"/>
      <c r="F17" s="236"/>
      <c r="G17" s="236"/>
      <c r="H17" s="236"/>
      <c r="I17" s="236"/>
      <c r="J17" s="236"/>
      <c r="K17" s="236"/>
      <c r="L17" s="236"/>
      <c r="M17" s="236"/>
      <c r="N17" s="236"/>
      <c r="O17" s="236"/>
      <c r="P17" s="236"/>
      <c r="Q17" s="236"/>
      <c r="R17" s="236"/>
      <c r="S17" s="236"/>
      <c r="T17" s="236"/>
      <c r="U17" s="236"/>
      <c r="V17" s="236"/>
      <c r="W17" s="236"/>
      <c r="X17" s="236"/>
      <c r="Y17" s="236"/>
      <c r="Z17" s="236"/>
      <c r="AA17" s="224"/>
      <c r="AB17" s="236"/>
      <c r="AC17" s="236"/>
      <c r="AD17" s="236"/>
      <c r="AE17" s="236"/>
    </row>
    <row r="18" spans="1:31" ht="18.75">
      <c r="A18" s="450" t="str">
        <f>ntab1</f>
        <v xml:space="preserve">  2.1) Nhà thầu Tư vấn giám sát: Công ty Cổ phần Tư vấn…</v>
      </c>
      <c r="B18" s="450"/>
      <c r="C18" s="450"/>
      <c r="D18" s="450"/>
      <c r="E18" s="450"/>
      <c r="F18" s="450"/>
      <c r="G18" s="450"/>
      <c r="H18" s="450"/>
      <c r="I18" s="450"/>
      <c r="J18" s="450"/>
      <c r="K18" s="450"/>
      <c r="L18" s="450"/>
      <c r="M18" s="450"/>
      <c r="N18" s="450"/>
      <c r="O18" s="450"/>
      <c r="P18" s="450"/>
      <c r="Q18" s="450"/>
      <c r="R18" s="450"/>
      <c r="S18" s="450"/>
      <c r="T18" s="450"/>
      <c r="U18" s="450"/>
      <c r="V18" s="450"/>
      <c r="W18" s="450"/>
      <c r="X18" s="450"/>
      <c r="Y18" s="450"/>
      <c r="Z18" s="450"/>
      <c r="AA18" s="260"/>
      <c r="AB18" s="236"/>
      <c r="AC18" s="236"/>
      <c r="AD18" s="236"/>
      <c r="AE18" s="236"/>
    </row>
    <row r="19" spans="1:31" ht="18.75">
      <c r="A19" s="236"/>
      <c r="B19" s="236" t="str">
        <f>tvgs1</f>
        <v>Ông: Trần Bá Đức</v>
      </c>
      <c r="C19" s="236"/>
      <c r="D19" s="236"/>
      <c r="E19" s="236"/>
      <c r="F19" s="236"/>
      <c r="G19" s="236"/>
      <c r="H19" s="236"/>
      <c r="I19" s="236"/>
      <c r="J19" s="236"/>
      <c r="K19" s="236"/>
      <c r="L19" s="236"/>
      <c r="M19" s="236"/>
      <c r="N19" s="236" t="str">
        <f>tvgs11</f>
        <v>Chức vụ: Tổ trưởng tổ giám sát</v>
      </c>
      <c r="O19" s="236"/>
      <c r="P19" s="236"/>
      <c r="Q19" s="236"/>
      <c r="R19" s="236"/>
      <c r="S19" s="236"/>
      <c r="T19" s="236"/>
      <c r="U19" s="236"/>
      <c r="V19" s="236"/>
      <c r="W19" s="236"/>
      <c r="X19" s="236"/>
      <c r="Y19" s="236"/>
      <c r="Z19" s="236"/>
      <c r="AA19" s="260"/>
      <c r="AB19" s="236"/>
      <c r="AC19" s="236"/>
      <c r="AD19" s="236"/>
      <c r="AE19" s="236"/>
    </row>
    <row r="20" spans="1:31" ht="18.75">
      <c r="A20" s="236"/>
      <c r="B20" s="236" t="str">
        <f>tvgs2</f>
        <v>Ông: ………………………..</v>
      </c>
      <c r="C20" s="236"/>
      <c r="D20" s="236"/>
      <c r="E20" s="236"/>
      <c r="F20" s="236"/>
      <c r="G20" s="236"/>
      <c r="H20" s="236"/>
      <c r="I20" s="236"/>
      <c r="J20" s="236"/>
      <c r="K20" s="236"/>
      <c r="L20" s="236"/>
      <c r="M20" s="236"/>
      <c r="N20" s="236" t="str">
        <f>tvgs22</f>
        <v>Chức vụ: …………………</v>
      </c>
      <c r="O20" s="236"/>
      <c r="P20" s="236"/>
      <c r="Q20" s="236"/>
      <c r="R20" s="236"/>
      <c r="S20" s="236"/>
      <c r="T20" s="236"/>
      <c r="U20" s="236"/>
      <c r="V20" s="236"/>
      <c r="W20" s="236"/>
      <c r="X20" s="236"/>
      <c r="Y20" s="236"/>
      <c r="Z20" s="236"/>
      <c r="AA20" s="260"/>
      <c r="AB20" s="236"/>
      <c r="AC20" s="236"/>
      <c r="AD20" s="236"/>
      <c r="AE20" s="236"/>
    </row>
    <row r="21" spans="1:31" ht="18.75">
      <c r="A21" s="7" t="str">
        <f>ntab2</f>
        <v xml:space="preserve">  2.2) Nhà thầu thi công xây dựng: Công ty Cổ phần Xây dựng…</v>
      </c>
      <c r="B21" s="236"/>
      <c r="C21" s="236"/>
      <c r="D21" s="236"/>
      <c r="E21" s="236"/>
      <c r="F21" s="236"/>
      <c r="G21" s="236"/>
      <c r="H21" s="236"/>
      <c r="I21" s="236"/>
      <c r="J21" s="236"/>
      <c r="K21" s="236"/>
      <c r="L21" s="236"/>
      <c r="M21" s="236"/>
      <c r="N21" s="236"/>
      <c r="O21" s="236"/>
      <c r="P21" s="236"/>
      <c r="Q21" s="236"/>
      <c r="R21" s="236"/>
      <c r="S21" s="236"/>
      <c r="T21" s="236"/>
      <c r="U21" s="236"/>
      <c r="V21" s="236"/>
      <c r="W21" s="236"/>
      <c r="X21" s="236"/>
      <c r="Y21" s="236"/>
      <c r="Z21" s="236"/>
      <c r="AA21" s="260"/>
      <c r="AB21" s="236"/>
      <c r="AC21" s="236"/>
      <c r="AD21" s="236"/>
      <c r="AE21" s="236"/>
    </row>
    <row r="22" spans="1:31" ht="18.75">
      <c r="A22" s="236"/>
      <c r="B22" s="236" t="str">
        <f>dvtc1</f>
        <v>Ông: Nguyễn Anh Trung</v>
      </c>
      <c r="C22" s="236"/>
      <c r="D22" s="236"/>
      <c r="E22" s="236"/>
      <c r="F22" s="236"/>
      <c r="G22" s="236"/>
      <c r="H22" s="236"/>
      <c r="I22" s="236"/>
      <c r="J22" s="236"/>
      <c r="K22" s="236"/>
      <c r="L22" s="236"/>
      <c r="M22" s="236"/>
      <c r="N22" s="236" t="str">
        <f>dvtc11</f>
        <v>Chức vụ: Chỉ huy trưởng công trường</v>
      </c>
      <c r="O22" s="236"/>
      <c r="P22" s="236"/>
      <c r="Q22" s="236"/>
      <c r="R22" s="236"/>
      <c r="S22" s="236"/>
      <c r="T22" s="236"/>
      <c r="U22" s="236"/>
      <c r="V22" s="236"/>
      <c r="W22" s="236"/>
      <c r="X22" s="236"/>
      <c r="Y22" s="236"/>
      <c r="Z22" s="236"/>
      <c r="AA22" s="260"/>
      <c r="AB22" s="236"/>
      <c r="AC22" s="236"/>
      <c r="AD22" s="236"/>
      <c r="AE22" s="236"/>
    </row>
    <row r="23" spans="1:31" ht="18.75">
      <c r="A23" s="236"/>
      <c r="B23" s="236" t="str">
        <f>dvtc2</f>
        <v>Ông: Nguyễn Đức Lam</v>
      </c>
      <c r="C23" s="236"/>
      <c r="D23" s="236"/>
      <c r="E23" s="236"/>
      <c r="F23" s="236"/>
      <c r="G23" s="236"/>
      <c r="H23" s="236"/>
      <c r="I23" s="236"/>
      <c r="J23" s="236"/>
      <c r="K23" s="236"/>
      <c r="L23" s="236"/>
      <c r="M23" s="236"/>
      <c r="N23" s="236" t="str">
        <f>dvtc22</f>
        <v>Chức vụ: CBKT</v>
      </c>
      <c r="O23" s="236"/>
      <c r="P23" s="236"/>
      <c r="Q23" s="236"/>
      <c r="R23" s="236"/>
      <c r="S23" s="236"/>
      <c r="T23" s="236"/>
      <c r="U23" s="236"/>
      <c r="V23" s="236"/>
      <c r="W23" s="236"/>
      <c r="X23" s="236"/>
      <c r="Y23" s="236"/>
      <c r="Z23" s="236"/>
      <c r="AA23" s="260"/>
      <c r="AB23" s="236"/>
      <c r="AC23" s="236"/>
      <c r="AD23" s="236"/>
      <c r="AE23" s="236"/>
    </row>
    <row r="24" spans="1:31" ht="16.5">
      <c r="A24" s="7" t="s">
        <v>262</v>
      </c>
      <c r="B24" s="236"/>
      <c r="C24" s="236"/>
      <c r="D24" s="236"/>
      <c r="E24" s="236"/>
      <c r="F24" s="236"/>
      <c r="G24" s="236"/>
      <c r="H24" s="236"/>
      <c r="I24" s="236"/>
      <c r="J24" s="236"/>
      <c r="K24" s="236"/>
      <c r="L24" s="236"/>
      <c r="M24" s="236"/>
      <c r="N24" s="236"/>
      <c r="O24" s="236"/>
      <c r="P24" s="236"/>
      <c r="Q24" s="236"/>
      <c r="R24" s="236"/>
      <c r="S24" s="236"/>
      <c r="T24" s="236"/>
      <c r="U24" s="236"/>
      <c r="V24" s="236"/>
      <c r="W24" s="236"/>
      <c r="X24" s="236"/>
      <c r="Y24" s="236"/>
      <c r="Z24" s="236"/>
      <c r="AA24" s="224"/>
      <c r="AB24" s="236"/>
      <c r="AC24" s="236"/>
      <c r="AD24" s="236"/>
      <c r="AE24" s="236"/>
    </row>
    <row r="25" spans="1:31" ht="16.5">
      <c r="A25" s="236"/>
      <c r="B25" s="236" t="str">
        <f>"Bắt đầu: "&amp;AC25&amp;" giờ "&amp;AD25&amp;" phút"&amp;MID(Z$5,FIND(",",Z$5,1),LEN(Z$5))</f>
        <v>Bắt đầu: …… giờ …… phút, ngày …... tháng …... năm ……...</v>
      </c>
      <c r="C25" s="236"/>
      <c r="D25" s="236"/>
      <c r="E25" s="236"/>
      <c r="F25" s="236"/>
      <c r="G25" s="236"/>
      <c r="H25" s="236"/>
      <c r="I25" s="236"/>
      <c r="J25" s="236"/>
      <c r="K25" s="236"/>
      <c r="L25" s="236"/>
      <c r="M25" s="236"/>
      <c r="N25" s="236"/>
      <c r="O25" s="236"/>
      <c r="P25" s="236"/>
      <c r="Q25" s="236"/>
      <c r="R25" s="236"/>
      <c r="S25" s="236"/>
      <c r="T25" s="236"/>
      <c r="U25" s="236"/>
      <c r="V25" s="236"/>
      <c r="W25" s="236"/>
      <c r="X25" s="236"/>
      <c r="Y25" s="236"/>
      <c r="Z25" s="236"/>
      <c r="AA25" s="225">
        <v>8</v>
      </c>
      <c r="AB25" s="236">
        <f>INDEX(DanhMuc,$AA$1,AA25)</f>
        <v>0</v>
      </c>
      <c r="AC25" s="236" t="str">
        <f>IF(AB25&gt;0,LEFT(AB25,LEN(AB25)-2),"……")</f>
        <v>……</v>
      </c>
      <c r="AD25" s="236" t="str">
        <f>IF(AB25&gt;0,RIGHT(AB25,2),"……")</f>
        <v>……</v>
      </c>
      <c r="AE25" s="236"/>
    </row>
    <row r="26" spans="1:31" ht="16.5">
      <c r="A26" s="236"/>
      <c r="B26" s="236" t="str">
        <f>"Kết thúc: "&amp;AC26&amp;" giờ "&amp;AD26&amp;" phút"&amp;MID(Z$5,FIND(",",Z$5,1),LEN(Z$5))</f>
        <v>Kết thúc: ….. giờ ..… phút, ngày …... tháng …... năm ……...</v>
      </c>
      <c r="C26" s="236"/>
      <c r="D26" s="236"/>
      <c r="E26" s="236"/>
      <c r="F26" s="236"/>
      <c r="G26" s="236"/>
      <c r="H26" s="236"/>
      <c r="I26" s="236"/>
      <c r="J26" s="236"/>
      <c r="K26" s="236"/>
      <c r="L26" s="236"/>
      <c r="M26" s="236"/>
      <c r="N26" s="236"/>
      <c r="O26" s="236"/>
      <c r="P26" s="236"/>
      <c r="Q26" s="236"/>
      <c r="R26" s="236"/>
      <c r="S26" s="236"/>
      <c r="T26" s="236"/>
      <c r="U26" s="236"/>
      <c r="V26" s="236"/>
      <c r="W26" s="236"/>
      <c r="X26" s="236"/>
      <c r="Y26" s="236"/>
      <c r="Z26" s="236"/>
      <c r="AA26" s="225">
        <v>9</v>
      </c>
      <c r="AB26" s="236">
        <f>INDEX(DanhMuc,$AA$1,AA26)</f>
        <v>0</v>
      </c>
      <c r="AC26" s="236" t="str">
        <f>IF(AB26&gt;0,LEFT(AB26,LEN(AB26)-2),"…..")</f>
        <v>…..</v>
      </c>
      <c r="AD26" s="236" t="str">
        <f>IF(AB26&gt;0,RIGHT(AB26,2),"..…")</f>
        <v>..…</v>
      </c>
      <c r="AE26" s="236"/>
    </row>
    <row r="27" spans="1:31" ht="16.5" customHeight="1">
      <c r="A27" s="447" t="str">
        <f>"     Tại công trường xây dựng "&amp;ct&amp;"."</f>
        <v xml:space="preserve">     Tại công trường xây dựng Nhà làm việc kiêm kho, nhà công vụ và phụ trợ.</v>
      </c>
      <c r="B27" s="448"/>
      <c r="C27" s="448"/>
      <c r="D27" s="448"/>
      <c r="E27" s="448"/>
      <c r="F27" s="448"/>
      <c r="G27" s="448"/>
      <c r="H27" s="448"/>
      <c r="I27" s="448"/>
      <c r="J27" s="448"/>
      <c r="K27" s="448"/>
      <c r="L27" s="448"/>
      <c r="M27" s="448"/>
      <c r="N27" s="448"/>
      <c r="O27" s="448"/>
      <c r="P27" s="448"/>
      <c r="Q27" s="448"/>
      <c r="R27" s="448"/>
      <c r="S27" s="448"/>
      <c r="T27" s="448"/>
      <c r="U27" s="448"/>
      <c r="V27" s="448"/>
      <c r="W27" s="448"/>
      <c r="X27" s="448"/>
      <c r="Y27" s="448"/>
      <c r="Z27" s="448"/>
      <c r="AA27" s="224"/>
      <c r="AB27" s="236"/>
      <c r="AC27" s="236"/>
      <c r="AD27" s="236"/>
      <c r="AE27" s="236"/>
    </row>
    <row r="28" spans="1:31" ht="16.5">
      <c r="A28" s="7" t="s">
        <v>5</v>
      </c>
      <c r="B28" s="236"/>
      <c r="C28" s="236"/>
      <c r="D28" s="236"/>
      <c r="E28" s="236"/>
      <c r="F28" s="236"/>
      <c r="G28" s="236"/>
      <c r="H28" s="236"/>
      <c r="I28" s="236"/>
      <c r="J28" s="236"/>
      <c r="K28" s="236"/>
      <c r="L28" s="236"/>
      <c r="M28" s="236"/>
      <c r="N28" s="236"/>
      <c r="O28" s="236"/>
      <c r="P28" s="236"/>
      <c r="Q28" s="236"/>
      <c r="R28" s="236"/>
      <c r="S28" s="236"/>
      <c r="T28" s="236"/>
      <c r="U28" s="236"/>
      <c r="V28" s="236"/>
      <c r="W28" s="236"/>
      <c r="X28" s="236"/>
      <c r="Y28" s="236"/>
      <c r="Z28" s="236"/>
      <c r="AA28" s="224"/>
      <c r="AB28" s="236"/>
      <c r="AC28" s="236"/>
      <c r="AD28" s="236"/>
      <c r="AE28" s="236"/>
    </row>
    <row r="29" spans="1:31" ht="18.75">
      <c r="A29" s="8" t="s">
        <v>6</v>
      </c>
      <c r="B29" s="236"/>
      <c r="C29" s="236"/>
      <c r="D29" s="236"/>
      <c r="E29" s="236"/>
      <c r="F29" s="236"/>
      <c r="G29" s="236"/>
      <c r="H29" s="236"/>
      <c r="I29" s="236"/>
      <c r="J29" s="236"/>
      <c r="K29" s="236"/>
      <c r="L29" s="236"/>
      <c r="M29" s="236"/>
      <c r="N29" s="236"/>
      <c r="O29" s="236"/>
      <c r="P29" s="236"/>
      <c r="Q29" s="236"/>
      <c r="R29" s="236"/>
      <c r="S29" s="236"/>
      <c r="T29" s="236"/>
      <c r="U29" s="236"/>
      <c r="V29" s="236"/>
      <c r="W29" s="236"/>
      <c r="X29" s="236"/>
      <c r="Y29" s="236"/>
      <c r="Z29" s="236"/>
      <c r="AA29" s="260"/>
      <c r="AB29" s="236"/>
      <c r="AC29" s="236"/>
      <c r="AD29" s="236"/>
      <c r="AE29" s="236"/>
    </row>
    <row r="30" spans="1:31" ht="16.5">
      <c r="A30" s="451" t="str">
        <f>"    - Phiếu yêu cầu nghiệm thu của nhà thầu thi công xây dựng số: "&amp;IF(AB7&gt;0,AC7&amp;"/PĐN","………………")&amp;", ngày "&amp;AB31&amp;" tháng "&amp;AC31&amp;" năm "&amp;AD31&amp;";"</f>
        <v xml:space="preserve">    - Phiếu yêu cầu nghiệm thu của nhà thầu thi công xây dựng số: ………………, ngày …... tháng …... năm ……...;</v>
      </c>
      <c r="B30" s="451"/>
      <c r="C30" s="451"/>
      <c r="D30" s="451"/>
      <c r="E30" s="451"/>
      <c r="F30" s="451"/>
      <c r="G30" s="451"/>
      <c r="H30" s="451"/>
      <c r="I30" s="451"/>
      <c r="J30" s="451"/>
      <c r="K30" s="451"/>
      <c r="L30" s="451"/>
      <c r="M30" s="451"/>
      <c r="N30" s="451"/>
      <c r="O30" s="451"/>
      <c r="P30" s="451"/>
      <c r="Q30" s="451"/>
      <c r="R30" s="451"/>
      <c r="S30" s="451"/>
      <c r="T30" s="451"/>
      <c r="U30" s="451"/>
      <c r="V30" s="451"/>
      <c r="W30" s="451"/>
      <c r="X30" s="451"/>
      <c r="Y30" s="451"/>
      <c r="Z30" s="451"/>
      <c r="AA30" s="225">
        <v>1</v>
      </c>
      <c r="AB30" s="236">
        <f>LEN(INDEX(DanhMuc,$AA$1,AA30))</f>
        <v>0</v>
      </c>
      <c r="AC30" s="236">
        <f>INDEX(DanhMuc,$AA$1,AA30)</f>
        <v>0</v>
      </c>
      <c r="AD30" s="236"/>
      <c r="AE30" s="236"/>
    </row>
    <row r="31" spans="1:31" ht="16.5">
      <c r="A31" s="451"/>
      <c r="B31" s="451"/>
      <c r="C31" s="451"/>
      <c r="D31" s="451"/>
      <c r="E31" s="451"/>
      <c r="F31" s="451"/>
      <c r="G31" s="451"/>
      <c r="H31" s="451"/>
      <c r="I31" s="451"/>
      <c r="J31" s="451"/>
      <c r="K31" s="451"/>
      <c r="L31" s="451"/>
      <c r="M31" s="451"/>
      <c r="N31" s="451"/>
      <c r="O31" s="451"/>
      <c r="P31" s="451"/>
      <c r="Q31" s="451"/>
      <c r="R31" s="451"/>
      <c r="S31" s="451"/>
      <c r="T31" s="451"/>
      <c r="U31" s="451"/>
      <c r="V31" s="451"/>
      <c r="W31" s="451"/>
      <c r="X31" s="451"/>
      <c r="Y31" s="451"/>
      <c r="Z31" s="451"/>
      <c r="AA31" s="225">
        <v>7</v>
      </c>
      <c r="AB31" s="236" t="str">
        <f>IF(INDEX(DanhMuc,$AA$1,AA31)&gt;0,TEXT(DAY(INDEX(DanhMuc,$AA$1,AA31)),"00"),"…...")</f>
        <v>…...</v>
      </c>
      <c r="AC31" s="236" t="str">
        <f>IF(INDEX(DanhMuc,$AA$1,AA31)&gt;0,TEXT(MONTH(INDEX(DanhMuc,$AA$1,AA31)),"00"),"…...")</f>
        <v>…...</v>
      </c>
      <c r="AD31" s="236" t="str">
        <f>IF(INDEX(DanhMuc,$AA$1,AA31)&gt;0,TEXT(YEAR(INDEX(DanhMuc,$AA$1,AA31)),"00"),"……...")</f>
        <v>……...</v>
      </c>
      <c r="AE31" s="236"/>
    </row>
    <row r="32" spans="1:31" ht="18.75" customHeight="1">
      <c r="A32" s="447" t="s">
        <v>274</v>
      </c>
      <c r="B32" s="448"/>
      <c r="C32" s="448"/>
      <c r="D32" s="448"/>
      <c r="E32" s="448"/>
      <c r="F32" s="448"/>
      <c r="G32" s="448"/>
      <c r="H32" s="448"/>
      <c r="I32" s="448"/>
      <c r="J32" s="448"/>
      <c r="K32" s="448"/>
      <c r="L32" s="448"/>
      <c r="M32" s="448"/>
      <c r="N32" s="448"/>
      <c r="O32" s="448"/>
      <c r="P32" s="448"/>
      <c r="Q32" s="448"/>
      <c r="R32" s="448"/>
      <c r="S32" s="448"/>
      <c r="T32" s="448"/>
      <c r="U32" s="448"/>
      <c r="V32" s="448"/>
      <c r="W32" s="448"/>
      <c r="X32" s="448"/>
      <c r="Y32" s="448"/>
      <c r="Z32" s="448"/>
      <c r="AA32" s="260"/>
      <c r="AB32" s="236"/>
      <c r="AC32" s="236"/>
      <c r="AD32" s="236"/>
      <c r="AE32" s="236"/>
    </row>
    <row r="33" spans="1:31" ht="18.75">
      <c r="A33" s="448"/>
      <c r="B33" s="448"/>
      <c r="C33" s="448"/>
      <c r="D33" s="448"/>
      <c r="E33" s="448"/>
      <c r="F33" s="448"/>
      <c r="G33" s="448"/>
      <c r="H33" s="448"/>
      <c r="I33" s="448"/>
      <c r="J33" s="448"/>
      <c r="K33" s="448"/>
      <c r="L33" s="448"/>
      <c r="M33" s="448"/>
      <c r="N33" s="448"/>
      <c r="O33" s="448"/>
      <c r="P33" s="448"/>
      <c r="Q33" s="448"/>
      <c r="R33" s="448"/>
      <c r="S33" s="448"/>
      <c r="T33" s="448"/>
      <c r="U33" s="448"/>
      <c r="V33" s="448"/>
      <c r="W33" s="448"/>
      <c r="X33" s="448"/>
      <c r="Y33" s="448"/>
      <c r="Z33" s="448"/>
      <c r="AA33" s="260"/>
      <c r="AB33" s="236"/>
      <c r="AC33" s="236"/>
      <c r="AD33" s="236"/>
      <c r="AE33" s="236"/>
    </row>
    <row r="34" spans="1:31" ht="18.75">
      <c r="A34" s="240" t="s">
        <v>259</v>
      </c>
      <c r="B34" s="236"/>
      <c r="C34" s="236"/>
      <c r="D34" s="236"/>
      <c r="E34" s="236"/>
      <c r="F34" s="236"/>
      <c r="G34" s="236"/>
      <c r="H34" s="236"/>
      <c r="I34" s="236"/>
      <c r="J34" s="236"/>
      <c r="K34" s="236"/>
      <c r="L34" s="236"/>
      <c r="M34" s="236"/>
      <c r="N34" s="236"/>
      <c r="O34" s="236"/>
      <c r="P34" s="236"/>
      <c r="Q34" s="236"/>
      <c r="R34" s="236"/>
      <c r="S34" s="236"/>
      <c r="T34" s="236"/>
      <c r="U34" s="236"/>
      <c r="V34" s="236"/>
      <c r="W34" s="236"/>
      <c r="X34" s="236"/>
      <c r="Y34" s="236"/>
      <c r="Z34" s="236"/>
      <c r="AA34" s="260"/>
      <c r="AB34" s="236"/>
      <c r="AC34" s="236"/>
      <c r="AD34" s="236"/>
      <c r="AE34" s="236"/>
    </row>
    <row r="35" spans="1:31" ht="18.75">
      <c r="A35" s="240"/>
      <c r="B35" s="266" t="s">
        <v>332</v>
      </c>
      <c r="C35" s="236"/>
      <c r="D35" s="236"/>
      <c r="E35" s="236"/>
      <c r="F35" s="236"/>
      <c r="G35" s="236"/>
      <c r="H35" s="236"/>
      <c r="I35" s="236"/>
      <c r="J35" s="236"/>
      <c r="K35" s="236"/>
      <c r="L35" s="236"/>
      <c r="M35" s="236"/>
      <c r="N35" s="236"/>
      <c r="O35" s="236"/>
      <c r="P35" s="236"/>
      <c r="Q35" s="236"/>
      <c r="R35" s="236"/>
      <c r="S35" s="236"/>
      <c r="T35" s="236"/>
      <c r="U35" s="236"/>
      <c r="V35" s="236"/>
      <c r="W35" s="236"/>
      <c r="X35" s="236"/>
      <c r="Y35" s="236"/>
      <c r="Z35" s="236"/>
      <c r="AA35" s="260"/>
      <c r="AB35" s="236"/>
      <c r="AC35" s="236"/>
      <c r="AD35" s="236"/>
      <c r="AE35" s="236"/>
    </row>
    <row r="36" spans="1:31" ht="18.75">
      <c r="A36" s="240"/>
      <c r="B36" s="266" t="s">
        <v>332</v>
      </c>
      <c r="C36" s="236"/>
      <c r="D36" s="236"/>
      <c r="E36" s="236"/>
      <c r="F36" s="236"/>
      <c r="G36" s="236"/>
      <c r="H36" s="236"/>
      <c r="I36" s="236"/>
      <c r="J36" s="236"/>
      <c r="K36" s="236"/>
      <c r="L36" s="236"/>
      <c r="M36" s="236"/>
      <c r="N36" s="236"/>
      <c r="O36" s="236"/>
      <c r="P36" s="236"/>
      <c r="Q36" s="236"/>
      <c r="R36" s="236"/>
      <c r="S36" s="236"/>
      <c r="T36" s="236"/>
      <c r="U36" s="236"/>
      <c r="V36" s="236"/>
      <c r="W36" s="236"/>
      <c r="X36" s="236"/>
      <c r="Y36" s="236"/>
      <c r="Z36" s="236"/>
      <c r="AA36" s="260"/>
      <c r="AB36" s="236"/>
      <c r="AC36" s="236"/>
      <c r="AD36" s="236"/>
      <c r="AE36" s="236"/>
    </row>
    <row r="37" spans="1:31" ht="18.75">
      <c r="A37" s="236"/>
      <c r="B37" s="266" t="s">
        <v>332</v>
      </c>
      <c r="C37" s="241"/>
      <c r="D37" s="241"/>
      <c r="E37" s="241"/>
      <c r="F37" s="241"/>
      <c r="G37" s="241"/>
      <c r="H37" s="241"/>
      <c r="I37" s="241"/>
      <c r="J37" s="241"/>
      <c r="K37" s="241"/>
      <c r="L37" s="241"/>
      <c r="M37" s="241"/>
      <c r="N37" s="241"/>
      <c r="O37" s="241"/>
      <c r="P37" s="241"/>
      <c r="Q37" s="241"/>
      <c r="R37" s="241"/>
      <c r="S37" s="241"/>
      <c r="T37" s="241"/>
      <c r="U37" s="241"/>
      <c r="V37" s="241"/>
      <c r="W37" s="241"/>
      <c r="X37" s="241"/>
      <c r="Y37" s="241"/>
      <c r="Z37" s="241"/>
      <c r="AA37" s="260"/>
      <c r="AB37" s="236"/>
      <c r="AC37" s="236"/>
      <c r="AD37" s="236"/>
      <c r="AE37" s="236"/>
    </row>
    <row r="38" spans="1:31" ht="18.75" customHeight="1">
      <c r="A38" s="447" t="str">
        <f>"   - "&amp;hdxd&amp;";"</f>
        <v xml:space="preserve">   - Hợp đồng Xây lắp số: 02/2010/HĐXD ký ngày 01 tháng 3 năm 2010 về việc thi công xây dựng “Nhà làm việc kiêm kho, Nhà công vụ và phụ trợ” thuộc Dự án Đầu tư Xây dựng Công trình “Nhà làm việc kiêm kho” giữa Tỉnh QN và Công ty CP xây dựng…;</v>
      </c>
      <c r="B38" s="448"/>
      <c r="C38" s="448"/>
      <c r="D38" s="448"/>
      <c r="E38" s="448"/>
      <c r="F38" s="448"/>
      <c r="G38" s="448"/>
      <c r="H38" s="448"/>
      <c r="I38" s="448"/>
      <c r="J38" s="448"/>
      <c r="K38" s="448"/>
      <c r="L38" s="448"/>
      <c r="M38" s="448"/>
      <c r="N38" s="448"/>
      <c r="O38" s="448"/>
      <c r="P38" s="448"/>
      <c r="Q38" s="448"/>
      <c r="R38" s="448"/>
      <c r="S38" s="448"/>
      <c r="T38" s="448"/>
      <c r="U38" s="448"/>
      <c r="V38" s="448"/>
      <c r="W38" s="448"/>
      <c r="X38" s="448"/>
      <c r="Y38" s="448"/>
      <c r="Z38" s="448"/>
      <c r="AA38" s="260"/>
      <c r="AB38" s="236"/>
      <c r="AC38" s="236"/>
      <c r="AD38" s="236"/>
      <c r="AE38" s="236"/>
    </row>
    <row r="39" spans="1:31" ht="18.75">
      <c r="A39" s="447"/>
      <c r="B39" s="448"/>
      <c r="C39" s="448"/>
      <c r="D39" s="448"/>
      <c r="E39" s="448"/>
      <c r="F39" s="448"/>
      <c r="G39" s="448"/>
      <c r="H39" s="448"/>
      <c r="I39" s="448"/>
      <c r="J39" s="448"/>
      <c r="K39" s="448"/>
      <c r="L39" s="448"/>
      <c r="M39" s="448"/>
      <c r="N39" s="448"/>
      <c r="O39" s="448"/>
      <c r="P39" s="448"/>
      <c r="Q39" s="448"/>
      <c r="R39" s="448"/>
      <c r="S39" s="448"/>
      <c r="T39" s="448"/>
      <c r="U39" s="448"/>
      <c r="V39" s="448"/>
      <c r="W39" s="448"/>
      <c r="X39" s="448"/>
      <c r="Y39" s="448"/>
      <c r="Z39" s="448"/>
      <c r="AA39" s="260"/>
      <c r="AB39" s="236"/>
      <c r="AC39" s="236"/>
      <c r="AD39" s="236"/>
      <c r="AE39" s="236"/>
    </row>
    <row r="40" spans="1:31" ht="18.75">
      <c r="A40" s="447"/>
      <c r="B40" s="448"/>
      <c r="C40" s="448"/>
      <c r="D40" s="448"/>
      <c r="E40" s="448"/>
      <c r="F40" s="448"/>
      <c r="G40" s="448"/>
      <c r="H40" s="448"/>
      <c r="I40" s="448"/>
      <c r="J40" s="448"/>
      <c r="K40" s="448"/>
      <c r="L40" s="448"/>
      <c r="M40" s="448"/>
      <c r="N40" s="448"/>
      <c r="O40" s="448"/>
      <c r="P40" s="448"/>
      <c r="Q40" s="448"/>
      <c r="R40" s="448"/>
      <c r="S40" s="448"/>
      <c r="T40" s="448"/>
      <c r="U40" s="448"/>
      <c r="V40" s="448"/>
      <c r="W40" s="448"/>
      <c r="X40" s="448"/>
      <c r="Y40" s="448"/>
      <c r="Z40" s="448"/>
      <c r="AA40" s="260"/>
      <c r="AB40" s="236"/>
      <c r="AC40" s="236"/>
      <c r="AD40" s="236"/>
      <c r="AE40" s="236"/>
    </row>
    <row r="41" spans="1:31" ht="18.75">
      <c r="A41" s="448"/>
      <c r="B41" s="448"/>
      <c r="C41" s="448"/>
      <c r="D41" s="448"/>
      <c r="E41" s="448"/>
      <c r="F41" s="448"/>
      <c r="G41" s="448"/>
      <c r="H41" s="448"/>
      <c r="I41" s="448"/>
      <c r="J41" s="448"/>
      <c r="K41" s="448"/>
      <c r="L41" s="448"/>
      <c r="M41" s="448"/>
      <c r="N41" s="448"/>
      <c r="O41" s="448"/>
      <c r="P41" s="448"/>
      <c r="Q41" s="448"/>
      <c r="R41" s="448"/>
      <c r="S41" s="448"/>
      <c r="T41" s="448"/>
      <c r="U41" s="448"/>
      <c r="V41" s="448"/>
      <c r="W41" s="448"/>
      <c r="X41" s="448"/>
      <c r="Y41" s="448"/>
      <c r="Z41" s="448"/>
      <c r="AA41" s="260"/>
      <c r="AB41" s="236"/>
      <c r="AC41" s="236"/>
      <c r="AD41" s="236"/>
      <c r="AE41" s="236"/>
    </row>
    <row r="42" spans="1:31" ht="18.75" customHeight="1">
      <c r="A42" s="240" t="s">
        <v>94</v>
      </c>
      <c r="B42" s="241"/>
      <c r="C42" s="241"/>
      <c r="D42" s="241"/>
      <c r="E42" s="241"/>
      <c r="F42" s="241"/>
      <c r="G42" s="241"/>
      <c r="H42" s="241"/>
      <c r="I42" s="241"/>
      <c r="J42" s="241"/>
      <c r="K42" s="241"/>
      <c r="L42" s="241"/>
      <c r="M42" s="241"/>
      <c r="N42" s="241"/>
      <c r="O42" s="241"/>
      <c r="P42" s="241"/>
      <c r="Q42" s="241"/>
      <c r="R42" s="241"/>
      <c r="S42" s="241"/>
      <c r="T42" s="241"/>
      <c r="U42" s="241"/>
      <c r="V42" s="241"/>
      <c r="W42" s="241"/>
      <c r="X42" s="241"/>
      <c r="Y42" s="241"/>
      <c r="Z42" s="241"/>
      <c r="AA42" s="260"/>
      <c r="AB42" s="236"/>
      <c r="AC42" s="236"/>
      <c r="AD42" s="236"/>
      <c r="AE42" s="236"/>
    </row>
    <row r="43" spans="1:31" ht="16.5">
      <c r="A43" s="447" t="str">
        <f>"    - Biên bản nghiệm thu nội bộ đối tượng nghiệm thu số: "&amp;IF(AB43&gt;0,AC43&amp;"/NB","……………......")&amp;", ngày "&amp;AB44&amp;" tháng "&amp;AC44&amp;" năm "&amp;AD44&amp;";"</f>
        <v xml:space="preserve">    - Biên bản nghiệm thu nội bộ đối tượng nghiệm thu số: ……………......, ngày …... tháng …... năm ……...;</v>
      </c>
      <c r="B43" s="448"/>
      <c r="C43" s="448"/>
      <c r="D43" s="448"/>
      <c r="E43" s="448"/>
      <c r="F43" s="448"/>
      <c r="G43" s="448"/>
      <c r="H43" s="448"/>
      <c r="I43" s="448"/>
      <c r="J43" s="448"/>
      <c r="K43" s="448"/>
      <c r="L43" s="448"/>
      <c r="M43" s="448"/>
      <c r="N43" s="448"/>
      <c r="O43" s="448"/>
      <c r="P43" s="448"/>
      <c r="Q43" s="448"/>
      <c r="R43" s="448"/>
      <c r="S43" s="448"/>
      <c r="T43" s="448"/>
      <c r="U43" s="448"/>
      <c r="V43" s="448"/>
      <c r="W43" s="448"/>
      <c r="X43" s="448"/>
      <c r="Y43" s="448"/>
      <c r="Z43" s="448"/>
      <c r="AA43" s="225">
        <v>1</v>
      </c>
      <c r="AB43" s="236">
        <f>LEN(INDEX(DanhMuc,$AA$1,AA43))</f>
        <v>0</v>
      </c>
      <c r="AC43" s="236">
        <f>INDEX(DanhMuc,$AA$1,AA43)</f>
        <v>0</v>
      </c>
      <c r="AD43" s="236"/>
      <c r="AE43" s="236"/>
    </row>
    <row r="44" spans="1:31" ht="16.5">
      <c r="A44" s="448"/>
      <c r="B44" s="448"/>
      <c r="C44" s="448"/>
      <c r="D44" s="448"/>
      <c r="E44" s="448"/>
      <c r="F44" s="448"/>
      <c r="G44" s="448"/>
      <c r="H44" s="448"/>
      <c r="I44" s="448"/>
      <c r="J44" s="448"/>
      <c r="K44" s="448"/>
      <c r="L44" s="448"/>
      <c r="M44" s="448"/>
      <c r="N44" s="448"/>
      <c r="O44" s="448"/>
      <c r="P44" s="448"/>
      <c r="Q44" s="448"/>
      <c r="R44" s="448"/>
      <c r="S44" s="448"/>
      <c r="T44" s="448"/>
      <c r="U44" s="448"/>
      <c r="V44" s="448"/>
      <c r="W44" s="448"/>
      <c r="X44" s="448"/>
      <c r="Y44" s="448"/>
      <c r="Z44" s="448"/>
      <c r="AA44" s="225">
        <v>5</v>
      </c>
      <c r="AB44" s="236" t="str">
        <f>IF(INDEX(DanhMuc,$AA$1,AA44)&gt;0,TEXT(DAY(INDEX(DanhMuc,$AA$1,AA44)),"00"),"…...")</f>
        <v>…...</v>
      </c>
      <c r="AC44" s="236" t="str">
        <f>IF(INDEX(DanhMuc,$AA$1,AA44)&gt;0,TEXT(MONTH(INDEX(DanhMuc,$AA$1,AA44)),"00"),"…...")</f>
        <v>…...</v>
      </c>
      <c r="AD44" s="236" t="str">
        <f>IF(INDEX(DanhMuc,$AA$1,AA44)&gt;0,TEXT(YEAR(INDEX(DanhMuc,$AA$1,AA44)),"00"),"……...")</f>
        <v>……...</v>
      </c>
      <c r="AE44" s="236"/>
    </row>
    <row r="45" spans="1:31" ht="20.25">
      <c r="A45" s="447" t="s">
        <v>11</v>
      </c>
      <c r="B45" s="448"/>
      <c r="C45" s="448"/>
      <c r="D45" s="448"/>
      <c r="E45" s="448"/>
      <c r="F45" s="448"/>
      <c r="G45" s="448"/>
      <c r="H45" s="448"/>
      <c r="I45" s="448"/>
      <c r="J45" s="448"/>
      <c r="K45" s="448"/>
      <c r="L45" s="448"/>
      <c r="M45" s="448"/>
      <c r="N45" s="448"/>
      <c r="O45" s="448"/>
      <c r="P45" s="448"/>
      <c r="Q45" s="448"/>
      <c r="R45" s="448"/>
      <c r="S45" s="448"/>
      <c r="T45" s="448"/>
      <c r="U45" s="448"/>
      <c r="V45" s="448"/>
      <c r="W45" s="448"/>
      <c r="X45" s="448"/>
      <c r="Y45" s="448"/>
      <c r="Z45" s="448"/>
      <c r="AA45" s="263"/>
      <c r="AB45" s="236"/>
      <c r="AC45" s="236"/>
      <c r="AD45" s="236"/>
      <c r="AE45" s="236"/>
    </row>
    <row r="46" spans="1:31" ht="15.75" customHeight="1">
      <c r="A46" s="448"/>
      <c r="B46" s="448"/>
      <c r="C46" s="448"/>
      <c r="D46" s="448"/>
      <c r="E46" s="448"/>
      <c r="F46" s="448"/>
      <c r="G46" s="448"/>
      <c r="H46" s="448"/>
      <c r="I46" s="448"/>
      <c r="J46" s="448"/>
      <c r="K46" s="448"/>
      <c r="L46" s="448"/>
      <c r="M46" s="448"/>
      <c r="N46" s="448"/>
      <c r="O46" s="448"/>
      <c r="P46" s="448"/>
      <c r="Q46" s="448"/>
      <c r="R46" s="448"/>
      <c r="S46" s="448"/>
      <c r="T46" s="448"/>
      <c r="U46" s="448"/>
      <c r="V46" s="448"/>
      <c r="W46" s="448"/>
      <c r="X46" s="448"/>
      <c r="Y46" s="448"/>
      <c r="Z46" s="448"/>
      <c r="AA46" s="263"/>
      <c r="AB46" s="236"/>
      <c r="AC46" s="236"/>
      <c r="AD46" s="236"/>
      <c r="AE46" s="236"/>
    </row>
    <row r="47" spans="1:31" ht="15.75" customHeight="1">
      <c r="A47" s="8" t="s">
        <v>7</v>
      </c>
      <c r="B47" s="236"/>
      <c r="C47" s="236"/>
      <c r="D47" s="236"/>
      <c r="E47" s="236"/>
      <c r="F47" s="236"/>
      <c r="G47" s="236"/>
      <c r="H47" s="236"/>
      <c r="I47" s="236"/>
      <c r="J47" s="236"/>
      <c r="K47" s="236"/>
      <c r="L47" s="236"/>
      <c r="M47" s="236"/>
      <c r="N47" s="236"/>
      <c r="O47" s="236"/>
      <c r="P47" s="236"/>
      <c r="Q47" s="236"/>
      <c r="R47" s="236"/>
      <c r="S47" s="236"/>
      <c r="T47" s="236"/>
      <c r="U47" s="236"/>
      <c r="V47" s="236"/>
      <c r="W47" s="236"/>
      <c r="X47" s="236"/>
      <c r="Y47" s="236"/>
      <c r="Z47" s="236"/>
      <c r="AA47" s="263"/>
      <c r="AB47" s="236"/>
      <c r="AC47" s="236"/>
      <c r="AD47" s="236"/>
      <c r="AE47" s="236"/>
    </row>
    <row r="48" spans="1:31" ht="15.75" customHeight="1">
      <c r="A48" s="240" t="s">
        <v>346</v>
      </c>
      <c r="B48" s="236"/>
      <c r="C48" s="236"/>
      <c r="D48" s="236"/>
      <c r="E48" s="236"/>
      <c r="F48" s="236"/>
      <c r="G48" s="236"/>
      <c r="H48" s="236"/>
      <c r="I48" s="236"/>
      <c r="J48" s="236"/>
      <c r="K48" s="236"/>
      <c r="L48" s="236"/>
      <c r="M48" s="236"/>
      <c r="N48" s="236"/>
      <c r="O48" s="236"/>
      <c r="P48" s="236"/>
      <c r="Q48" s="236"/>
      <c r="R48" s="236"/>
      <c r="S48" s="236"/>
      <c r="T48" s="236"/>
      <c r="U48" s="236"/>
      <c r="V48" s="236"/>
      <c r="W48" s="236"/>
      <c r="X48" s="236"/>
      <c r="Y48" s="236"/>
      <c r="Z48" s="236"/>
      <c r="AA48" s="7"/>
      <c r="AB48" s="233"/>
      <c r="AC48" s="233"/>
      <c r="AD48" s="233"/>
      <c r="AE48" s="233"/>
    </row>
    <row r="49" spans="1:31" ht="20.25">
      <c r="A49" s="8" t="s">
        <v>96</v>
      </c>
      <c r="B49" s="236"/>
      <c r="C49" s="236"/>
      <c r="D49" s="236"/>
      <c r="E49" s="236"/>
      <c r="F49" s="236"/>
      <c r="G49" s="236"/>
      <c r="H49" s="236"/>
      <c r="I49" s="236"/>
      <c r="J49" s="236"/>
      <c r="K49" s="236"/>
      <c r="L49" s="236"/>
      <c r="M49" s="236"/>
      <c r="N49" s="236"/>
      <c r="O49" s="236"/>
      <c r="P49" s="236"/>
      <c r="Q49" s="236"/>
      <c r="R49" s="236"/>
      <c r="S49" s="236"/>
      <c r="T49" s="236"/>
      <c r="U49" s="236"/>
      <c r="V49" s="236"/>
      <c r="W49" s="236"/>
      <c r="X49" s="236"/>
      <c r="Y49" s="236"/>
      <c r="Z49" s="236"/>
      <c r="AA49" s="263"/>
      <c r="AB49" s="236"/>
      <c r="AC49" s="236"/>
      <c r="AD49" s="236"/>
      <c r="AE49" s="236"/>
    </row>
    <row r="50" spans="1:31" ht="21" thickBot="1">
      <c r="A50" s="243"/>
      <c r="B50" s="244"/>
      <c r="C50" s="244"/>
      <c r="D50" s="244"/>
      <c r="E50" s="244"/>
      <c r="F50" s="244"/>
      <c r="G50" s="244"/>
      <c r="H50" s="244"/>
      <c r="I50" s="244"/>
      <c r="J50" s="244"/>
      <c r="K50" s="244"/>
      <c r="L50" s="244"/>
      <c r="M50" s="244"/>
      <c r="N50" s="244"/>
      <c r="O50" s="244"/>
      <c r="P50" s="244"/>
      <c r="Q50" s="244"/>
      <c r="R50" s="244"/>
      <c r="S50" s="244"/>
      <c r="T50" s="244"/>
      <c r="U50" s="244"/>
      <c r="V50" s="244"/>
      <c r="W50" s="244"/>
      <c r="X50" s="244"/>
      <c r="Y50" s="244"/>
      <c r="Z50" s="244"/>
      <c r="AA50" s="263"/>
      <c r="AB50" s="236"/>
      <c r="AC50" s="236"/>
      <c r="AD50" s="236"/>
      <c r="AE50" s="236"/>
    </row>
    <row r="51" spans="1:31" ht="21" thickBot="1">
      <c r="A51" s="7" t="s">
        <v>8</v>
      </c>
      <c r="B51" s="236"/>
      <c r="C51" s="236"/>
      <c r="D51" s="236"/>
      <c r="E51" s="236"/>
      <c r="F51" s="236"/>
      <c r="G51" s="236"/>
      <c r="H51" s="236"/>
      <c r="I51" s="236"/>
      <c r="J51" s="236"/>
      <c r="K51" s="236"/>
      <c r="L51" s="236"/>
      <c r="M51" s="236"/>
      <c r="N51" s="236"/>
      <c r="O51" s="236"/>
      <c r="P51" s="236"/>
      <c r="Q51" s="236"/>
      <c r="R51" s="236"/>
      <c r="S51" s="236"/>
      <c r="T51" s="236"/>
      <c r="U51" s="236"/>
      <c r="V51" s="236"/>
      <c r="W51" s="236"/>
      <c r="X51" s="236"/>
      <c r="Y51" s="236"/>
      <c r="Z51" s="236"/>
      <c r="AA51" s="264" t="s">
        <v>25</v>
      </c>
      <c r="AB51" s="236"/>
      <c r="AC51" s="236"/>
      <c r="AD51" s="236"/>
      <c r="AE51" s="236"/>
    </row>
    <row r="52" spans="1:31" ht="20.25">
      <c r="A52" s="245"/>
      <c r="B52" s="249" t="s">
        <v>276</v>
      </c>
      <c r="C52" s="249"/>
      <c r="D52" s="249"/>
      <c r="E52" s="249"/>
      <c r="F52" s="249"/>
      <c r="G52" s="249"/>
      <c r="H52" s="249"/>
      <c r="I52" s="249"/>
      <c r="J52" s="249"/>
      <c r="K52" s="249"/>
      <c r="L52" s="249"/>
      <c r="M52" s="249"/>
      <c r="N52" s="249"/>
      <c r="O52" s="249"/>
      <c r="P52" s="249"/>
      <c r="Q52" s="245"/>
      <c r="R52" s="245"/>
      <c r="S52" s="245"/>
      <c r="T52" s="245"/>
      <c r="U52" s="245"/>
      <c r="V52" s="245"/>
      <c r="W52" s="245"/>
      <c r="X52" s="245"/>
      <c r="Y52" s="245"/>
      <c r="Z52" s="245"/>
      <c r="AA52" s="263"/>
      <c r="AB52" s="236"/>
      <c r="AC52" s="236"/>
      <c r="AD52" s="236"/>
      <c r="AE52" s="236"/>
    </row>
    <row r="53" spans="1:31" ht="20.25">
      <c r="A53" s="7" t="s">
        <v>95</v>
      </c>
      <c r="B53" s="236"/>
      <c r="C53" s="236"/>
      <c r="D53" s="236"/>
      <c r="E53" s="236"/>
      <c r="F53" s="236"/>
      <c r="G53" s="236"/>
      <c r="H53" s="236"/>
      <c r="I53" s="236"/>
      <c r="J53" s="236"/>
      <c r="K53" s="236"/>
      <c r="L53" s="236"/>
      <c r="M53" s="236"/>
      <c r="N53" s="236"/>
      <c r="O53" s="236"/>
      <c r="P53" s="236"/>
      <c r="Q53" s="236"/>
      <c r="R53" s="236"/>
      <c r="S53" s="236"/>
      <c r="T53" s="236"/>
      <c r="U53" s="236"/>
      <c r="V53" s="236"/>
      <c r="W53" s="236"/>
      <c r="X53" s="236"/>
      <c r="Y53" s="236"/>
      <c r="Z53" s="236"/>
      <c r="AA53" s="242"/>
      <c r="AB53" s="236"/>
      <c r="AC53" s="236"/>
      <c r="AD53" s="236"/>
      <c r="AE53" s="236"/>
    </row>
    <row r="54" spans="1:31" ht="18.75">
      <c r="A54" s="236"/>
      <c r="B54" s="236"/>
      <c r="C54" s="236"/>
      <c r="D54" s="236"/>
      <c r="E54" s="236"/>
      <c r="F54" s="236"/>
      <c r="G54" s="236"/>
      <c r="H54" s="236"/>
      <c r="I54" s="236"/>
      <c r="J54" s="236"/>
      <c r="K54" s="236"/>
      <c r="L54" s="236"/>
      <c r="M54" s="236"/>
      <c r="N54" s="236"/>
      <c r="O54" s="236"/>
      <c r="P54" s="236"/>
      <c r="Q54" s="236"/>
      <c r="R54" s="236"/>
      <c r="S54" s="236"/>
      <c r="T54" s="236"/>
      <c r="U54" s="236"/>
      <c r="V54" s="236"/>
      <c r="W54" s="236"/>
      <c r="X54" s="236"/>
      <c r="Y54" s="236"/>
      <c r="Z54" s="236"/>
      <c r="AA54" s="235"/>
      <c r="AB54" s="236"/>
      <c r="AC54" s="236"/>
      <c r="AD54" s="236"/>
      <c r="AE54" s="236"/>
    </row>
    <row r="55" spans="1:31" ht="18.75">
      <c r="A55" s="239" t="s">
        <v>291</v>
      </c>
      <c r="B55" s="239"/>
      <c r="C55" s="239"/>
      <c r="D55" s="239"/>
      <c r="E55" s="239"/>
      <c r="F55" s="239"/>
      <c r="G55" s="239"/>
      <c r="H55" s="239"/>
      <c r="I55" s="239"/>
      <c r="J55" s="239"/>
      <c r="K55" s="239"/>
      <c r="L55" s="239"/>
      <c r="M55" s="239"/>
      <c r="N55" s="239" t="s">
        <v>9</v>
      </c>
      <c r="O55" s="239"/>
      <c r="P55" s="239"/>
      <c r="Q55" s="239"/>
      <c r="R55" s="239"/>
      <c r="S55" s="239"/>
      <c r="T55" s="239"/>
      <c r="U55" s="239"/>
      <c r="V55" s="239"/>
      <c r="W55" s="239"/>
      <c r="X55" s="239"/>
      <c r="Y55" s="239"/>
      <c r="Z55" s="239"/>
      <c r="AA55" s="235"/>
      <c r="AB55" s="236"/>
      <c r="AC55" s="236"/>
      <c r="AD55" s="236"/>
      <c r="AE55" s="236"/>
    </row>
    <row r="56" spans="1:31" ht="18.75">
      <c r="A56" s="236"/>
      <c r="B56" s="236"/>
      <c r="C56" s="236"/>
      <c r="D56" s="236"/>
      <c r="E56" s="236"/>
      <c r="F56" s="236"/>
      <c r="G56" s="236"/>
      <c r="H56" s="236"/>
      <c r="I56" s="236"/>
      <c r="J56" s="236"/>
      <c r="K56" s="236"/>
      <c r="L56" s="236"/>
      <c r="M56" s="236"/>
      <c r="N56" s="236"/>
      <c r="O56" s="236"/>
      <c r="P56" s="236"/>
      <c r="Q56" s="236"/>
      <c r="R56" s="236"/>
      <c r="S56" s="236"/>
      <c r="T56" s="236"/>
      <c r="U56" s="236"/>
      <c r="V56" s="236"/>
      <c r="W56" s="236"/>
      <c r="X56" s="236"/>
      <c r="Y56" s="236"/>
      <c r="Z56" s="236"/>
      <c r="AA56" s="235"/>
      <c r="AB56" s="236"/>
      <c r="AC56" s="236"/>
      <c r="AD56" s="236"/>
      <c r="AE56" s="236"/>
    </row>
    <row r="57" spans="1:31" ht="18.75">
      <c r="A57" s="236"/>
      <c r="B57" s="236"/>
      <c r="C57" s="236"/>
      <c r="D57" s="236"/>
      <c r="E57" s="236"/>
      <c r="F57" s="236"/>
      <c r="G57" s="236"/>
      <c r="H57" s="236"/>
      <c r="I57" s="236"/>
      <c r="J57" s="236"/>
      <c r="K57" s="236"/>
      <c r="L57" s="236"/>
      <c r="M57" s="236"/>
      <c r="N57" s="236"/>
      <c r="O57" s="236"/>
      <c r="P57" s="236"/>
      <c r="Q57" s="236"/>
      <c r="R57" s="236"/>
      <c r="S57" s="236"/>
      <c r="T57" s="236"/>
      <c r="U57" s="236"/>
      <c r="V57" s="236"/>
      <c r="W57" s="236"/>
      <c r="X57" s="236"/>
      <c r="Y57" s="236"/>
      <c r="Z57" s="236"/>
      <c r="AA57" s="235"/>
      <c r="AB57" s="236"/>
      <c r="AC57" s="236"/>
      <c r="AD57" s="236"/>
      <c r="AE57" s="236"/>
    </row>
    <row r="58" spans="1:31" ht="18.75">
      <c r="A58" s="236"/>
      <c r="B58" s="236"/>
      <c r="C58" s="236"/>
      <c r="D58" s="236"/>
      <c r="E58" s="236"/>
      <c r="F58" s="236"/>
      <c r="G58" s="236"/>
      <c r="H58" s="236"/>
      <c r="I58" s="236"/>
      <c r="J58" s="236"/>
      <c r="K58" s="236"/>
      <c r="L58" s="236"/>
      <c r="M58" s="236"/>
      <c r="N58" s="236"/>
      <c r="O58" s="236"/>
      <c r="P58" s="236"/>
      <c r="Q58" s="236"/>
      <c r="R58" s="236"/>
      <c r="S58" s="236"/>
      <c r="T58" s="236"/>
      <c r="U58" s="236"/>
      <c r="V58" s="236"/>
      <c r="W58" s="236"/>
      <c r="X58" s="236"/>
      <c r="Y58" s="236"/>
      <c r="Z58" s="236"/>
      <c r="AA58" s="235"/>
      <c r="AB58" s="236"/>
      <c r="AC58" s="236"/>
      <c r="AD58" s="236"/>
      <c r="AE58" s="236"/>
    </row>
    <row r="59" spans="1:31" ht="18.75">
      <c r="A59" s="236"/>
      <c r="B59" s="236"/>
      <c r="C59" s="236"/>
      <c r="D59" s="236"/>
      <c r="E59" s="236"/>
      <c r="F59" s="236"/>
      <c r="G59" s="236"/>
      <c r="H59" s="236"/>
      <c r="I59" s="236"/>
      <c r="J59" s="236"/>
      <c r="K59" s="236"/>
      <c r="L59" s="236"/>
      <c r="M59" s="236"/>
      <c r="N59" s="236"/>
      <c r="O59" s="236"/>
      <c r="P59" s="236"/>
      <c r="Q59" s="236"/>
      <c r="R59" s="236"/>
      <c r="S59" s="236"/>
      <c r="T59" s="236"/>
      <c r="U59" s="236"/>
      <c r="V59" s="236"/>
      <c r="W59" s="236"/>
      <c r="X59" s="236"/>
      <c r="Y59" s="236"/>
      <c r="Z59" s="236"/>
      <c r="AA59" s="235"/>
      <c r="AB59" s="236"/>
      <c r="AC59" s="236"/>
      <c r="AD59" s="236"/>
      <c r="AE59" s="236"/>
    </row>
    <row r="60" spans="1:31" ht="18.75">
      <c r="A60" s="15" t="str">
        <f>MID(tvgs1,FIND(":",tvgs1,1)+1,LEN(tvgs1))</f>
        <v xml:space="preserve"> Trần Bá Đức</v>
      </c>
      <c r="B60" s="239"/>
      <c r="C60" s="239"/>
      <c r="D60" s="239"/>
      <c r="E60" s="239"/>
      <c r="F60" s="239"/>
      <c r="G60" s="239"/>
      <c r="H60" s="239"/>
      <c r="I60" s="239"/>
      <c r="J60" s="239"/>
      <c r="K60" s="239"/>
      <c r="L60" s="239"/>
      <c r="M60" s="239"/>
      <c r="N60" s="15" t="str">
        <f>MID(dvtc1,FIND(":",dvtc1,1)+1,LEN(dvtc1))</f>
        <v xml:space="preserve"> Nguyễn Anh Trung</v>
      </c>
      <c r="O60" s="239"/>
      <c r="P60" s="239"/>
      <c r="Q60" s="239"/>
      <c r="R60" s="239"/>
      <c r="S60" s="239"/>
      <c r="T60" s="239"/>
      <c r="U60" s="239"/>
      <c r="V60" s="239"/>
      <c r="W60" s="239"/>
      <c r="X60" s="239"/>
      <c r="Y60" s="239"/>
      <c r="Z60" s="239"/>
      <c r="AA60" s="235"/>
      <c r="AB60" s="236"/>
      <c r="AC60" s="236"/>
      <c r="AD60" s="236"/>
      <c r="AE60" s="236"/>
    </row>
  </sheetData>
  <mergeCells count="8">
    <mergeCell ref="A14:Z16"/>
    <mergeCell ref="A18:Z18"/>
    <mergeCell ref="A45:Z46"/>
    <mergeCell ref="A27:Z27"/>
    <mergeCell ref="A30:Z31"/>
    <mergeCell ref="A38:Z41"/>
    <mergeCell ref="A43:Z44"/>
    <mergeCell ref="A32:Z33"/>
  </mergeCells>
  <phoneticPr fontId="7" type="noConversion"/>
  <conditionalFormatting sqref="A14:Z16">
    <cfRule type="expression" dxfId="0" priority="1" stopIfTrue="1">
      <formula>AB$14&gt;0</formula>
    </cfRule>
  </conditionalFormatting>
  <hyperlinks>
    <hyperlink ref="AA8" location="DanhMuc!A1" display="Quay về DanhMuc"/>
    <hyperlink ref="AA51" location="DanhMuc!A1" display="Quay về DanhMuc"/>
  </hyperlinks>
  <printOptions horizontalCentered="1"/>
  <pageMargins left="0.9055118110236221" right="0.78740157480314965" top="0.59055118110236227" bottom="0.59055118110236227" header="0" footer="0"/>
  <pageSetup paperSize="9" orientation="portrait" r:id="rId1"/>
  <headerFooter alignWithMargins="0"/>
</worksheet>
</file>

<file path=xl/worksheets/sheet54.xml><?xml version="1.0" encoding="utf-8"?>
<worksheet xmlns="http://schemas.openxmlformats.org/spreadsheetml/2006/main" xmlns:r="http://schemas.openxmlformats.org/officeDocument/2006/relationships">
  <sheetPr codeName="Sheet53"/>
  <dimension ref="A1"/>
  <sheetViews>
    <sheetView workbookViewId="0">
      <selection activeCell="Q11" sqref="Q11"/>
    </sheetView>
  </sheetViews>
  <sheetFormatPr defaultRowHeight="15.75"/>
  <sheetData/>
  <phoneticPr fontId="7" type="noConversion"/>
  <pageMargins left="0.7" right="0.7" top="0.75" bottom="0.75" header="0.3" footer="0.3"/>
</worksheet>
</file>

<file path=xl/worksheets/sheet55.xml><?xml version="1.0" encoding="utf-8"?>
<worksheet xmlns="http://schemas.openxmlformats.org/spreadsheetml/2006/main" xmlns:r="http://schemas.openxmlformats.org/officeDocument/2006/relationships">
  <sheetPr codeName="Sheet54"/>
  <dimension ref="B3:B6"/>
  <sheetViews>
    <sheetView showGridLines="0" workbookViewId="0">
      <selection activeCell="C4" sqref="C4"/>
    </sheetView>
  </sheetViews>
  <sheetFormatPr defaultRowHeight="15.75"/>
  <sheetData>
    <row r="3" spans="2:2">
      <c r="B3" s="169"/>
    </row>
    <row r="4" spans="2:2">
      <c r="B4" s="169"/>
    </row>
    <row r="5" spans="2:2">
      <c r="B5" s="169"/>
    </row>
    <row r="6" spans="2:2">
      <c r="B6" s="16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55</vt:i4>
      </vt:variant>
      <vt:variant>
        <vt:lpstr>Named Ranges</vt:lpstr>
      </vt:variant>
      <vt:variant>
        <vt:i4>97</vt:i4>
      </vt:variant>
    </vt:vector>
  </HeadingPairs>
  <TitlesOfParts>
    <vt:vector size="152" baseType="lpstr">
      <vt:lpstr>ThongTinBanDau</vt:lpstr>
      <vt:lpstr>BiaNK01</vt:lpstr>
      <vt:lpstr>BiaNK02</vt:lpstr>
      <vt:lpstr>NhatKy</vt:lpstr>
      <vt:lpstr>Bia-HSCL</vt:lpstr>
      <vt:lpstr>DanhMuc</vt:lpstr>
      <vt:lpstr>Project</vt:lpstr>
      <vt:lpstr>Bia-VLĐV</vt:lpstr>
      <vt:lpstr>AB-BT</vt:lpstr>
      <vt:lpstr>NB-VLĐV</vt:lpstr>
      <vt:lpstr>PYC-VLĐV</vt:lpstr>
      <vt:lpstr>AB-VLĐV</vt:lpstr>
      <vt:lpstr>MauTN</vt:lpstr>
      <vt:lpstr>MauTN (2)</vt:lpstr>
      <vt:lpstr>AB-HienTruong</vt:lpstr>
      <vt:lpstr>AB-PhatSinh</vt:lpstr>
      <vt:lpstr>BiaCVXD</vt:lpstr>
      <vt:lpstr>NB-DDat</vt:lpstr>
      <vt:lpstr>PYC-DDat</vt:lpstr>
      <vt:lpstr>AB-DDat</vt:lpstr>
      <vt:lpstr>NB-VK</vt:lpstr>
      <vt:lpstr>PYC-VK</vt:lpstr>
      <vt:lpstr>AB-VK</vt:lpstr>
      <vt:lpstr>NB-C.Thep</vt:lpstr>
      <vt:lpstr>PYC-C.Thep</vt:lpstr>
      <vt:lpstr>AB-THEP</vt:lpstr>
      <vt:lpstr>AB-C.Thep</vt:lpstr>
      <vt:lpstr>NB-BT</vt:lpstr>
      <vt:lpstr>NB-Xay</vt:lpstr>
      <vt:lpstr>PYC-Xay</vt:lpstr>
      <vt:lpstr>AB-Xay</vt:lpstr>
      <vt:lpstr>NB-Op</vt:lpstr>
      <vt:lpstr>PYC-Op</vt:lpstr>
      <vt:lpstr>AB-Op</vt:lpstr>
      <vt:lpstr>NB-Lat</vt:lpstr>
      <vt:lpstr>PYC-Lat</vt:lpstr>
      <vt:lpstr>AB-Lat</vt:lpstr>
      <vt:lpstr>NB-Son</vt:lpstr>
      <vt:lpstr>PYC-Son</vt:lpstr>
      <vt:lpstr>AB-Son</vt:lpstr>
      <vt:lpstr>PYC-BT</vt:lpstr>
      <vt:lpstr>NB-TBWC</vt:lpstr>
      <vt:lpstr>PYC-TBWC</vt:lpstr>
      <vt:lpstr>AB-TBWC</vt:lpstr>
      <vt:lpstr>NB-Cua</vt:lpstr>
      <vt:lpstr>PYC-Cua</vt:lpstr>
      <vt:lpstr>AB-Cua</vt:lpstr>
      <vt:lpstr>NB-Nuoc</vt:lpstr>
      <vt:lpstr>PYC-Nuoc</vt:lpstr>
      <vt:lpstr>AB-Nuoc</vt:lpstr>
      <vt:lpstr>NB-Dien</vt:lpstr>
      <vt:lpstr>PYC-Dien</vt:lpstr>
      <vt:lpstr>AB-Dien</vt:lpstr>
      <vt:lpstr>Sheet1</vt:lpstr>
      <vt:lpstr>Sheet2</vt:lpstr>
      <vt:lpstr>_dtc1</vt:lpstr>
      <vt:lpstr>_dtc11</vt:lpstr>
      <vt:lpstr>_dtc2</vt:lpstr>
      <vt:lpstr>_dtc22</vt:lpstr>
      <vt:lpstr>_pkt1</vt:lpstr>
      <vt:lpstr>_pkt11</vt:lpstr>
      <vt:lpstr>_pkt2</vt:lpstr>
      <vt:lpstr>_pkt22</vt:lpstr>
      <vt:lpstr>_tn1</vt:lpstr>
      <vt:lpstr>_tn11</vt:lpstr>
      <vt:lpstr>_tn2</vt:lpstr>
      <vt:lpstr>_tn22</vt:lpstr>
      <vt:lpstr>_tn3</vt:lpstr>
      <vt:lpstr>_tn33</vt:lpstr>
      <vt:lpstr>_tn4</vt:lpstr>
      <vt:lpstr>_tn44</vt:lpstr>
      <vt:lpstr>cdt</vt:lpstr>
      <vt:lpstr>ct</vt:lpstr>
      <vt:lpstr>DanhMuc</vt:lpstr>
      <vt:lpstr>DanhMuc.BangThongtin</vt:lpstr>
      <vt:lpstr>dd</vt:lpstr>
      <vt:lpstr>dvtc</vt:lpstr>
      <vt:lpstr>dvtc1</vt:lpstr>
      <vt:lpstr>dvtc11</vt:lpstr>
      <vt:lpstr>dvtc2</vt:lpstr>
      <vt:lpstr>dvtc22</vt:lpstr>
      <vt:lpstr>dvtn</vt:lpstr>
      <vt:lpstr>hdxd</vt:lpstr>
      <vt:lpstr>hm</vt:lpstr>
      <vt:lpstr>ntab1</vt:lpstr>
      <vt:lpstr>ntab2</vt:lpstr>
      <vt:lpstr>nttn1</vt:lpstr>
      <vt:lpstr>nttn2</vt:lpstr>
      <vt:lpstr>'AB-BT'!Print_Area</vt:lpstr>
      <vt:lpstr>'AB-C.Thep'!Print_Area</vt:lpstr>
      <vt:lpstr>'AB-Cua'!Print_Area</vt:lpstr>
      <vt:lpstr>'AB-DDat'!Print_Area</vt:lpstr>
      <vt:lpstr>'AB-Dien'!Print_Area</vt:lpstr>
      <vt:lpstr>'AB-HienTruong'!Print_Area</vt:lpstr>
      <vt:lpstr>'AB-Lat'!Print_Area</vt:lpstr>
      <vt:lpstr>'AB-Nuoc'!Print_Area</vt:lpstr>
      <vt:lpstr>'AB-Op'!Print_Area</vt:lpstr>
      <vt:lpstr>'AB-PhatSinh'!Print_Area</vt:lpstr>
      <vt:lpstr>'AB-Son'!Print_Area</vt:lpstr>
      <vt:lpstr>'AB-TBWC'!Print_Area</vt:lpstr>
      <vt:lpstr>'AB-THEP'!Print_Area</vt:lpstr>
      <vt:lpstr>'AB-VK'!Print_Area</vt:lpstr>
      <vt:lpstr>'AB-VLĐV'!Print_Area</vt:lpstr>
      <vt:lpstr>'AB-Xay'!Print_Area</vt:lpstr>
      <vt:lpstr>BiaCVXD!Print_Area</vt:lpstr>
      <vt:lpstr>'Bia-HSCL'!Print_Area</vt:lpstr>
      <vt:lpstr>BiaNK01!Print_Area</vt:lpstr>
      <vt:lpstr>BiaNK02!Print_Area</vt:lpstr>
      <vt:lpstr>'Bia-VLĐV'!Print_Area</vt:lpstr>
      <vt:lpstr>DanhMuc!Print_Area</vt:lpstr>
      <vt:lpstr>MauTN!Print_Area</vt:lpstr>
      <vt:lpstr>'MauTN (2)'!Print_Area</vt:lpstr>
      <vt:lpstr>'NB-BT'!Print_Area</vt:lpstr>
      <vt:lpstr>'NB-C.Thep'!Print_Area</vt:lpstr>
      <vt:lpstr>'NB-Cua'!Print_Area</vt:lpstr>
      <vt:lpstr>'NB-DDat'!Print_Area</vt:lpstr>
      <vt:lpstr>'NB-Dien'!Print_Area</vt:lpstr>
      <vt:lpstr>'NB-Lat'!Print_Area</vt:lpstr>
      <vt:lpstr>'NB-Nuoc'!Print_Area</vt:lpstr>
      <vt:lpstr>'NB-Op'!Print_Area</vt:lpstr>
      <vt:lpstr>'NB-Son'!Print_Area</vt:lpstr>
      <vt:lpstr>'NB-TBWC'!Print_Area</vt:lpstr>
      <vt:lpstr>'NB-VK'!Print_Area</vt:lpstr>
      <vt:lpstr>'NB-VLĐV'!Print_Area</vt:lpstr>
      <vt:lpstr>'NB-Xay'!Print_Area</vt:lpstr>
      <vt:lpstr>NhatKy!Print_Area</vt:lpstr>
      <vt:lpstr>'PYC-BT'!Print_Area</vt:lpstr>
      <vt:lpstr>'PYC-C.Thep'!Print_Area</vt:lpstr>
      <vt:lpstr>'PYC-Cua'!Print_Area</vt:lpstr>
      <vt:lpstr>'PYC-DDat'!Print_Area</vt:lpstr>
      <vt:lpstr>'PYC-Dien'!Print_Area</vt:lpstr>
      <vt:lpstr>'PYC-Lat'!Print_Area</vt:lpstr>
      <vt:lpstr>'PYC-Nuoc'!Print_Area</vt:lpstr>
      <vt:lpstr>'PYC-Op'!Print_Area</vt:lpstr>
      <vt:lpstr>'PYC-Son'!Print_Area</vt:lpstr>
      <vt:lpstr>'PYC-TBWC'!Print_Area</vt:lpstr>
      <vt:lpstr>'PYC-VK'!Print_Area</vt:lpstr>
      <vt:lpstr>'PYC-VLĐV'!Print_Area</vt:lpstr>
      <vt:lpstr>'PYC-Xay'!Print_Area</vt:lpstr>
      <vt:lpstr>ThongTinBanDau!Print_Area</vt:lpstr>
      <vt:lpstr>DanhMuc!Print_Titles</vt:lpstr>
      <vt:lpstr>Project!Print_Titles</vt:lpstr>
      <vt:lpstr>tinh</vt:lpstr>
      <vt:lpstr>tinh2</vt:lpstr>
      <vt:lpstr>tvgs</vt:lpstr>
      <vt:lpstr>tvgs1</vt:lpstr>
      <vt:lpstr>tvgs11</vt:lpstr>
      <vt:lpstr>tvgs2</vt:lpstr>
      <vt:lpstr>tvgs22</vt:lpstr>
      <vt:lpstr>tvtk</vt:lpstr>
      <vt:lpstr>ycnt</vt:lpstr>
      <vt:lpstr>ycnt1</vt:lpstr>
    </vt:vector>
  </TitlesOfParts>
  <Company>XN8</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Cao Tuan</dc:creator>
  <cp:lastModifiedBy>xaydung360.vn</cp:lastModifiedBy>
  <cp:lastPrinted>2014-12-13T11:04:31Z</cp:lastPrinted>
  <dcterms:created xsi:type="dcterms:W3CDTF">2011-07-05T21:14:08Z</dcterms:created>
  <dcterms:modified xsi:type="dcterms:W3CDTF">2014-12-13T11:04:59Z</dcterms:modified>
</cp:coreProperties>
</file>