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inh muc du toan\"/>
    </mc:Choice>
  </mc:AlternateContent>
  <bookViews>
    <workbookView xWindow="0" yWindow="0" windowWidth="20490" windowHeight="7800"/>
  </bookViews>
  <sheets>
    <sheet name="may thi cong" sheetId="1" r:id="rId1"/>
    <sheet name="nhan cong" sheetId="2" r:id="rId2"/>
    <sheet name="luong lai may" sheetId="3" r:id="rId3"/>
  </sheets>
  <definedNames>
    <definedName name="chuong_1" localSheetId="2">'luong lai may'!$B$7</definedName>
    <definedName name="chuong_1" localSheetId="0">'may thi cong'!$B$7</definedName>
    <definedName name="chuong_1_name" localSheetId="2">'luong lai may'!$B$9</definedName>
    <definedName name="chuong_1_name" localSheetId="0">'may thi cong'!$B$9</definedName>
    <definedName name="chuong_2" localSheetId="2">'luong lai may'!#REF!</definedName>
    <definedName name="chuong_2" localSheetId="0">'may thi cong'!#REF!</definedName>
    <definedName name="chuong_2_name" localSheetId="2">'luong lai may'!#REF!</definedName>
    <definedName name="chuong_2_name" localSheetId="0">'may thi cong'!#REF!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62" i="1" l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213" i="1"/>
  <c r="P214" i="1"/>
  <c r="P215" i="1"/>
  <c r="P216" i="1"/>
  <c r="P217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16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583" i="1"/>
  <c r="O584" i="1"/>
  <c r="O585" i="1"/>
  <c r="O586" i="1"/>
  <c r="O587" i="1"/>
  <c r="O588" i="1"/>
  <c r="O589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16" i="1"/>
  <c r="N156" i="1"/>
  <c r="N589" i="1"/>
  <c r="N591" i="1"/>
  <c r="N592" i="1"/>
  <c r="N594" i="1"/>
  <c r="N595" i="1"/>
  <c r="N597" i="1"/>
  <c r="N598" i="1"/>
  <c r="N599" i="1"/>
  <c r="N600" i="1"/>
  <c r="N601" i="1"/>
  <c r="N602" i="1"/>
  <c r="N603" i="1"/>
  <c r="N605" i="1"/>
  <c r="N606" i="1"/>
  <c r="N608" i="1"/>
  <c r="N609" i="1"/>
  <c r="N611" i="1"/>
  <c r="N561" i="1"/>
  <c r="N563" i="1"/>
  <c r="N565" i="1"/>
  <c r="N566" i="1"/>
  <c r="N568" i="1"/>
  <c r="N570" i="1"/>
  <c r="N572" i="1"/>
  <c r="N573" i="1"/>
  <c r="N574" i="1"/>
  <c r="N575" i="1"/>
  <c r="N577" i="1"/>
  <c r="N578" i="1"/>
  <c r="N579" i="1"/>
  <c r="N581" i="1"/>
  <c r="N582" i="1"/>
  <c r="N583" i="1"/>
  <c r="N584" i="1"/>
  <c r="N586" i="1"/>
  <c r="N587" i="1"/>
  <c r="N499" i="1"/>
  <c r="N501" i="1"/>
  <c r="N502" i="1"/>
  <c r="N504" i="1"/>
  <c r="N506" i="1"/>
  <c r="N507" i="1"/>
  <c r="N508" i="1"/>
  <c r="N509" i="1"/>
  <c r="N511" i="1"/>
  <c r="N512" i="1"/>
  <c r="N514" i="1"/>
  <c r="N515" i="1"/>
  <c r="N517" i="1"/>
  <c r="N519" i="1"/>
  <c r="N520" i="1"/>
  <c r="N521" i="1"/>
  <c r="N522" i="1"/>
  <c r="N524" i="1"/>
  <c r="N526" i="1"/>
  <c r="N528" i="1"/>
  <c r="N530" i="1"/>
  <c r="N532" i="1"/>
  <c r="N533" i="1"/>
  <c r="N535" i="1"/>
  <c r="N537" i="1"/>
  <c r="N538" i="1"/>
  <c r="N540" i="1"/>
  <c r="N542" i="1"/>
  <c r="N544" i="1"/>
  <c r="N545" i="1"/>
  <c r="N547" i="1"/>
  <c r="N548" i="1"/>
  <c r="N550" i="1"/>
  <c r="N552" i="1"/>
  <c r="N554" i="1"/>
  <c r="N555" i="1"/>
  <c r="N557" i="1"/>
  <c r="N559" i="1"/>
  <c r="N458" i="1"/>
  <c r="N459" i="1"/>
  <c r="N460" i="1"/>
  <c r="N461" i="1"/>
  <c r="N462" i="1"/>
  <c r="N463" i="1"/>
  <c r="N465" i="1"/>
  <c r="N466" i="1"/>
  <c r="N467" i="1"/>
  <c r="N468" i="1"/>
  <c r="N469" i="1"/>
  <c r="N470" i="1"/>
  <c r="N471" i="1"/>
  <c r="N472" i="1"/>
  <c r="N473" i="1"/>
  <c r="N475" i="1"/>
  <c r="N476" i="1"/>
  <c r="N477" i="1"/>
  <c r="N478" i="1"/>
  <c r="N479" i="1"/>
  <c r="N480" i="1"/>
  <c r="N482" i="1"/>
  <c r="N483" i="1"/>
  <c r="N484" i="1"/>
  <c r="N485" i="1"/>
  <c r="N487" i="1"/>
  <c r="N488" i="1"/>
  <c r="N489" i="1"/>
  <c r="N490" i="1"/>
  <c r="N492" i="1"/>
  <c r="N493" i="1"/>
  <c r="N495" i="1"/>
  <c r="N496" i="1"/>
  <c r="N498" i="1"/>
  <c r="N418" i="1"/>
  <c r="N419" i="1"/>
  <c r="N420" i="1"/>
  <c r="N422" i="1"/>
  <c r="N423" i="1"/>
  <c r="N425" i="1"/>
  <c r="N426" i="1"/>
  <c r="N427" i="1"/>
  <c r="N428" i="1"/>
  <c r="N431" i="1"/>
  <c r="N432" i="1"/>
  <c r="N434" i="1"/>
  <c r="N435" i="1"/>
  <c r="N437" i="1"/>
  <c r="N438" i="1"/>
  <c r="N439" i="1"/>
  <c r="N440" i="1"/>
  <c r="N441" i="1"/>
  <c r="N443" i="1"/>
  <c r="N446" i="1"/>
  <c r="N447" i="1"/>
  <c r="N449" i="1"/>
  <c r="N450" i="1"/>
  <c r="N453" i="1"/>
  <c r="N454" i="1"/>
  <c r="N455" i="1"/>
  <c r="N456" i="1"/>
  <c r="N457" i="1"/>
  <c r="N381" i="1"/>
  <c r="N382" i="1"/>
  <c r="N383" i="1"/>
  <c r="N384" i="1"/>
  <c r="N385" i="1"/>
  <c r="N387" i="1"/>
  <c r="N388" i="1"/>
  <c r="N389" i="1"/>
  <c r="N390" i="1"/>
  <c r="N392" i="1"/>
  <c r="N393" i="1"/>
  <c r="N395" i="1"/>
  <c r="N396" i="1"/>
  <c r="N397" i="1"/>
  <c r="N398" i="1"/>
  <c r="N399" i="1"/>
  <c r="N400" i="1"/>
  <c r="N401" i="1"/>
  <c r="N402" i="1"/>
  <c r="N404" i="1"/>
  <c r="N405" i="1"/>
  <c r="N407" i="1"/>
  <c r="N408" i="1"/>
  <c r="N409" i="1"/>
  <c r="N410" i="1"/>
  <c r="N411" i="1"/>
  <c r="N412" i="1"/>
  <c r="N414" i="1"/>
  <c r="N416" i="1"/>
  <c r="N417" i="1"/>
  <c r="N342" i="1"/>
  <c r="N344" i="1"/>
  <c r="N347" i="1"/>
  <c r="N348" i="1"/>
  <c r="N349" i="1"/>
  <c r="N350" i="1"/>
  <c r="N351" i="1"/>
  <c r="N353" i="1"/>
  <c r="N354" i="1"/>
  <c r="N355" i="1"/>
  <c r="N356" i="1"/>
  <c r="N358" i="1"/>
  <c r="N359" i="1"/>
  <c r="N360" i="1"/>
  <c r="N361" i="1"/>
  <c r="N362" i="1"/>
  <c r="N363" i="1"/>
  <c r="N364" i="1"/>
  <c r="N365" i="1"/>
  <c r="N366" i="1"/>
  <c r="N367" i="1"/>
  <c r="N369" i="1"/>
  <c r="N370" i="1"/>
  <c r="N371" i="1"/>
  <c r="N372" i="1"/>
  <c r="N373" i="1"/>
  <c r="N376" i="1"/>
  <c r="N377" i="1"/>
  <c r="N378" i="1"/>
  <c r="N379" i="1"/>
  <c r="N380" i="1"/>
  <c r="N289" i="1"/>
  <c r="N290" i="1"/>
  <c r="N291" i="1"/>
  <c r="N292" i="1"/>
  <c r="N294" i="1"/>
  <c r="N295" i="1"/>
  <c r="N296" i="1"/>
  <c r="N297" i="1"/>
  <c r="N298" i="1"/>
  <c r="N299" i="1"/>
  <c r="N300" i="1"/>
  <c r="N301" i="1"/>
  <c r="N302" i="1"/>
  <c r="N304" i="1"/>
  <c r="N305" i="1"/>
  <c r="N307" i="1"/>
  <c r="N308" i="1"/>
  <c r="N309" i="1"/>
  <c r="N311" i="1"/>
  <c r="N312" i="1"/>
  <c r="N313" i="1"/>
  <c r="N314" i="1"/>
  <c r="N315" i="1"/>
  <c r="N316" i="1"/>
  <c r="N318" i="1"/>
  <c r="N319" i="1"/>
  <c r="N321" i="1"/>
  <c r="N323" i="1"/>
  <c r="N324" i="1"/>
  <c r="N327" i="1"/>
  <c r="N328" i="1"/>
  <c r="N329" i="1"/>
  <c r="N330" i="1"/>
  <c r="N332" i="1"/>
  <c r="N333" i="1"/>
  <c r="N335" i="1"/>
  <c r="N336" i="1"/>
  <c r="N338" i="1"/>
  <c r="N340" i="1"/>
  <c r="N241" i="1"/>
  <c r="N242" i="1"/>
  <c r="N244" i="1"/>
  <c r="N245" i="1"/>
  <c r="N246" i="1"/>
  <c r="N247" i="1"/>
  <c r="N248" i="1"/>
  <c r="N249" i="1"/>
  <c r="N250" i="1"/>
  <c r="N251" i="1"/>
  <c r="N253" i="1"/>
  <c r="N254" i="1"/>
  <c r="N256" i="1"/>
  <c r="N257" i="1"/>
  <c r="N258" i="1"/>
  <c r="N260" i="1"/>
  <c r="N261" i="1"/>
  <c r="N263" i="1"/>
  <c r="N264" i="1"/>
  <c r="N265" i="1"/>
  <c r="N266" i="1"/>
  <c r="N267" i="1"/>
  <c r="N270" i="1"/>
  <c r="N272" i="1"/>
  <c r="N273" i="1"/>
  <c r="N274" i="1"/>
  <c r="N275" i="1"/>
  <c r="N276" i="1"/>
  <c r="N277" i="1"/>
  <c r="N278" i="1"/>
  <c r="N279" i="1"/>
  <c r="N280" i="1"/>
  <c r="N281" i="1"/>
  <c r="N284" i="1"/>
  <c r="N285" i="1"/>
  <c r="N286" i="1"/>
  <c r="N287" i="1"/>
  <c r="N288" i="1"/>
  <c r="N202" i="1"/>
  <c r="N203" i="1"/>
  <c r="N204" i="1"/>
  <c r="N205" i="1"/>
  <c r="N206" i="1"/>
  <c r="N207" i="1"/>
  <c r="N209" i="1"/>
  <c r="N211" i="1"/>
  <c r="N212" i="1"/>
  <c r="N213" i="1"/>
  <c r="N214" i="1"/>
  <c r="N215" i="1"/>
  <c r="N216" i="1"/>
  <c r="N217" i="1"/>
  <c r="N219" i="1"/>
  <c r="N220" i="1"/>
  <c r="N221" i="1"/>
  <c r="N222" i="1"/>
  <c r="N223" i="1"/>
  <c r="N224" i="1"/>
  <c r="N226" i="1"/>
  <c r="N227" i="1"/>
  <c r="N229" i="1"/>
  <c r="N231" i="1"/>
  <c r="N234" i="1"/>
  <c r="N235" i="1"/>
  <c r="N237" i="1"/>
  <c r="N238" i="1"/>
  <c r="N239" i="1"/>
  <c r="N151" i="1"/>
  <c r="N152" i="1"/>
  <c r="N153" i="1"/>
  <c r="N154" i="1"/>
  <c r="N155" i="1"/>
  <c r="N158" i="1"/>
  <c r="N159" i="1"/>
  <c r="N161" i="1"/>
  <c r="N162" i="1"/>
  <c r="N163" i="1"/>
  <c r="N164" i="1"/>
  <c r="N165" i="1"/>
  <c r="N166" i="1"/>
  <c r="N167" i="1"/>
  <c r="N169" i="1"/>
  <c r="N170" i="1"/>
  <c r="N171" i="1"/>
  <c r="N172" i="1"/>
  <c r="N173" i="1"/>
  <c r="N175" i="1"/>
  <c r="N176" i="1"/>
  <c r="N177" i="1"/>
  <c r="N179" i="1"/>
  <c r="N180" i="1"/>
  <c r="N181" i="1"/>
  <c r="N184" i="1"/>
  <c r="N185" i="1"/>
  <c r="N186" i="1"/>
  <c r="N187" i="1"/>
  <c r="N189" i="1"/>
  <c r="N190" i="1"/>
  <c r="N191" i="1"/>
  <c r="N192" i="1"/>
  <c r="N193" i="1"/>
  <c r="N194" i="1"/>
  <c r="N196" i="1"/>
  <c r="N198" i="1"/>
  <c r="N199" i="1"/>
  <c r="N200" i="1"/>
  <c r="N111" i="1"/>
  <c r="N112" i="1"/>
  <c r="N114" i="1"/>
  <c r="N115" i="1"/>
  <c r="N116" i="1"/>
  <c r="N117" i="1"/>
  <c r="N118" i="1"/>
  <c r="N119" i="1"/>
  <c r="N120" i="1"/>
  <c r="N121" i="1"/>
  <c r="N122" i="1"/>
  <c r="N123" i="1"/>
  <c r="N124" i="1"/>
  <c r="N126" i="1"/>
  <c r="N127" i="1"/>
  <c r="N129" i="1"/>
  <c r="N130" i="1"/>
  <c r="N131" i="1"/>
  <c r="N132" i="1"/>
  <c r="N133" i="1"/>
  <c r="N134" i="1"/>
  <c r="N136" i="1"/>
  <c r="N137" i="1"/>
  <c r="N138" i="1"/>
  <c r="N139" i="1"/>
  <c r="N140" i="1"/>
  <c r="N141" i="1"/>
  <c r="N142" i="1"/>
  <c r="N143" i="1"/>
  <c r="N144" i="1"/>
  <c r="N146" i="1"/>
  <c r="N147" i="1"/>
  <c r="N149" i="1"/>
  <c r="N92" i="1"/>
  <c r="N93" i="1"/>
  <c r="N94" i="1"/>
  <c r="N95" i="1"/>
  <c r="N96" i="1"/>
  <c r="N97" i="1"/>
  <c r="N98" i="1"/>
  <c r="N100" i="1"/>
  <c r="N101" i="1"/>
  <c r="N102" i="1"/>
  <c r="N103" i="1"/>
  <c r="N104" i="1"/>
  <c r="N105" i="1"/>
  <c r="N106" i="1"/>
  <c r="N107" i="1"/>
  <c r="N108" i="1"/>
  <c r="N109" i="1"/>
  <c r="N110" i="1"/>
  <c r="N17" i="1"/>
  <c r="N18" i="1"/>
  <c r="N19" i="1"/>
  <c r="N20" i="1"/>
  <c r="N21" i="1"/>
  <c r="N22" i="1"/>
  <c r="N23" i="1"/>
  <c r="N25" i="1"/>
  <c r="N26" i="1"/>
  <c r="N28" i="1"/>
  <c r="N29" i="1"/>
  <c r="N30" i="1"/>
  <c r="N31" i="1"/>
  <c r="N32" i="1"/>
  <c r="N33" i="1"/>
  <c r="N35" i="1"/>
  <c r="N36" i="1"/>
  <c r="N37" i="1"/>
  <c r="N38" i="1"/>
  <c r="N39" i="1"/>
  <c r="N40" i="1"/>
  <c r="N41" i="1"/>
  <c r="N43" i="1"/>
  <c r="N44" i="1"/>
  <c r="N45" i="1"/>
  <c r="N46" i="1"/>
  <c r="N47" i="1"/>
  <c r="N48" i="1"/>
  <c r="N50" i="1"/>
  <c r="N51" i="1"/>
  <c r="N52" i="1"/>
  <c r="N54" i="1"/>
  <c r="N55" i="1"/>
  <c r="N57" i="1"/>
  <c r="N58" i="1"/>
  <c r="N59" i="1"/>
  <c r="N60" i="1"/>
  <c r="N62" i="1"/>
  <c r="N63" i="1"/>
  <c r="N64" i="1"/>
  <c r="N66" i="1"/>
  <c r="N67" i="1"/>
  <c r="N68" i="1"/>
  <c r="N69" i="1"/>
  <c r="N71" i="1"/>
  <c r="N72" i="1"/>
  <c r="N73" i="1"/>
  <c r="N74" i="1"/>
  <c r="N76" i="1"/>
  <c r="N79" i="1"/>
  <c r="N80" i="1"/>
  <c r="N81" i="1"/>
  <c r="N82" i="1"/>
  <c r="N83" i="1"/>
  <c r="N84" i="1"/>
  <c r="N85" i="1"/>
  <c r="N86" i="1"/>
  <c r="N87" i="1"/>
  <c r="N88" i="1"/>
  <c r="N89" i="1"/>
  <c r="N91" i="1"/>
  <c r="N16" i="1"/>
  <c r="Q16" i="1" l="1"/>
  <c r="R178" i="1" l="1"/>
  <c r="S178" i="1" s="1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227" i="2"/>
  <c r="G227" i="2" s="1"/>
  <c r="CT13" i="3" s="1"/>
  <c r="F228" i="2"/>
  <c r="G228" i="2" s="1"/>
  <c r="CU13" i="3" s="1"/>
  <c r="F229" i="2"/>
  <c r="G229" i="2" s="1"/>
  <c r="CV13" i="3" s="1"/>
  <c r="F230" i="2"/>
  <c r="G230" i="2" s="1"/>
  <c r="CW13" i="3" s="1"/>
  <c r="F231" i="2"/>
  <c r="G231" i="2" s="1"/>
  <c r="CX13" i="3" s="1"/>
  <c r="F232" i="2"/>
  <c r="G232" i="2" s="1"/>
  <c r="CY13" i="3" s="1"/>
  <c r="F226" i="2"/>
  <c r="G226" i="2" s="1"/>
  <c r="CS13" i="3" s="1"/>
  <c r="F215" i="2"/>
  <c r="G215" i="2" s="1"/>
  <c r="CJ13" i="3" s="1"/>
  <c r="F216" i="2"/>
  <c r="G216" i="2" s="1"/>
  <c r="CK13" i="3" s="1"/>
  <c r="F217" i="2"/>
  <c r="G217" i="2" s="1"/>
  <c r="CL13" i="3" s="1"/>
  <c r="F218" i="2"/>
  <c r="G218" i="2" s="1"/>
  <c r="CM13" i="3" s="1"/>
  <c r="F219" i="2"/>
  <c r="G219" i="2" s="1"/>
  <c r="CN13" i="3" s="1"/>
  <c r="F220" i="2"/>
  <c r="G220" i="2" s="1"/>
  <c r="CO13" i="3" s="1"/>
  <c r="F221" i="2"/>
  <c r="G221" i="2" s="1"/>
  <c r="CP13" i="3" s="1"/>
  <c r="F222" i="2"/>
  <c r="G222" i="2" s="1"/>
  <c r="CQ13" i="3" s="1"/>
  <c r="F223" i="2"/>
  <c r="G223" i="2" s="1"/>
  <c r="CR13" i="3" s="1"/>
  <c r="F214" i="2"/>
  <c r="G214" i="2" s="1"/>
  <c r="CI13" i="3" s="1"/>
  <c r="F204" i="2"/>
  <c r="G204" i="2" s="1"/>
  <c r="BZ13" i="3" s="1"/>
  <c r="F205" i="2"/>
  <c r="G205" i="2" s="1"/>
  <c r="CA13" i="3" s="1"/>
  <c r="F206" i="2"/>
  <c r="G206" i="2" s="1"/>
  <c r="CB13" i="3" s="1"/>
  <c r="F207" i="2"/>
  <c r="G207" i="2" s="1"/>
  <c r="CC13" i="3" s="1"/>
  <c r="F208" i="2"/>
  <c r="G208" i="2" s="1"/>
  <c r="CD13" i="3" s="1"/>
  <c r="F209" i="2"/>
  <c r="G209" i="2" s="1"/>
  <c r="CE13" i="3" s="1"/>
  <c r="F210" i="2"/>
  <c r="G210" i="2" s="1"/>
  <c r="CF13" i="3" s="1"/>
  <c r="F211" i="2"/>
  <c r="G211" i="2" s="1"/>
  <c r="CG13" i="3" s="1"/>
  <c r="F212" i="2"/>
  <c r="G212" i="2" s="1"/>
  <c r="CH13" i="3" s="1"/>
  <c r="F203" i="2"/>
  <c r="G203" i="2" s="1"/>
  <c r="BY13" i="3" s="1"/>
  <c r="F192" i="2"/>
  <c r="G192" i="2" s="1"/>
  <c r="BP13" i="3" s="1"/>
  <c r="F193" i="2"/>
  <c r="G193" i="2" s="1"/>
  <c r="BQ13" i="3" s="1"/>
  <c r="F194" i="2"/>
  <c r="G194" i="2" s="1"/>
  <c r="BR13" i="3" s="1"/>
  <c r="F195" i="2"/>
  <c r="G195" i="2" s="1"/>
  <c r="BS13" i="3" s="1"/>
  <c r="F196" i="2"/>
  <c r="G196" i="2" s="1"/>
  <c r="BT13" i="3" s="1"/>
  <c r="F197" i="2"/>
  <c r="G197" i="2" s="1"/>
  <c r="BU13" i="3" s="1"/>
  <c r="F198" i="2"/>
  <c r="G198" i="2" s="1"/>
  <c r="BV13" i="3" s="1"/>
  <c r="F199" i="2"/>
  <c r="G199" i="2" s="1"/>
  <c r="BW13" i="3" s="1"/>
  <c r="F200" i="2"/>
  <c r="G200" i="2" s="1"/>
  <c r="BX13" i="3" s="1"/>
  <c r="F191" i="2"/>
  <c r="G191" i="2" s="1"/>
  <c r="BO13" i="3" s="1"/>
  <c r="F183" i="2"/>
  <c r="G183" i="2" s="1"/>
  <c r="BH13" i="3" s="1"/>
  <c r="F184" i="2"/>
  <c r="G184" i="2" s="1"/>
  <c r="BI13" i="3" s="1"/>
  <c r="F185" i="2"/>
  <c r="G185" i="2" s="1"/>
  <c r="BJ13" i="3" s="1"/>
  <c r="F186" i="2"/>
  <c r="G186" i="2" s="1"/>
  <c r="BK13" i="3" s="1"/>
  <c r="F187" i="2"/>
  <c r="G187" i="2" s="1"/>
  <c r="BL13" i="3" s="1"/>
  <c r="F188" i="2"/>
  <c r="G188" i="2" s="1"/>
  <c r="BM13" i="3" s="1"/>
  <c r="F189" i="2"/>
  <c r="G189" i="2" s="1"/>
  <c r="BN13" i="3" s="1"/>
  <c r="F182" i="2"/>
  <c r="G182" i="2" s="1"/>
  <c r="BG13" i="3" s="1"/>
  <c r="F174" i="2"/>
  <c r="G174" i="2" s="1"/>
  <c r="AZ13" i="3" s="1"/>
  <c r="F175" i="2"/>
  <c r="G175" i="2" s="1"/>
  <c r="BA13" i="3" s="1"/>
  <c r="F176" i="2"/>
  <c r="G176" i="2" s="1"/>
  <c r="BB13" i="3" s="1"/>
  <c r="F177" i="2"/>
  <c r="G177" i="2" s="1"/>
  <c r="BC13" i="3" s="1"/>
  <c r="F178" i="2"/>
  <c r="G178" i="2" s="1"/>
  <c r="BD13" i="3" s="1"/>
  <c r="F179" i="2"/>
  <c r="G179" i="2" s="1"/>
  <c r="BE13" i="3" s="1"/>
  <c r="F180" i="2"/>
  <c r="G180" i="2" s="1"/>
  <c r="BF13" i="3" s="1"/>
  <c r="F173" i="2"/>
  <c r="G173" i="2" s="1"/>
  <c r="AY13" i="3" s="1"/>
  <c r="F164" i="2"/>
  <c r="G164" i="2" s="1"/>
  <c r="F165" i="2"/>
  <c r="G165" i="2" s="1"/>
  <c r="F166" i="2"/>
  <c r="G166" i="2" s="1"/>
  <c r="F167" i="2"/>
  <c r="G167" i="2" s="1"/>
  <c r="F168" i="2"/>
  <c r="G168" i="2" s="1"/>
  <c r="F169" i="2"/>
  <c r="G169" i="2" s="1"/>
  <c r="F170" i="2"/>
  <c r="G170" i="2" s="1"/>
  <c r="F163" i="2"/>
  <c r="G163" i="2" s="1"/>
  <c r="F157" i="2"/>
  <c r="G157" i="2" s="1"/>
  <c r="F158" i="2"/>
  <c r="G158" i="2" s="1"/>
  <c r="F159" i="2"/>
  <c r="G159" i="2" s="1"/>
  <c r="F160" i="2"/>
  <c r="G160" i="2" s="1"/>
  <c r="F161" i="2"/>
  <c r="G161" i="2" s="1"/>
  <c r="F156" i="2"/>
  <c r="G156" i="2" s="1"/>
  <c r="F150" i="2"/>
  <c r="G150" i="2" s="1"/>
  <c r="F151" i="2"/>
  <c r="G151" i="2" s="1"/>
  <c r="F152" i="2"/>
  <c r="G152" i="2" s="1"/>
  <c r="F153" i="2"/>
  <c r="G153" i="2" s="1"/>
  <c r="F154" i="2"/>
  <c r="G154" i="2" s="1"/>
  <c r="F149" i="2"/>
  <c r="G149" i="2" s="1"/>
  <c r="F132" i="2"/>
  <c r="G132" i="2" s="1"/>
  <c r="F133" i="2"/>
  <c r="G133" i="2" s="1"/>
  <c r="F134" i="2"/>
  <c r="G134" i="2" s="1"/>
  <c r="F136" i="2"/>
  <c r="G136" i="2" s="1"/>
  <c r="F137" i="2"/>
  <c r="G137" i="2" s="1"/>
  <c r="F138" i="2"/>
  <c r="G138" i="2" s="1"/>
  <c r="F139" i="2"/>
  <c r="G139" i="2" s="1"/>
  <c r="F141" i="2"/>
  <c r="G141" i="2" s="1"/>
  <c r="F142" i="2"/>
  <c r="G142" i="2" s="1"/>
  <c r="F143" i="2"/>
  <c r="G143" i="2" s="1"/>
  <c r="F144" i="2"/>
  <c r="G144" i="2" s="1"/>
  <c r="F131" i="2"/>
  <c r="G131" i="2" s="1"/>
  <c r="F127" i="2"/>
  <c r="G127" i="2" s="1"/>
  <c r="F126" i="2"/>
  <c r="G126" i="2" s="1"/>
  <c r="F116" i="2"/>
  <c r="G116" i="2" s="1"/>
  <c r="F117" i="2"/>
  <c r="G117" i="2" s="1"/>
  <c r="F118" i="2"/>
  <c r="G118" i="2" s="1"/>
  <c r="F119" i="2"/>
  <c r="G119" i="2" s="1"/>
  <c r="F120" i="2"/>
  <c r="G120" i="2" s="1"/>
  <c r="F121" i="2"/>
  <c r="G121" i="2" s="1"/>
  <c r="F122" i="2"/>
  <c r="G122" i="2" s="1"/>
  <c r="F123" i="2"/>
  <c r="G123" i="2" s="1"/>
  <c r="F115" i="2"/>
  <c r="G115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Q13" i="3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1" i="2"/>
  <c r="G111" i="2" s="1"/>
  <c r="F112" i="2"/>
  <c r="G112" i="2" s="1"/>
  <c r="F62" i="2"/>
  <c r="G62" i="2" s="1"/>
  <c r="F10" i="2"/>
  <c r="G10" i="2" s="1"/>
  <c r="F11" i="2"/>
  <c r="G11" i="2" s="1"/>
  <c r="F12" i="2"/>
  <c r="F13" i="2"/>
  <c r="G13" i="2" s="1"/>
  <c r="F14" i="2"/>
  <c r="F15" i="2"/>
  <c r="G15" i="2" s="1"/>
  <c r="F16" i="2"/>
  <c r="F17" i="2"/>
  <c r="G17" i="2" s="1"/>
  <c r="F18" i="2"/>
  <c r="G18" i="2" s="1"/>
  <c r="F19" i="2"/>
  <c r="G19" i="2" s="1"/>
  <c r="F20" i="2"/>
  <c r="F21" i="2"/>
  <c r="G21" i="2" s="1"/>
  <c r="F22" i="2"/>
  <c r="G22" i="2" s="1"/>
  <c r="F23" i="2"/>
  <c r="G23" i="2" s="1"/>
  <c r="F24" i="2"/>
  <c r="F25" i="2"/>
  <c r="G25" i="2" s="1"/>
  <c r="F26" i="2"/>
  <c r="G26" i="2" s="1"/>
  <c r="F27" i="2"/>
  <c r="G27" i="2" s="1"/>
  <c r="F28" i="2"/>
  <c r="F29" i="2"/>
  <c r="G29" i="2" s="1"/>
  <c r="F30" i="2"/>
  <c r="F31" i="2"/>
  <c r="G31" i="2" s="1"/>
  <c r="F32" i="2"/>
  <c r="G32" i="2" s="1"/>
  <c r="F33" i="2"/>
  <c r="G33" i="2" s="1"/>
  <c r="F34" i="2"/>
  <c r="G34" i="2" s="1"/>
  <c r="F35" i="2"/>
  <c r="G35" i="2" s="1"/>
  <c r="F36" i="2"/>
  <c r="F37" i="2"/>
  <c r="G37" i="2" s="1"/>
  <c r="F38" i="2"/>
  <c r="F39" i="2"/>
  <c r="G39" i="2" s="1"/>
  <c r="F40" i="2"/>
  <c r="G40" i="2" s="1"/>
  <c r="F41" i="2"/>
  <c r="G41" i="2" s="1"/>
  <c r="F42" i="2"/>
  <c r="F43" i="2"/>
  <c r="G43" i="2" s="1"/>
  <c r="F44" i="2"/>
  <c r="F45" i="2"/>
  <c r="G45" i="2" s="1"/>
  <c r="F46" i="2"/>
  <c r="F47" i="2"/>
  <c r="G47" i="2" s="1"/>
  <c r="F48" i="2"/>
  <c r="F49" i="2"/>
  <c r="G49" i="2" s="1"/>
  <c r="F50" i="2"/>
  <c r="G50" i="2" s="1"/>
  <c r="F51" i="2"/>
  <c r="G51" i="2" s="1"/>
  <c r="F52" i="2"/>
  <c r="F53" i="2"/>
  <c r="G53" i="2" s="1"/>
  <c r="F54" i="2"/>
  <c r="G54" i="2" s="1"/>
  <c r="F55" i="2"/>
  <c r="G55" i="2" s="1"/>
  <c r="F56" i="2"/>
  <c r="F57" i="2"/>
  <c r="G57" i="2" s="1"/>
  <c r="F58" i="2"/>
  <c r="F59" i="2"/>
  <c r="G59" i="2" s="1"/>
  <c r="G12" i="2"/>
  <c r="G14" i="2"/>
  <c r="G16" i="2"/>
  <c r="G20" i="2"/>
  <c r="G24" i="2"/>
  <c r="G28" i="2"/>
  <c r="G30" i="2"/>
  <c r="G36" i="2"/>
  <c r="G38" i="2"/>
  <c r="G42" i="2"/>
  <c r="G44" i="2"/>
  <c r="G46" i="2"/>
  <c r="G48" i="2"/>
  <c r="G52" i="2"/>
  <c r="G56" i="2"/>
  <c r="G58" i="2"/>
  <c r="F9" i="2"/>
  <c r="G9" i="2" s="1"/>
  <c r="Q608" i="1"/>
  <c r="Q609" i="1"/>
  <c r="Q610" i="1"/>
  <c r="Q611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419" i="1"/>
  <c r="Q420" i="1"/>
  <c r="Q421" i="1"/>
  <c r="Q422" i="1"/>
  <c r="Q423" i="1"/>
  <c r="Q425" i="1"/>
  <c r="Q426" i="1"/>
  <c r="Q427" i="1"/>
  <c r="Q428" i="1"/>
  <c r="Q429" i="1"/>
  <c r="Q430" i="1"/>
  <c r="Q431" i="1"/>
  <c r="Q432" i="1"/>
  <c r="Q433" i="1"/>
  <c r="Q434" i="1"/>
  <c r="Q435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4" i="1"/>
  <c r="Q415" i="1"/>
  <c r="Q416" i="1"/>
  <c r="Q417" i="1"/>
  <c r="Q418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277" i="1"/>
  <c r="Q278" i="1"/>
  <c r="Q279" i="1"/>
  <c r="Q280" i="1"/>
  <c r="Q281" i="1"/>
  <c r="Q284" i="1"/>
  <c r="Q285" i="1"/>
  <c r="Q286" i="1"/>
  <c r="Q227" i="1"/>
  <c r="Q229" i="1"/>
  <c r="Q231" i="1"/>
  <c r="Q234" i="1"/>
  <c r="Q235" i="1"/>
  <c r="Q237" i="1"/>
  <c r="Q238" i="1"/>
  <c r="Q239" i="1"/>
  <c r="Q241" i="1"/>
  <c r="Q242" i="1"/>
  <c r="Q244" i="1"/>
  <c r="Q245" i="1"/>
  <c r="Q246" i="1"/>
  <c r="Q247" i="1"/>
  <c r="Q248" i="1"/>
  <c r="Q249" i="1"/>
  <c r="Q250" i="1"/>
  <c r="Q251" i="1"/>
  <c r="Q253" i="1"/>
  <c r="Q254" i="1"/>
  <c r="Q256" i="1"/>
  <c r="Q257" i="1"/>
  <c r="Q258" i="1"/>
  <c r="Q260" i="1"/>
  <c r="Q261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26" i="1"/>
  <c r="Q223" i="1"/>
  <c r="Q222" i="1"/>
  <c r="Q219" i="1"/>
  <c r="Q220" i="1"/>
  <c r="Q221" i="1"/>
  <c r="Q202" i="1"/>
  <c r="Q203" i="1"/>
  <c r="Q204" i="1"/>
  <c r="Q205" i="1"/>
  <c r="Q206" i="1"/>
  <c r="Q207" i="1"/>
  <c r="Q208" i="1"/>
  <c r="Q209" i="1"/>
  <c r="Q211" i="1"/>
  <c r="Q212" i="1"/>
  <c r="Q213" i="1"/>
  <c r="Q214" i="1"/>
  <c r="Q215" i="1"/>
  <c r="Q216" i="1"/>
  <c r="Q217" i="1"/>
  <c r="Q198" i="1"/>
  <c r="Q199" i="1"/>
  <c r="Q200" i="1"/>
  <c r="Q196" i="1"/>
  <c r="Q194" i="1"/>
  <c r="Q193" i="1"/>
  <c r="Q192" i="1"/>
  <c r="Q191" i="1"/>
  <c r="Q190" i="1"/>
  <c r="Q189" i="1"/>
  <c r="Q184" i="1"/>
  <c r="Q185" i="1"/>
  <c r="Q186" i="1"/>
  <c r="Q187" i="1"/>
  <c r="Q166" i="1"/>
  <c r="Q167" i="1"/>
  <c r="Q169" i="1"/>
  <c r="Q170" i="1"/>
  <c r="Q171" i="1"/>
  <c r="Q172" i="1"/>
  <c r="Q173" i="1"/>
  <c r="Q175" i="1"/>
  <c r="Q176" i="1"/>
  <c r="Q177" i="1"/>
  <c r="Q179" i="1"/>
  <c r="Q180" i="1"/>
  <c r="Q181" i="1"/>
  <c r="Q158" i="1"/>
  <c r="Q159" i="1"/>
  <c r="Q161" i="1"/>
  <c r="Q162" i="1"/>
  <c r="Q163" i="1"/>
  <c r="Q164" i="1"/>
  <c r="Q165" i="1"/>
  <c r="Q151" i="1"/>
  <c r="Q152" i="1"/>
  <c r="Q153" i="1"/>
  <c r="Q154" i="1"/>
  <c r="Q155" i="1"/>
  <c r="Q156" i="1"/>
  <c r="Q130" i="1"/>
  <c r="Q131" i="1"/>
  <c r="Q132" i="1"/>
  <c r="Q133" i="1"/>
  <c r="Q134" i="1"/>
  <c r="Q136" i="1"/>
  <c r="Q137" i="1"/>
  <c r="Q138" i="1"/>
  <c r="Q139" i="1"/>
  <c r="Q140" i="1"/>
  <c r="Q141" i="1"/>
  <c r="Q142" i="1"/>
  <c r="Q143" i="1"/>
  <c r="Q144" i="1"/>
  <c r="Q146" i="1"/>
  <c r="Q147" i="1"/>
  <c r="Q149" i="1"/>
  <c r="Q71" i="1"/>
  <c r="Q72" i="1"/>
  <c r="Q73" i="1"/>
  <c r="Q74" i="1"/>
  <c r="Q76" i="1"/>
  <c r="Q79" i="1"/>
  <c r="Q80" i="1"/>
  <c r="Q81" i="1"/>
  <c r="Q82" i="1"/>
  <c r="Q83" i="1"/>
  <c r="Q84" i="1"/>
  <c r="Q85" i="1"/>
  <c r="Q86" i="1"/>
  <c r="Q87" i="1"/>
  <c r="Q88" i="1"/>
  <c r="Q89" i="1"/>
  <c r="Q91" i="1"/>
  <c r="Q92" i="1"/>
  <c r="Q93" i="1"/>
  <c r="Q94" i="1"/>
  <c r="Q95" i="1"/>
  <c r="Q96" i="1"/>
  <c r="Q97" i="1"/>
  <c r="Q98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4" i="1"/>
  <c r="Q115" i="1"/>
  <c r="Q116" i="1"/>
  <c r="Q117" i="1"/>
  <c r="Q118" i="1"/>
  <c r="Q119" i="1"/>
  <c r="Q120" i="1"/>
  <c r="Q121" i="1"/>
  <c r="Q122" i="1"/>
  <c r="Q123" i="1"/>
  <c r="Q124" i="1"/>
  <c r="Q126" i="1"/>
  <c r="Q127" i="1"/>
  <c r="Q129" i="1"/>
  <c r="Q62" i="1"/>
  <c r="Q63" i="1"/>
  <c r="Q64" i="1"/>
  <c r="Q66" i="1"/>
  <c r="Q67" i="1"/>
  <c r="Q68" i="1"/>
  <c r="Q69" i="1"/>
  <c r="Q27" i="1"/>
  <c r="Q28" i="1"/>
  <c r="Q29" i="1"/>
  <c r="Q30" i="1"/>
  <c r="Q31" i="1"/>
  <c r="Q32" i="1"/>
  <c r="Q33" i="1"/>
  <c r="Q35" i="1"/>
  <c r="Q36" i="1"/>
  <c r="Q37" i="1"/>
  <c r="Q38" i="1"/>
  <c r="Q39" i="1"/>
  <c r="Q40" i="1"/>
  <c r="Q41" i="1"/>
  <c r="Q43" i="1"/>
  <c r="Q44" i="1"/>
  <c r="Q45" i="1"/>
  <c r="Q46" i="1"/>
  <c r="Q47" i="1"/>
  <c r="Q48" i="1"/>
  <c r="Q50" i="1"/>
  <c r="Q51" i="1"/>
  <c r="Q52" i="1"/>
  <c r="Q54" i="1"/>
  <c r="Q55" i="1"/>
  <c r="Q57" i="1"/>
  <c r="Q58" i="1"/>
  <c r="Q59" i="1"/>
  <c r="Q60" i="1"/>
  <c r="Q19" i="1"/>
  <c r="Q20" i="1"/>
  <c r="Q21" i="1"/>
  <c r="Q22" i="1"/>
  <c r="Q23" i="1"/>
  <c r="Q24" i="1"/>
  <c r="Q25" i="1"/>
  <c r="Q26" i="1"/>
  <c r="Q17" i="1"/>
  <c r="Q18" i="1"/>
  <c r="AG13" i="3" l="1"/>
  <c r="AO13" i="3"/>
  <c r="AS13" i="3"/>
  <c r="J13" i="3"/>
  <c r="E530" i="3" s="1"/>
  <c r="R530" i="1" s="1"/>
  <c r="S530" i="1" s="1"/>
  <c r="R13" i="3"/>
  <c r="AC13" i="3"/>
  <c r="AK13" i="3"/>
  <c r="AW13" i="3"/>
  <c r="G13" i="3"/>
  <c r="K13" i="3"/>
  <c r="O13" i="3"/>
  <c r="V13" i="3"/>
  <c r="Z13" i="3"/>
  <c r="AD13" i="3"/>
  <c r="AH13" i="3"/>
  <c r="AL13" i="3"/>
  <c r="AP13" i="3"/>
  <c r="AT13" i="3"/>
  <c r="AX13" i="3"/>
  <c r="U13" i="3"/>
  <c r="H13" i="3"/>
  <c r="L13" i="3"/>
  <c r="P13" i="3"/>
  <c r="S13" i="3"/>
  <c r="W13" i="3"/>
  <c r="AA13" i="3"/>
  <c r="AE13" i="3"/>
  <c r="AI13" i="3"/>
  <c r="AM13" i="3"/>
  <c r="AQ13" i="3"/>
  <c r="AU13" i="3"/>
  <c r="N13" i="3"/>
  <c r="E597" i="3" s="1"/>
  <c r="R597" i="1" s="1"/>
  <c r="S597" i="1" s="1"/>
  <c r="Y13" i="3"/>
  <c r="I13" i="3"/>
  <c r="M13" i="3"/>
  <c r="T13" i="3"/>
  <c r="X13" i="3"/>
  <c r="AB13" i="3"/>
  <c r="AF13" i="3"/>
  <c r="AJ13" i="3"/>
  <c r="E459" i="3" s="1"/>
  <c r="R459" i="1" s="1"/>
  <c r="S459" i="1" s="1"/>
  <c r="AN13" i="3"/>
  <c r="AR13" i="3"/>
  <c r="AV13" i="3"/>
  <c r="E568" i="3"/>
  <c r="R568" i="1" s="1"/>
  <c r="S568" i="1" s="1"/>
  <c r="R259" i="1"/>
  <c r="S259" i="1" s="1"/>
  <c r="R417" i="1"/>
  <c r="S417" i="1" s="1"/>
  <c r="E134" i="3"/>
  <c r="R134" i="1" s="1"/>
  <c r="S134" i="1" s="1"/>
  <c r="R426" i="1"/>
  <c r="S426" i="1" s="1"/>
  <c r="E594" i="3"/>
  <c r="R594" i="1" s="1"/>
  <c r="S594" i="1" s="1"/>
  <c r="R210" i="1"/>
  <c r="S210" i="1" s="1"/>
  <c r="E161" i="3" l="1"/>
  <c r="R161" i="1" s="1"/>
  <c r="S161" i="1" s="1"/>
  <c r="E214" i="3"/>
  <c r="R214" i="1" s="1"/>
  <c r="S214" i="1" s="1"/>
  <c r="E55" i="3"/>
  <c r="R55" i="1" s="1"/>
  <c r="S55" i="1" s="1"/>
  <c r="E490" i="3"/>
  <c r="R490" i="1" s="1"/>
  <c r="S490" i="1" s="1"/>
  <c r="E555" i="3"/>
  <c r="R555" i="1" s="1"/>
  <c r="S555" i="1" s="1"/>
  <c r="E124" i="3"/>
  <c r="R124" i="1" s="1"/>
  <c r="S124" i="1" s="1"/>
  <c r="E154" i="3"/>
  <c r="R154" i="1" s="1"/>
  <c r="S154" i="1" s="1"/>
  <c r="E207" i="3"/>
  <c r="R207" i="1" s="1"/>
  <c r="S207" i="1" s="1"/>
  <c r="E366" i="3"/>
  <c r="R366" i="1" s="1"/>
  <c r="S366" i="1" s="1"/>
  <c r="E290" i="3"/>
  <c r="R290" i="1" s="1"/>
  <c r="S290" i="1" s="1"/>
  <c r="E425" i="3"/>
  <c r="R425" i="1" s="1"/>
  <c r="S425" i="1" s="1"/>
  <c r="E299" i="3"/>
  <c r="R299" i="1" s="1"/>
  <c r="S299" i="1" s="1"/>
  <c r="E281" i="3"/>
  <c r="E204" i="3"/>
  <c r="R204" i="1" s="1"/>
  <c r="S204" i="1" s="1"/>
  <c r="E77" i="3"/>
  <c r="E92" i="3"/>
  <c r="R92" i="1" s="1"/>
  <c r="S92" i="1" s="1"/>
  <c r="E74" i="3"/>
  <c r="R74" i="1" s="1"/>
  <c r="S74" i="1" s="1"/>
  <c r="E589" i="3"/>
  <c r="R589" i="1" s="1"/>
  <c r="S589" i="1" s="1"/>
  <c r="E480" i="3"/>
  <c r="R480" i="1" s="1"/>
  <c r="S480" i="1" s="1"/>
  <c r="E131" i="3"/>
  <c r="R131" i="1" s="1"/>
  <c r="S131" i="1" s="1"/>
  <c r="E231" i="3"/>
  <c r="R231" i="1" s="1"/>
  <c r="S231" i="1" s="1"/>
  <c r="E217" i="3"/>
  <c r="R217" i="1" s="1"/>
  <c r="S217" i="1" s="1"/>
  <c r="E130" i="3"/>
  <c r="R130" i="1" s="1"/>
  <c r="S130" i="1" s="1"/>
  <c r="E211" i="3"/>
  <c r="R211" i="1" s="1"/>
  <c r="S211" i="1" s="1"/>
  <c r="E418" i="3"/>
  <c r="R418" i="1" s="1"/>
  <c r="S418" i="1" s="1"/>
  <c r="E198" i="3"/>
  <c r="R198" i="1" s="1"/>
  <c r="S198" i="1" s="1"/>
  <c r="E69" i="3"/>
  <c r="R69" i="1" s="1"/>
  <c r="S69" i="1" s="1"/>
  <c r="E179" i="3"/>
  <c r="R179" i="1" s="1"/>
  <c r="S179" i="1" s="1"/>
  <c r="E193" i="3"/>
  <c r="R193" i="1" s="1"/>
  <c r="S193" i="1" s="1"/>
  <c r="E81" i="3"/>
  <c r="R81" i="1" s="1"/>
  <c r="S81" i="1" s="1"/>
  <c r="E163" i="3"/>
  <c r="R163" i="1" s="1"/>
  <c r="S163" i="1" s="1"/>
  <c r="E184" i="3"/>
  <c r="R184" i="1" s="1"/>
  <c r="S184" i="1" s="1"/>
  <c r="E422" i="3"/>
  <c r="R422" i="1" s="1"/>
  <c r="S422" i="1" s="1"/>
  <c r="E60" i="3"/>
  <c r="R60" i="1" s="1"/>
  <c r="S60" i="1" s="1"/>
  <c r="E381" i="3"/>
  <c r="R381" i="1" s="1"/>
  <c r="S381" i="1" s="1"/>
  <c r="E239" i="3"/>
  <c r="R239" i="1" s="1"/>
  <c r="S239" i="1" s="1"/>
  <c r="E242" i="3"/>
  <c r="R242" i="1" s="1"/>
  <c r="S242" i="1" s="1"/>
  <c r="E485" i="3"/>
  <c r="R485" i="1" s="1"/>
  <c r="S485" i="1" s="1"/>
  <c r="E133" i="3"/>
  <c r="R133" i="1" s="1"/>
  <c r="S133" i="1" s="1"/>
  <c r="E16" i="3"/>
  <c r="R16" i="1" s="1"/>
  <c r="E170" i="3"/>
  <c r="R170" i="1" s="1"/>
  <c r="S170" i="1" s="1"/>
  <c r="E446" i="3"/>
  <c r="R446" i="1" s="1"/>
  <c r="S446" i="1" s="1"/>
  <c r="E127" i="3"/>
  <c r="R127" i="1" s="1"/>
  <c r="S127" i="1" s="1"/>
  <c r="E177" i="3"/>
  <c r="R177" i="1" s="1"/>
  <c r="S177" i="1" s="1"/>
  <c r="E89" i="3"/>
  <c r="R89" i="1" s="1"/>
  <c r="S89" i="1" s="1"/>
  <c r="E164" i="3"/>
  <c r="R164" i="1" s="1"/>
  <c r="S164" i="1" s="1"/>
  <c r="E482" i="3"/>
  <c r="R482" i="1" s="1"/>
  <c r="S482" i="1" s="1"/>
  <c r="E20" i="3"/>
  <c r="R20" i="1" s="1"/>
  <c r="S20" i="1" s="1"/>
  <c r="E462" i="3"/>
  <c r="R462" i="1" s="1"/>
  <c r="S462" i="1" s="1"/>
  <c r="E376" i="3"/>
  <c r="R376" i="1" s="1"/>
  <c r="S376" i="1" s="1"/>
  <c r="E379" i="3"/>
  <c r="R379" i="1" s="1"/>
  <c r="S379" i="1" s="1"/>
  <c r="E316" i="3"/>
  <c r="R316" i="1" s="1"/>
  <c r="S316" i="1" s="1"/>
  <c r="E598" i="3"/>
  <c r="R598" i="1" s="1"/>
  <c r="S598" i="1" s="1"/>
  <c r="E171" i="3"/>
  <c r="R171" i="1" s="1"/>
  <c r="S171" i="1" s="1"/>
  <c r="E370" i="3"/>
  <c r="R370" i="1" s="1"/>
  <c r="S370" i="1" s="1"/>
  <c r="E194" i="3"/>
  <c r="R194" i="1" s="1"/>
  <c r="S194" i="1" s="1"/>
  <c r="E117" i="3"/>
  <c r="R117" i="1" s="1"/>
  <c r="S117" i="1" s="1"/>
  <c r="E37" i="3"/>
  <c r="R37" i="1" s="1"/>
  <c r="S37" i="1" s="1"/>
  <c r="E414" i="3"/>
  <c r="R414" i="1" s="1"/>
  <c r="S414" i="1" s="1"/>
  <c r="E350" i="3"/>
  <c r="R350" i="1" s="1"/>
  <c r="S350" i="1" s="1"/>
  <c r="E219" i="3"/>
  <c r="R219" i="1" s="1"/>
  <c r="S219" i="1" s="1"/>
  <c r="E167" i="3"/>
  <c r="R167" i="1" s="1"/>
  <c r="S167" i="1" s="1"/>
  <c r="E73" i="3"/>
  <c r="R73" i="1" s="1"/>
  <c r="S73" i="1" s="1"/>
  <c r="E237" i="3"/>
  <c r="R237" i="1" s="1"/>
  <c r="S237" i="1" s="1"/>
  <c r="E213" i="3"/>
  <c r="R213" i="1" s="1"/>
  <c r="S213" i="1" s="1"/>
  <c r="E189" i="3"/>
  <c r="R189" i="1" s="1"/>
  <c r="S189" i="1" s="1"/>
  <c r="E173" i="3"/>
  <c r="R173" i="1" s="1"/>
  <c r="S173" i="1" s="1"/>
  <c r="E153" i="3"/>
  <c r="R153" i="1" s="1"/>
  <c r="S153" i="1" s="1"/>
  <c r="E123" i="3"/>
  <c r="R123" i="1" s="1"/>
  <c r="S123" i="1" s="1"/>
  <c r="E33" i="3"/>
  <c r="R33" i="1" s="1"/>
  <c r="S33" i="1" s="1"/>
  <c r="E410" i="3"/>
  <c r="R410" i="1" s="1"/>
  <c r="S410" i="1" s="1"/>
  <c r="E498" i="3"/>
  <c r="R498" i="1" s="1"/>
  <c r="S498" i="1" s="1"/>
  <c r="E199" i="3"/>
  <c r="R199" i="1" s="1"/>
  <c r="S199" i="1" s="1"/>
  <c r="E151" i="3"/>
  <c r="R151" i="1" s="1"/>
  <c r="S151" i="1" s="1"/>
  <c r="E41" i="3"/>
  <c r="R41" i="1" s="1"/>
  <c r="S41" i="1" s="1"/>
  <c r="E220" i="3"/>
  <c r="R220" i="1" s="1"/>
  <c r="S220" i="1" s="1"/>
  <c r="E200" i="3"/>
  <c r="R200" i="1" s="1"/>
  <c r="S200" i="1" s="1"/>
  <c r="E180" i="3"/>
  <c r="R180" i="1" s="1"/>
  <c r="S180" i="1" s="1"/>
  <c r="E156" i="3"/>
  <c r="R156" i="1" s="1"/>
  <c r="S156" i="1" s="1"/>
  <c r="E129" i="3"/>
  <c r="R129" i="1" s="1"/>
  <c r="S129" i="1" s="1"/>
  <c r="E29" i="3"/>
  <c r="R29" i="1" s="1"/>
  <c r="S29" i="1" s="1"/>
  <c r="E609" i="3"/>
  <c r="R609" i="1" s="1"/>
  <c r="S609" i="1" s="1"/>
  <c r="E116" i="3"/>
  <c r="R116" i="1" s="1"/>
  <c r="S116" i="1" s="1"/>
  <c r="E84" i="3"/>
  <c r="R84" i="1" s="1"/>
  <c r="S84" i="1" s="1"/>
  <c r="E48" i="3"/>
  <c r="R48" i="1" s="1"/>
  <c r="S48" i="1" s="1"/>
  <c r="E256" i="3"/>
  <c r="R256" i="1" s="1"/>
  <c r="S256" i="1" s="1"/>
  <c r="E365" i="3"/>
  <c r="R365" i="1" s="1"/>
  <c r="S365" i="1" s="1"/>
  <c r="E107" i="3"/>
  <c r="R107" i="1" s="1"/>
  <c r="S107" i="1" s="1"/>
  <c r="E39" i="3"/>
  <c r="R39" i="1" s="1"/>
  <c r="S39" i="1" s="1"/>
  <c r="E348" i="3"/>
  <c r="R348" i="1" s="1"/>
  <c r="S348" i="1" s="1"/>
  <c r="E122" i="3"/>
  <c r="R122" i="1" s="1"/>
  <c r="S122" i="1" s="1"/>
  <c r="E54" i="3"/>
  <c r="R54" i="1" s="1"/>
  <c r="S54" i="1" s="1"/>
  <c r="E439" i="3"/>
  <c r="R439" i="1" s="1"/>
  <c r="S439" i="1" s="1"/>
  <c r="E359" i="3"/>
  <c r="R359" i="1" s="1"/>
  <c r="S359" i="1" s="1"/>
  <c r="E313" i="3"/>
  <c r="R313" i="1" s="1"/>
  <c r="S313" i="1" s="1"/>
  <c r="E565" i="3"/>
  <c r="R565" i="1" s="1"/>
  <c r="S565" i="1" s="1"/>
  <c r="E465" i="3"/>
  <c r="R465" i="1" s="1"/>
  <c r="S465" i="1" s="1"/>
  <c r="E300" i="3"/>
  <c r="R300" i="1" s="1"/>
  <c r="S300" i="1" s="1"/>
  <c r="E540" i="3"/>
  <c r="R540" i="1" s="1"/>
  <c r="S540" i="1" s="1"/>
  <c r="E460" i="3"/>
  <c r="R460" i="1" s="1"/>
  <c r="S460" i="1" s="1"/>
  <c r="E279" i="3"/>
  <c r="R279" i="1" s="1"/>
  <c r="S279" i="1" s="1"/>
  <c r="E515" i="3"/>
  <c r="R515" i="1" s="1"/>
  <c r="S515" i="1" s="1"/>
  <c r="E606" i="3"/>
  <c r="R606" i="1" s="1"/>
  <c r="S606" i="1" s="1"/>
  <c r="E390" i="3"/>
  <c r="R390" i="1" s="1"/>
  <c r="S390" i="1" s="1"/>
  <c r="E389" i="3"/>
  <c r="R389" i="1" s="1"/>
  <c r="S389" i="1" s="1"/>
  <c r="E387" i="3"/>
  <c r="R387" i="1" s="1"/>
  <c r="S387" i="1" s="1"/>
  <c r="E224" i="3"/>
  <c r="E388" i="3"/>
  <c r="R388" i="1" s="1"/>
  <c r="S388" i="1" s="1"/>
  <c r="E602" i="3"/>
  <c r="R602" i="1" s="1"/>
  <c r="S602" i="1" s="1"/>
  <c r="E463" i="3"/>
  <c r="R463" i="1" s="1"/>
  <c r="S463" i="1" s="1"/>
  <c r="E479" i="3"/>
  <c r="E499" i="3"/>
  <c r="R499" i="1" s="1"/>
  <c r="S499" i="1" s="1"/>
  <c r="E519" i="3"/>
  <c r="R519" i="1" s="1"/>
  <c r="S519" i="1" s="1"/>
  <c r="E559" i="3"/>
  <c r="R559" i="1" s="1"/>
  <c r="S559" i="1" s="1"/>
  <c r="E583" i="3"/>
  <c r="R583" i="1" s="1"/>
  <c r="S583" i="1" s="1"/>
  <c r="E263" i="3"/>
  <c r="R263" i="1" s="1"/>
  <c r="S263" i="1" s="1"/>
  <c r="E287" i="3"/>
  <c r="R287" i="1" s="1"/>
  <c r="S287" i="1" s="1"/>
  <c r="E307" i="3"/>
  <c r="R307" i="1" s="1"/>
  <c r="S307" i="1" s="1"/>
  <c r="E323" i="3"/>
  <c r="R323" i="1" s="1"/>
  <c r="S323" i="1" s="1"/>
  <c r="E603" i="3"/>
  <c r="R603" i="1" s="1"/>
  <c r="S603" i="1" s="1"/>
  <c r="E468" i="3"/>
  <c r="R468" i="1" s="1"/>
  <c r="S468" i="1" s="1"/>
  <c r="E484" i="3"/>
  <c r="R484" i="1" s="1"/>
  <c r="S484" i="1" s="1"/>
  <c r="E504" i="3"/>
  <c r="R504" i="1" s="1"/>
  <c r="S504" i="1" s="1"/>
  <c r="E524" i="3"/>
  <c r="R524" i="1" s="1"/>
  <c r="S524" i="1" s="1"/>
  <c r="E544" i="3"/>
  <c r="R544" i="1" s="1"/>
  <c r="S544" i="1" s="1"/>
  <c r="E572" i="3"/>
  <c r="R572" i="1" s="1"/>
  <c r="S572" i="1" s="1"/>
  <c r="E272" i="3"/>
  <c r="R272" i="1" s="1"/>
  <c r="S272" i="1" s="1"/>
  <c r="E288" i="3"/>
  <c r="R288" i="1" s="1"/>
  <c r="S288" i="1" s="1"/>
  <c r="E304" i="3"/>
  <c r="R304" i="1" s="1"/>
  <c r="S304" i="1" s="1"/>
  <c r="E324" i="3"/>
  <c r="R324" i="1" s="1"/>
  <c r="S324" i="1" s="1"/>
  <c r="E340" i="3"/>
  <c r="R340" i="1" s="1"/>
  <c r="S340" i="1" s="1"/>
  <c r="E453" i="3"/>
  <c r="R453" i="1" s="1"/>
  <c r="S453" i="1" s="1"/>
  <c r="E469" i="3"/>
  <c r="R469" i="1" s="1"/>
  <c r="S469" i="1" s="1"/>
  <c r="E489" i="3"/>
  <c r="R489" i="1" s="1"/>
  <c r="S489" i="1" s="1"/>
  <c r="E517" i="3"/>
  <c r="R517" i="1" s="1"/>
  <c r="S517" i="1" s="1"/>
  <c r="E545" i="3"/>
  <c r="R545" i="1" s="1"/>
  <c r="S545" i="1" s="1"/>
  <c r="E573" i="3"/>
  <c r="R573" i="1" s="1"/>
  <c r="S573" i="1" s="1"/>
  <c r="E261" i="3"/>
  <c r="R261" i="1" s="1"/>
  <c r="S261" i="1" s="1"/>
  <c r="R281" i="1"/>
  <c r="S281" i="1" s="1"/>
  <c r="E301" i="3"/>
  <c r="R301" i="1" s="1"/>
  <c r="S301" i="1" s="1"/>
  <c r="E321" i="3"/>
  <c r="R321" i="1" s="1"/>
  <c r="S321" i="1" s="1"/>
  <c r="E454" i="3"/>
  <c r="R454" i="1" s="1"/>
  <c r="S454" i="1" s="1"/>
  <c r="E566" i="3"/>
  <c r="R566" i="1" s="1"/>
  <c r="S566" i="1" s="1"/>
  <c r="E347" i="3"/>
  <c r="R347" i="1" s="1"/>
  <c r="S347" i="1" s="1"/>
  <c r="E363" i="3"/>
  <c r="R363" i="1" s="1"/>
  <c r="S363" i="1" s="1"/>
  <c r="E383" i="3"/>
  <c r="R383" i="1" s="1"/>
  <c r="S383" i="1" s="1"/>
  <c r="E407" i="3"/>
  <c r="R407" i="1" s="1"/>
  <c r="S407" i="1" s="1"/>
  <c r="E427" i="3"/>
  <c r="R427" i="1" s="1"/>
  <c r="S427" i="1" s="1"/>
  <c r="E443" i="3"/>
  <c r="R443" i="1" s="1"/>
  <c r="S443" i="1" s="1"/>
  <c r="E246" i="3"/>
  <c r="R246" i="1" s="1"/>
  <c r="S246" i="1" s="1"/>
  <c r="E18" i="3"/>
  <c r="R18" i="1" s="1"/>
  <c r="S18" i="1" s="1"/>
  <c r="E38" i="3"/>
  <c r="R38" i="1" s="1"/>
  <c r="S38" i="1" s="1"/>
  <c r="E58" i="3"/>
  <c r="R58" i="1" s="1"/>
  <c r="S58" i="1" s="1"/>
  <c r="E78" i="3"/>
  <c r="E94" i="3"/>
  <c r="R94" i="1" s="1"/>
  <c r="S94" i="1" s="1"/>
  <c r="E110" i="3"/>
  <c r="R110" i="1" s="1"/>
  <c r="S110" i="1" s="1"/>
  <c r="E126" i="3"/>
  <c r="R126" i="1" s="1"/>
  <c r="S126" i="1" s="1"/>
  <c r="E506" i="3"/>
  <c r="R506" i="1" s="1"/>
  <c r="S506" i="1" s="1"/>
  <c r="E570" i="3"/>
  <c r="R570" i="1" s="1"/>
  <c r="S570" i="1" s="1"/>
  <c r="E314" i="3"/>
  <c r="R314" i="1" s="1"/>
  <c r="S314" i="1" s="1"/>
  <c r="E356" i="3"/>
  <c r="R356" i="1" s="1"/>
  <c r="S356" i="1" s="1"/>
  <c r="E380" i="3"/>
  <c r="R380" i="1" s="1"/>
  <c r="S380" i="1" s="1"/>
  <c r="E396" i="3"/>
  <c r="R396" i="1" s="1"/>
  <c r="S396" i="1" s="1"/>
  <c r="E412" i="3"/>
  <c r="R412" i="1" s="1"/>
  <c r="S412" i="1" s="1"/>
  <c r="E428" i="3"/>
  <c r="R428" i="1" s="1"/>
  <c r="S428" i="1" s="1"/>
  <c r="E247" i="3"/>
  <c r="R247" i="1" s="1"/>
  <c r="S247" i="1" s="1"/>
  <c r="E23" i="3"/>
  <c r="R23" i="1" s="1"/>
  <c r="S23" i="1" s="1"/>
  <c r="E43" i="3"/>
  <c r="R43" i="1" s="1"/>
  <c r="S43" i="1" s="1"/>
  <c r="E59" i="3"/>
  <c r="R59" i="1" s="1"/>
  <c r="S59" i="1" s="1"/>
  <c r="E79" i="3"/>
  <c r="R79" i="1" s="1"/>
  <c r="S79" i="1" s="1"/>
  <c r="E95" i="3"/>
  <c r="R95" i="1" s="1"/>
  <c r="S95" i="1" s="1"/>
  <c r="E111" i="3"/>
  <c r="R111" i="1" s="1"/>
  <c r="S111" i="1" s="1"/>
  <c r="E478" i="3"/>
  <c r="R478" i="1" s="1"/>
  <c r="S478" i="1" s="1"/>
  <c r="E270" i="3"/>
  <c r="R270" i="1" s="1"/>
  <c r="S270" i="1" s="1"/>
  <c r="E349" i="3"/>
  <c r="R349" i="1" s="1"/>
  <c r="S349" i="1" s="1"/>
  <c r="E369" i="3"/>
  <c r="R369" i="1" s="1"/>
  <c r="S369" i="1" s="1"/>
  <c r="E385" i="3"/>
  <c r="R385" i="1" s="1"/>
  <c r="S385" i="1" s="1"/>
  <c r="E401" i="3"/>
  <c r="R401" i="1" s="1"/>
  <c r="S401" i="1" s="1"/>
  <c r="E449" i="3"/>
  <c r="R449" i="1" s="1"/>
  <c r="S449" i="1" s="1"/>
  <c r="E260" i="3"/>
  <c r="R260" i="1" s="1"/>
  <c r="S260" i="1" s="1"/>
  <c r="E36" i="3"/>
  <c r="R36" i="1" s="1"/>
  <c r="S36" i="1" s="1"/>
  <c r="E52" i="3"/>
  <c r="R52" i="1" s="1"/>
  <c r="S52" i="1" s="1"/>
  <c r="E72" i="3"/>
  <c r="R72" i="1" s="1"/>
  <c r="S72" i="1" s="1"/>
  <c r="E88" i="3"/>
  <c r="R88" i="1" s="1"/>
  <c r="S88" i="1" s="1"/>
  <c r="E104" i="3"/>
  <c r="R104" i="1" s="1"/>
  <c r="S104" i="1" s="1"/>
  <c r="E120" i="3"/>
  <c r="R120" i="1" s="1"/>
  <c r="S120" i="1" s="1"/>
  <c r="E140" i="3"/>
  <c r="R140" i="1" s="1"/>
  <c r="S140" i="1" s="1"/>
  <c r="E338" i="3"/>
  <c r="R338" i="1" s="1"/>
  <c r="S338" i="1" s="1"/>
  <c r="E438" i="3"/>
  <c r="R438" i="1" s="1"/>
  <c r="S438" i="1" s="1"/>
  <c r="E45" i="3"/>
  <c r="R45" i="1" s="1"/>
  <c r="S45" i="1" s="1"/>
  <c r="E121" i="3"/>
  <c r="R121" i="1" s="1"/>
  <c r="S121" i="1" s="1"/>
  <c r="E144" i="3"/>
  <c r="R144" i="1" s="1"/>
  <c r="S144" i="1" s="1"/>
  <c r="E467" i="3"/>
  <c r="R467" i="1" s="1"/>
  <c r="S467" i="1" s="1"/>
  <c r="E483" i="3"/>
  <c r="R483" i="1" s="1"/>
  <c r="S483" i="1" s="1"/>
  <c r="E507" i="3"/>
  <c r="R507" i="1" s="1"/>
  <c r="S507" i="1" s="1"/>
  <c r="E535" i="3"/>
  <c r="R535" i="1" s="1"/>
  <c r="S535" i="1" s="1"/>
  <c r="E563" i="3"/>
  <c r="R563" i="1" s="1"/>
  <c r="S563" i="1" s="1"/>
  <c r="E587" i="3"/>
  <c r="R587" i="1" s="1"/>
  <c r="S587" i="1" s="1"/>
  <c r="E267" i="3"/>
  <c r="R267" i="1" s="1"/>
  <c r="S267" i="1" s="1"/>
  <c r="E291" i="3"/>
  <c r="R291" i="1" s="1"/>
  <c r="S291" i="1" s="1"/>
  <c r="E311" i="3"/>
  <c r="R311" i="1" s="1"/>
  <c r="S311" i="1" s="1"/>
  <c r="E327" i="3"/>
  <c r="R327" i="1" s="1"/>
  <c r="S327" i="1" s="1"/>
  <c r="E611" i="3"/>
  <c r="R611" i="1" s="1"/>
  <c r="S611" i="1" s="1"/>
  <c r="E472" i="3"/>
  <c r="R472" i="1" s="1"/>
  <c r="S472" i="1" s="1"/>
  <c r="E488" i="3"/>
  <c r="R488" i="1" s="1"/>
  <c r="S488" i="1" s="1"/>
  <c r="E508" i="3"/>
  <c r="R508" i="1" s="1"/>
  <c r="S508" i="1" s="1"/>
  <c r="E528" i="3"/>
  <c r="R528" i="1" s="1"/>
  <c r="S528" i="1" s="1"/>
  <c r="E548" i="3"/>
  <c r="R548" i="1" s="1"/>
  <c r="S548" i="1" s="1"/>
  <c r="E584" i="3"/>
  <c r="R584" i="1" s="1"/>
  <c r="S584" i="1" s="1"/>
  <c r="E276" i="3"/>
  <c r="R276" i="1" s="1"/>
  <c r="S276" i="1" s="1"/>
  <c r="E292" i="3"/>
  <c r="R292" i="1" s="1"/>
  <c r="S292" i="1" s="1"/>
  <c r="E308" i="3"/>
  <c r="R308" i="1" s="1"/>
  <c r="S308" i="1" s="1"/>
  <c r="E328" i="3"/>
  <c r="R328" i="1" s="1"/>
  <c r="S328" i="1" s="1"/>
  <c r="E344" i="3"/>
  <c r="R344" i="1" s="1"/>
  <c r="S344" i="1" s="1"/>
  <c r="E457" i="3"/>
  <c r="R457" i="1" s="1"/>
  <c r="S457" i="1" s="1"/>
  <c r="E473" i="3"/>
  <c r="R473" i="1" s="1"/>
  <c r="S473" i="1" s="1"/>
  <c r="E493" i="3"/>
  <c r="R493" i="1" s="1"/>
  <c r="S493" i="1" s="1"/>
  <c r="E521" i="3"/>
  <c r="R521" i="1" s="1"/>
  <c r="S521" i="1" s="1"/>
  <c r="E557" i="3"/>
  <c r="R557" i="1" s="1"/>
  <c r="S557" i="1" s="1"/>
  <c r="E577" i="3"/>
  <c r="R577" i="1" s="1"/>
  <c r="S577" i="1" s="1"/>
  <c r="E265" i="3"/>
  <c r="R265" i="1" s="1"/>
  <c r="S265" i="1" s="1"/>
  <c r="E285" i="3"/>
  <c r="R285" i="1" s="1"/>
  <c r="S285" i="1" s="1"/>
  <c r="E305" i="3"/>
  <c r="R305" i="1" s="1"/>
  <c r="S305" i="1" s="1"/>
  <c r="E329" i="3"/>
  <c r="R329" i="1" s="1"/>
  <c r="S329" i="1" s="1"/>
  <c r="E470" i="3"/>
  <c r="R470" i="1" s="1"/>
  <c r="S470" i="1" s="1"/>
  <c r="E582" i="3"/>
  <c r="R582" i="1" s="1"/>
  <c r="S582" i="1" s="1"/>
  <c r="E351" i="3"/>
  <c r="R351" i="1" s="1"/>
  <c r="S351" i="1" s="1"/>
  <c r="E367" i="3"/>
  <c r="R367" i="1" s="1"/>
  <c r="S367" i="1" s="1"/>
  <c r="E411" i="3"/>
  <c r="R411" i="1" s="1"/>
  <c r="S411" i="1" s="1"/>
  <c r="E431" i="3"/>
  <c r="R431" i="1" s="1"/>
  <c r="S431" i="1" s="1"/>
  <c r="E447" i="3"/>
  <c r="R447" i="1" s="1"/>
  <c r="S447" i="1" s="1"/>
  <c r="E250" i="3"/>
  <c r="R250" i="1" s="1"/>
  <c r="S250" i="1" s="1"/>
  <c r="E22" i="3"/>
  <c r="R22" i="1" s="1"/>
  <c r="S22" i="1" s="1"/>
  <c r="E46" i="3"/>
  <c r="R46" i="1" s="1"/>
  <c r="S46" i="1" s="1"/>
  <c r="E62" i="3"/>
  <c r="R62" i="1" s="1"/>
  <c r="S62" i="1" s="1"/>
  <c r="E82" i="3"/>
  <c r="R82" i="1" s="1"/>
  <c r="S82" i="1" s="1"/>
  <c r="E98" i="3"/>
  <c r="R98" i="1" s="1"/>
  <c r="S98" i="1" s="1"/>
  <c r="E114" i="3"/>
  <c r="R114" i="1" s="1"/>
  <c r="S114" i="1" s="1"/>
  <c r="E601" i="3"/>
  <c r="R601" i="1" s="1"/>
  <c r="S601" i="1" s="1"/>
  <c r="E522" i="3"/>
  <c r="R522" i="1" s="1"/>
  <c r="S522" i="1" s="1"/>
  <c r="E586" i="3"/>
  <c r="R586" i="1" s="1"/>
  <c r="S586" i="1" s="1"/>
  <c r="E330" i="3"/>
  <c r="R330" i="1" s="1"/>
  <c r="S330" i="1" s="1"/>
  <c r="E360" i="3"/>
  <c r="R360" i="1" s="1"/>
  <c r="S360" i="1" s="1"/>
  <c r="E384" i="3"/>
  <c r="R384" i="1" s="1"/>
  <c r="S384" i="1" s="1"/>
  <c r="E400" i="3"/>
  <c r="R400" i="1" s="1"/>
  <c r="S400" i="1" s="1"/>
  <c r="E416" i="3"/>
  <c r="R416" i="1" s="1"/>
  <c r="S416" i="1" s="1"/>
  <c r="E432" i="3"/>
  <c r="R432" i="1" s="1"/>
  <c r="S432" i="1" s="1"/>
  <c r="E251" i="3"/>
  <c r="R251" i="1" s="1"/>
  <c r="S251" i="1" s="1"/>
  <c r="E31" i="3"/>
  <c r="R31" i="1" s="1"/>
  <c r="S31" i="1" s="1"/>
  <c r="E47" i="3"/>
  <c r="R47" i="1" s="1"/>
  <c r="S47" i="1" s="1"/>
  <c r="E63" i="3"/>
  <c r="R63" i="1" s="1"/>
  <c r="S63" i="1" s="1"/>
  <c r="E83" i="3"/>
  <c r="R83" i="1" s="1"/>
  <c r="S83" i="1" s="1"/>
  <c r="E99" i="3"/>
  <c r="E115" i="3"/>
  <c r="R115" i="1" s="1"/>
  <c r="S115" i="1" s="1"/>
  <c r="E526" i="3"/>
  <c r="R526" i="1" s="1"/>
  <c r="S526" i="1" s="1"/>
  <c r="E286" i="3"/>
  <c r="R286" i="1" s="1"/>
  <c r="S286" i="1" s="1"/>
  <c r="E353" i="3"/>
  <c r="R353" i="1" s="1"/>
  <c r="S353" i="1" s="1"/>
  <c r="E373" i="3"/>
  <c r="R373" i="1" s="1"/>
  <c r="S373" i="1" s="1"/>
  <c r="E364" i="3"/>
  <c r="R364" i="1" s="1"/>
  <c r="S364" i="1" s="1"/>
  <c r="E455" i="3"/>
  <c r="R455" i="1" s="1"/>
  <c r="S455" i="1" s="1"/>
  <c r="E471" i="3"/>
  <c r="R471" i="1" s="1"/>
  <c r="S471" i="1" s="1"/>
  <c r="E487" i="3"/>
  <c r="R487" i="1" s="1"/>
  <c r="S487" i="1" s="1"/>
  <c r="E511" i="3"/>
  <c r="R511" i="1" s="1"/>
  <c r="S511" i="1" s="1"/>
  <c r="E547" i="3"/>
  <c r="R547" i="1" s="1"/>
  <c r="S547" i="1" s="1"/>
  <c r="E575" i="3"/>
  <c r="R575" i="1" s="1"/>
  <c r="S575" i="1" s="1"/>
  <c r="E591" i="3"/>
  <c r="R591" i="1" s="1"/>
  <c r="S591" i="1" s="1"/>
  <c r="E275" i="3"/>
  <c r="R275" i="1" s="1"/>
  <c r="S275" i="1" s="1"/>
  <c r="E295" i="3"/>
  <c r="R295" i="1" s="1"/>
  <c r="S295" i="1" s="1"/>
  <c r="E315" i="3"/>
  <c r="R315" i="1" s="1"/>
  <c r="S315" i="1" s="1"/>
  <c r="E335" i="3"/>
  <c r="R335" i="1" s="1"/>
  <c r="S335" i="1" s="1"/>
  <c r="E456" i="3"/>
  <c r="R456" i="1" s="1"/>
  <c r="S456" i="1" s="1"/>
  <c r="E476" i="3"/>
  <c r="R476" i="1" s="1"/>
  <c r="S476" i="1" s="1"/>
  <c r="E492" i="3"/>
  <c r="R492" i="1" s="1"/>
  <c r="S492" i="1" s="1"/>
  <c r="E512" i="3"/>
  <c r="R512" i="1" s="1"/>
  <c r="S512" i="1" s="1"/>
  <c r="E532" i="3"/>
  <c r="R532" i="1" s="1"/>
  <c r="S532" i="1" s="1"/>
  <c r="E552" i="3"/>
  <c r="R552" i="1" s="1"/>
  <c r="S552" i="1" s="1"/>
  <c r="E592" i="3"/>
  <c r="R592" i="1" s="1"/>
  <c r="S592" i="1" s="1"/>
  <c r="E280" i="3"/>
  <c r="R280" i="1" s="1"/>
  <c r="S280" i="1" s="1"/>
  <c r="E296" i="3"/>
  <c r="R296" i="1" s="1"/>
  <c r="S296" i="1" s="1"/>
  <c r="E312" i="3"/>
  <c r="R312" i="1" s="1"/>
  <c r="S312" i="1" s="1"/>
  <c r="E332" i="3"/>
  <c r="R332" i="1" s="1"/>
  <c r="S332" i="1" s="1"/>
  <c r="E600" i="3"/>
  <c r="R600" i="1" s="1"/>
  <c r="S600" i="1" s="1"/>
  <c r="E461" i="3"/>
  <c r="R461" i="1" s="1"/>
  <c r="S461" i="1" s="1"/>
  <c r="E477" i="3"/>
  <c r="R477" i="1" s="1"/>
  <c r="S477" i="1" s="1"/>
  <c r="E501" i="3"/>
  <c r="R501" i="1" s="1"/>
  <c r="S501" i="1" s="1"/>
  <c r="E533" i="3"/>
  <c r="R533" i="1" s="1"/>
  <c r="S533" i="1" s="1"/>
  <c r="E561" i="3"/>
  <c r="R561" i="1" s="1"/>
  <c r="S561" i="1" s="1"/>
  <c r="E581" i="3"/>
  <c r="R581" i="1" s="1"/>
  <c r="S581" i="1" s="1"/>
  <c r="E273" i="3"/>
  <c r="R273" i="1" s="1"/>
  <c r="S273" i="1" s="1"/>
  <c r="E289" i="3"/>
  <c r="R289" i="1" s="1"/>
  <c r="S289" i="1" s="1"/>
  <c r="E309" i="3"/>
  <c r="R309" i="1" s="1"/>
  <c r="S309" i="1" s="1"/>
  <c r="E333" i="3"/>
  <c r="R333" i="1" s="1"/>
  <c r="S333" i="1" s="1"/>
  <c r="E502" i="3"/>
  <c r="R502" i="1" s="1"/>
  <c r="S502" i="1" s="1"/>
  <c r="E278" i="3"/>
  <c r="R278" i="1" s="1"/>
  <c r="S278" i="1" s="1"/>
  <c r="E355" i="3"/>
  <c r="R355" i="1" s="1"/>
  <c r="S355" i="1" s="1"/>
  <c r="E371" i="3"/>
  <c r="R371" i="1" s="1"/>
  <c r="S371" i="1" s="1"/>
  <c r="E395" i="3"/>
  <c r="R395" i="1" s="1"/>
  <c r="S395" i="1" s="1"/>
  <c r="E419" i="3"/>
  <c r="R419" i="1" s="1"/>
  <c r="S419" i="1" s="1"/>
  <c r="E435" i="3"/>
  <c r="R435" i="1" s="1"/>
  <c r="S435" i="1" s="1"/>
  <c r="E238" i="3"/>
  <c r="R238" i="1" s="1"/>
  <c r="S238" i="1" s="1"/>
  <c r="E254" i="3"/>
  <c r="R254" i="1" s="1"/>
  <c r="S254" i="1" s="1"/>
  <c r="E26" i="3"/>
  <c r="R26" i="1" s="1"/>
  <c r="S26" i="1" s="1"/>
  <c r="E50" i="3"/>
  <c r="R50" i="1" s="1"/>
  <c r="S50" i="1" s="1"/>
  <c r="E66" i="3"/>
  <c r="R66" i="1" s="1"/>
  <c r="S66" i="1" s="1"/>
  <c r="E86" i="3"/>
  <c r="R86" i="1" s="1"/>
  <c r="S86" i="1" s="1"/>
  <c r="E102" i="3"/>
  <c r="R102" i="1" s="1"/>
  <c r="S102" i="1" s="1"/>
  <c r="E118" i="3"/>
  <c r="R118" i="1" s="1"/>
  <c r="S118" i="1" s="1"/>
  <c r="E458" i="3"/>
  <c r="R458" i="1" s="1"/>
  <c r="S458" i="1" s="1"/>
  <c r="E538" i="3"/>
  <c r="R538" i="1" s="1"/>
  <c r="S538" i="1" s="1"/>
  <c r="E266" i="3"/>
  <c r="R266" i="1" s="1"/>
  <c r="S266" i="1" s="1"/>
  <c r="E342" i="3"/>
  <c r="R342" i="1" s="1"/>
  <c r="S342" i="1" s="1"/>
  <c r="E372" i="3"/>
  <c r="R372" i="1" s="1"/>
  <c r="S372" i="1" s="1"/>
  <c r="E404" i="3"/>
  <c r="R404" i="1" s="1"/>
  <c r="S404" i="1" s="1"/>
  <c r="E420" i="3"/>
  <c r="R420" i="1" s="1"/>
  <c r="S420" i="1" s="1"/>
  <c r="E440" i="3"/>
  <c r="R440" i="1" s="1"/>
  <c r="S440" i="1" s="1"/>
  <c r="E35" i="3"/>
  <c r="R35" i="1" s="1"/>
  <c r="S35" i="1" s="1"/>
  <c r="E51" i="3"/>
  <c r="R51" i="1" s="1"/>
  <c r="S51" i="1" s="1"/>
  <c r="E67" i="3"/>
  <c r="R67" i="1" s="1"/>
  <c r="S67" i="1" s="1"/>
  <c r="E87" i="3"/>
  <c r="R87" i="1" s="1"/>
  <c r="S87" i="1" s="1"/>
  <c r="E103" i="3"/>
  <c r="R103" i="1" s="1"/>
  <c r="S103" i="1" s="1"/>
  <c r="E605" i="3"/>
  <c r="R605" i="1" s="1"/>
  <c r="S605" i="1" s="1"/>
  <c r="E542" i="3"/>
  <c r="R542" i="1" s="1"/>
  <c r="S542" i="1" s="1"/>
  <c r="E302" i="3"/>
  <c r="R302" i="1" s="1"/>
  <c r="S302" i="1" s="1"/>
  <c r="E361" i="3"/>
  <c r="R361" i="1" s="1"/>
  <c r="S361" i="1" s="1"/>
  <c r="E377" i="3"/>
  <c r="R377" i="1" s="1"/>
  <c r="S377" i="1" s="1"/>
  <c r="E393" i="3"/>
  <c r="R393" i="1" s="1"/>
  <c r="S393" i="1" s="1"/>
  <c r="E409" i="3"/>
  <c r="R409" i="1" s="1"/>
  <c r="S409" i="1" s="1"/>
  <c r="E437" i="3"/>
  <c r="R437" i="1" s="1"/>
  <c r="S437" i="1" s="1"/>
  <c r="E248" i="3"/>
  <c r="R248" i="1" s="1"/>
  <c r="S248" i="1" s="1"/>
  <c r="E28" i="3"/>
  <c r="R28" i="1" s="1"/>
  <c r="S28" i="1" s="1"/>
  <c r="E44" i="3"/>
  <c r="R44" i="1" s="1"/>
  <c r="S44" i="1" s="1"/>
  <c r="E64" i="3"/>
  <c r="R64" i="1" s="1"/>
  <c r="S64" i="1" s="1"/>
  <c r="E80" i="3"/>
  <c r="R80" i="1" s="1"/>
  <c r="S80" i="1" s="1"/>
  <c r="E96" i="3"/>
  <c r="R96" i="1" s="1"/>
  <c r="S96" i="1" s="1"/>
  <c r="E112" i="3"/>
  <c r="R112" i="1" s="1"/>
  <c r="S112" i="1" s="1"/>
  <c r="E105" i="3"/>
  <c r="R105" i="1" s="1"/>
  <c r="S105" i="1" s="1"/>
  <c r="E234" i="3"/>
  <c r="R234" i="1" s="1"/>
  <c r="S234" i="1" s="1"/>
  <c r="E166" i="3"/>
  <c r="R166" i="1" s="1"/>
  <c r="S166" i="1" s="1"/>
  <c r="E227" i="3"/>
  <c r="R227" i="1" s="1"/>
  <c r="S227" i="1" s="1"/>
  <c r="E57" i="3"/>
  <c r="R57" i="1" s="1"/>
  <c r="S57" i="1" s="1"/>
  <c r="E354" i="3"/>
  <c r="R354" i="1" s="1"/>
  <c r="S354" i="1" s="1"/>
  <c r="E226" i="3"/>
  <c r="R226" i="1" s="1"/>
  <c r="S226" i="1" s="1"/>
  <c r="E206" i="3"/>
  <c r="R206" i="1" s="1"/>
  <c r="S206" i="1" s="1"/>
  <c r="E190" i="3"/>
  <c r="R190" i="1" s="1"/>
  <c r="S190" i="1" s="1"/>
  <c r="E162" i="3"/>
  <c r="R162" i="1" s="1"/>
  <c r="S162" i="1" s="1"/>
  <c r="E142" i="3"/>
  <c r="R142" i="1" s="1"/>
  <c r="S142" i="1" s="1"/>
  <c r="E101" i="3"/>
  <c r="R101" i="1" s="1"/>
  <c r="S101" i="1" s="1"/>
  <c r="E21" i="3"/>
  <c r="R21" i="1" s="1"/>
  <c r="S21" i="1" s="1"/>
  <c r="E398" i="3"/>
  <c r="R398" i="1" s="1"/>
  <c r="S398" i="1" s="1"/>
  <c r="E578" i="3"/>
  <c r="R578" i="1" s="1"/>
  <c r="S578" i="1" s="1"/>
  <c r="E203" i="3"/>
  <c r="R203" i="1" s="1"/>
  <c r="S203" i="1" s="1"/>
  <c r="E155" i="3"/>
  <c r="R155" i="1" s="1"/>
  <c r="S155" i="1" s="1"/>
  <c r="E25" i="3"/>
  <c r="R25" i="1" s="1"/>
  <c r="S25" i="1" s="1"/>
  <c r="E229" i="3"/>
  <c r="R229" i="1" s="1"/>
  <c r="S229" i="1" s="1"/>
  <c r="E209" i="3"/>
  <c r="R209" i="1" s="1"/>
  <c r="S209" i="1" s="1"/>
  <c r="E185" i="3"/>
  <c r="R185" i="1" s="1"/>
  <c r="S185" i="1" s="1"/>
  <c r="E169" i="3"/>
  <c r="R169" i="1" s="1"/>
  <c r="S169" i="1" s="1"/>
  <c r="E149" i="3"/>
  <c r="R149" i="1" s="1"/>
  <c r="S149" i="1" s="1"/>
  <c r="E113" i="3"/>
  <c r="E17" i="3"/>
  <c r="R17" i="1" s="1"/>
  <c r="S17" i="1" s="1"/>
  <c r="E378" i="3"/>
  <c r="R378" i="1" s="1"/>
  <c r="S378" i="1" s="1"/>
  <c r="E235" i="3"/>
  <c r="R235" i="1" s="1"/>
  <c r="S235" i="1" s="1"/>
  <c r="E187" i="3"/>
  <c r="R187" i="1" s="1"/>
  <c r="S187" i="1" s="1"/>
  <c r="E138" i="3"/>
  <c r="R138" i="1" s="1"/>
  <c r="S138" i="1" s="1"/>
  <c r="E450" i="3"/>
  <c r="R450" i="1" s="1"/>
  <c r="S450" i="1" s="1"/>
  <c r="E216" i="3"/>
  <c r="R216" i="1" s="1"/>
  <c r="S216" i="1" s="1"/>
  <c r="E196" i="3"/>
  <c r="R196" i="1" s="1"/>
  <c r="S196" i="1" s="1"/>
  <c r="E176" i="3"/>
  <c r="R176" i="1" s="1"/>
  <c r="S176" i="1" s="1"/>
  <c r="E152" i="3"/>
  <c r="R152" i="1" s="1"/>
  <c r="S152" i="1" s="1"/>
  <c r="E109" i="3"/>
  <c r="R109" i="1" s="1"/>
  <c r="S109" i="1" s="1"/>
  <c r="E257" i="3"/>
  <c r="R257" i="1" s="1"/>
  <c r="S257" i="1" s="1"/>
  <c r="E358" i="3"/>
  <c r="R358" i="1" s="1"/>
  <c r="S358" i="1" s="1"/>
  <c r="E136" i="3"/>
  <c r="R136" i="1" s="1"/>
  <c r="S136" i="1" s="1"/>
  <c r="E108" i="3"/>
  <c r="R108" i="1" s="1"/>
  <c r="S108" i="1" s="1"/>
  <c r="E76" i="3"/>
  <c r="R76" i="1" s="1"/>
  <c r="S76" i="1" s="1"/>
  <c r="E40" i="3"/>
  <c r="R40" i="1" s="1"/>
  <c r="S40" i="1" s="1"/>
  <c r="E244" i="3"/>
  <c r="R244" i="1" s="1"/>
  <c r="S244" i="1" s="1"/>
  <c r="E405" i="3"/>
  <c r="R405" i="1" s="1"/>
  <c r="S405" i="1" s="1"/>
  <c r="E318" i="3"/>
  <c r="R318" i="1" s="1"/>
  <c r="S318" i="1" s="1"/>
  <c r="E91" i="3"/>
  <c r="R91" i="1" s="1"/>
  <c r="S91" i="1" s="1"/>
  <c r="E19" i="3"/>
  <c r="R19" i="1" s="1"/>
  <c r="S19" i="1" s="1"/>
  <c r="E408" i="3"/>
  <c r="R408" i="1" s="1"/>
  <c r="S408" i="1" s="1"/>
  <c r="E298" i="3"/>
  <c r="R298" i="1" s="1"/>
  <c r="S298" i="1" s="1"/>
  <c r="E106" i="3"/>
  <c r="R106" i="1" s="1"/>
  <c r="S106" i="1" s="1"/>
  <c r="E30" i="3"/>
  <c r="R30" i="1" s="1"/>
  <c r="S30" i="1" s="1"/>
  <c r="E423" i="3"/>
  <c r="R423" i="1" s="1"/>
  <c r="S423" i="1" s="1"/>
  <c r="E294" i="3"/>
  <c r="R294" i="1" s="1"/>
  <c r="S294" i="1" s="1"/>
  <c r="E297" i="3"/>
  <c r="R297" i="1" s="1"/>
  <c r="S297" i="1" s="1"/>
  <c r="E537" i="3"/>
  <c r="R537" i="1" s="1"/>
  <c r="S537" i="1" s="1"/>
  <c r="E608" i="3"/>
  <c r="R608" i="1" s="1"/>
  <c r="S608" i="1" s="1"/>
  <c r="E284" i="3"/>
  <c r="R284" i="1" s="1"/>
  <c r="S284" i="1" s="1"/>
  <c r="E520" i="3"/>
  <c r="R520" i="1" s="1"/>
  <c r="S520" i="1" s="1"/>
  <c r="E599" i="3"/>
  <c r="R599" i="1" s="1"/>
  <c r="S599" i="1" s="1"/>
  <c r="E595" i="3"/>
  <c r="R595" i="1" s="1"/>
  <c r="S595" i="1" s="1"/>
  <c r="E495" i="3"/>
  <c r="R495" i="1" s="1"/>
  <c r="S495" i="1" s="1"/>
  <c r="E146" i="3"/>
  <c r="R146" i="1" s="1"/>
  <c r="S146" i="1" s="1"/>
  <c r="E159" i="3"/>
  <c r="R159" i="1" s="1"/>
  <c r="S159" i="1" s="1"/>
  <c r="E215" i="3"/>
  <c r="R215" i="1" s="1"/>
  <c r="S215" i="1" s="1"/>
  <c r="E147" i="3"/>
  <c r="R147" i="1" s="1"/>
  <c r="S147" i="1" s="1"/>
  <c r="E253" i="3"/>
  <c r="R253" i="1" s="1"/>
  <c r="S253" i="1" s="1"/>
  <c r="E466" i="3"/>
  <c r="R466" i="1" s="1"/>
  <c r="S466" i="1" s="1"/>
  <c r="E222" i="3"/>
  <c r="R222" i="1" s="1"/>
  <c r="S222" i="1" s="1"/>
  <c r="E202" i="3"/>
  <c r="R202" i="1" s="1"/>
  <c r="S202" i="1" s="1"/>
  <c r="E186" i="3"/>
  <c r="R186" i="1" s="1"/>
  <c r="S186" i="1" s="1"/>
  <c r="E158" i="3"/>
  <c r="R158" i="1" s="1"/>
  <c r="S158" i="1" s="1"/>
  <c r="E137" i="3"/>
  <c r="R137" i="1" s="1"/>
  <c r="S137" i="1" s="1"/>
  <c r="E85" i="3"/>
  <c r="R85" i="1" s="1"/>
  <c r="S85" i="1" s="1"/>
  <c r="E249" i="3"/>
  <c r="R249" i="1" s="1"/>
  <c r="S249" i="1" s="1"/>
  <c r="E382" i="3"/>
  <c r="R382" i="1" s="1"/>
  <c r="S382" i="1" s="1"/>
  <c r="E514" i="3"/>
  <c r="R514" i="1" s="1"/>
  <c r="S514" i="1" s="1"/>
  <c r="E191" i="3"/>
  <c r="R191" i="1" s="1"/>
  <c r="S191" i="1" s="1"/>
  <c r="E143" i="3"/>
  <c r="R143" i="1" s="1"/>
  <c r="S143" i="1" s="1"/>
  <c r="E434" i="3"/>
  <c r="R434" i="1" s="1"/>
  <c r="S434" i="1" s="1"/>
  <c r="E221" i="3"/>
  <c r="R221" i="1" s="1"/>
  <c r="S221" i="1" s="1"/>
  <c r="E205" i="3"/>
  <c r="R205" i="1" s="1"/>
  <c r="S205" i="1" s="1"/>
  <c r="E181" i="3"/>
  <c r="R181" i="1" s="1"/>
  <c r="S181" i="1" s="1"/>
  <c r="E165" i="3"/>
  <c r="R165" i="1" s="1"/>
  <c r="S165" i="1" s="1"/>
  <c r="E141" i="3"/>
  <c r="R141" i="1" s="1"/>
  <c r="S141" i="1" s="1"/>
  <c r="E97" i="3"/>
  <c r="R97" i="1" s="1"/>
  <c r="S97" i="1" s="1"/>
  <c r="E245" i="3"/>
  <c r="R245" i="1" s="1"/>
  <c r="S245" i="1" s="1"/>
  <c r="E362" i="3"/>
  <c r="R362" i="1" s="1"/>
  <c r="S362" i="1" s="1"/>
  <c r="E223" i="3"/>
  <c r="R223" i="1" s="1"/>
  <c r="S223" i="1" s="1"/>
  <c r="E175" i="3"/>
  <c r="R175" i="1" s="1"/>
  <c r="S175" i="1" s="1"/>
  <c r="E119" i="3"/>
  <c r="R119" i="1" s="1"/>
  <c r="S119" i="1" s="1"/>
  <c r="E402" i="3"/>
  <c r="R402" i="1" s="1"/>
  <c r="S402" i="1" s="1"/>
  <c r="E212" i="3"/>
  <c r="R212" i="1" s="1"/>
  <c r="S212" i="1" s="1"/>
  <c r="E192" i="3"/>
  <c r="R192" i="1" s="1"/>
  <c r="S192" i="1" s="1"/>
  <c r="E172" i="3"/>
  <c r="R172" i="1" s="1"/>
  <c r="S172" i="1" s="1"/>
  <c r="E139" i="3"/>
  <c r="R139" i="1" s="1"/>
  <c r="S139" i="1" s="1"/>
  <c r="E93" i="3"/>
  <c r="R93" i="1" s="1"/>
  <c r="S93" i="1" s="1"/>
  <c r="E241" i="3"/>
  <c r="R241" i="1" s="1"/>
  <c r="S241" i="1" s="1"/>
  <c r="E274" i="3"/>
  <c r="R274" i="1" s="1"/>
  <c r="S274" i="1" s="1"/>
  <c r="E132" i="3"/>
  <c r="R132" i="1" s="1"/>
  <c r="E100" i="3"/>
  <c r="R100" i="1" s="1"/>
  <c r="S100" i="1" s="1"/>
  <c r="E68" i="3"/>
  <c r="R68" i="1" s="1"/>
  <c r="S68" i="1" s="1"/>
  <c r="E32" i="3"/>
  <c r="R32" i="1" s="1"/>
  <c r="S32" i="1" s="1"/>
  <c r="E441" i="3"/>
  <c r="R441" i="1" s="1"/>
  <c r="S441" i="1" s="1"/>
  <c r="E397" i="3"/>
  <c r="R397" i="1" s="1"/>
  <c r="S397" i="1" s="1"/>
  <c r="E574" i="3"/>
  <c r="R574" i="1" s="1"/>
  <c r="S574" i="1" s="1"/>
  <c r="E71" i="3"/>
  <c r="R71" i="1" s="1"/>
  <c r="S71" i="1" s="1"/>
  <c r="E392" i="3"/>
  <c r="R392" i="1" s="1"/>
  <c r="S392" i="1" s="1"/>
  <c r="E554" i="3"/>
  <c r="R554" i="1" s="1"/>
  <c r="S554" i="1" s="1"/>
  <c r="E90" i="3"/>
  <c r="E258" i="3"/>
  <c r="R258" i="1" s="1"/>
  <c r="S258" i="1" s="1"/>
  <c r="E399" i="3"/>
  <c r="R399" i="1" s="1"/>
  <c r="S399" i="1" s="1"/>
  <c r="E550" i="3"/>
  <c r="R550" i="1" s="1"/>
  <c r="S550" i="1" s="1"/>
  <c r="E277" i="3"/>
  <c r="R277" i="1" s="1"/>
  <c r="S277" i="1" s="1"/>
  <c r="E509" i="3"/>
  <c r="R509" i="1" s="1"/>
  <c r="S509" i="1" s="1"/>
  <c r="E336" i="3"/>
  <c r="R336" i="1" s="1"/>
  <c r="S336" i="1" s="1"/>
  <c r="E264" i="3"/>
  <c r="R264" i="1" s="1"/>
  <c r="S264" i="1" s="1"/>
  <c r="E496" i="3"/>
  <c r="R496" i="1" s="1"/>
  <c r="S496" i="1" s="1"/>
  <c r="E319" i="3"/>
  <c r="R319" i="1" s="1"/>
  <c r="S319" i="1" s="1"/>
  <c r="E579" i="3"/>
  <c r="R579" i="1" s="1"/>
  <c r="S579" i="1" s="1"/>
  <c r="E475" i="3"/>
  <c r="R475" i="1" s="1"/>
  <c r="S475" i="1" s="1"/>
  <c r="R479" i="1"/>
  <c r="S479" i="1" s="1"/>
  <c r="S16" i="1"/>
  <c r="M132" i="1"/>
  <c r="S132" i="1" l="1"/>
</calcChain>
</file>

<file path=xl/comments1.xml><?xml version="1.0" encoding="utf-8"?>
<comments xmlns="http://schemas.openxmlformats.org/spreadsheetml/2006/main">
  <authors>
    <author>xaydung360.vn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xaydung360.vn:</t>
        </r>
        <r>
          <rPr>
            <sz val="9"/>
            <color indexed="81"/>
            <rFont val="Tahoma"/>
            <family val="2"/>
          </rPr>
          <t xml:space="preserve">
Điền hệ số nhiên liệu vào đây
</t>
        </r>
      </text>
    </comment>
    <comment ref="P5" authorId="0" shapeId="0">
      <text>
        <r>
          <rPr>
            <b/>
            <sz val="9"/>
            <color indexed="81"/>
            <rFont val="Tahoma"/>
            <charset val="1"/>
          </rPr>
          <t>xaydung360.vn:</t>
        </r>
        <r>
          <rPr>
            <sz val="9"/>
            <color indexed="81"/>
            <rFont val="Tahoma"/>
            <charset val="1"/>
          </rPr>
          <t xml:space="preserve">
Điền hệ số vào đây</t>
        </r>
      </text>
    </comment>
    <comment ref="P6" authorId="0" shapeId="0">
      <text>
        <r>
          <rPr>
            <b/>
            <sz val="9"/>
            <color indexed="81"/>
            <rFont val="Tahoma"/>
            <charset val="1"/>
          </rPr>
          <t>xaydung360.vn:</t>
        </r>
        <r>
          <rPr>
            <sz val="9"/>
            <color indexed="81"/>
            <rFont val="Tahoma"/>
            <charset val="1"/>
          </rPr>
          <t xml:space="preserve">
Điền hệ số vào đây</t>
        </r>
      </text>
    </comment>
    <comment ref="N9" authorId="0" shapeId="0">
      <text>
        <r>
          <rPr>
            <b/>
            <sz val="9"/>
            <color indexed="81"/>
            <rFont val="Tahoma"/>
            <family val="2"/>
          </rPr>
          <t>xaydung360.vn:</t>
        </r>
        <r>
          <rPr>
            <sz val="9"/>
            <color indexed="81"/>
            <rFont val="Tahoma"/>
            <family val="2"/>
          </rPr>
          <t xml:space="preserve">
Điền giá nhiên liệu vào đây</t>
        </r>
      </text>
    </comment>
    <comment ref="O9" authorId="0" shapeId="0">
      <text>
        <r>
          <rPr>
            <b/>
            <sz val="9"/>
            <color indexed="81"/>
            <rFont val="Tahoma"/>
            <charset val="1"/>
          </rPr>
          <t>xaydung360.vn:</t>
        </r>
        <r>
          <rPr>
            <sz val="9"/>
            <color indexed="81"/>
            <rFont val="Tahoma"/>
            <charset val="1"/>
          </rPr>
          <t xml:space="preserve">
điền giá nhiên liệu vào đây</t>
        </r>
      </text>
    </comment>
    <comment ref="P9" authorId="0" shapeId="0">
      <text>
        <r>
          <rPr>
            <b/>
            <sz val="9"/>
            <color indexed="81"/>
            <rFont val="Tahoma"/>
            <charset val="1"/>
          </rPr>
          <t>xaydung360.vn:</t>
        </r>
        <r>
          <rPr>
            <sz val="9"/>
            <color indexed="81"/>
            <rFont val="Tahoma"/>
            <charset val="1"/>
          </rPr>
          <t xml:space="preserve">
Điền giá nhiên liệu vào đây</t>
        </r>
      </text>
    </comment>
  </commentList>
</comments>
</file>

<file path=xl/comments2.xml><?xml version="1.0" encoding="utf-8"?>
<comments xmlns="http://schemas.openxmlformats.org/spreadsheetml/2006/main">
  <authors>
    <author>xaydung360.vn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xaydung360.vn:</t>
        </r>
        <r>
          <rPr>
            <sz val="9"/>
            <color indexed="81"/>
            <rFont val="Tahoma"/>
            <family val="2"/>
          </rPr>
          <t xml:space="preserve">
Điền lương nhân công vào đây</t>
        </r>
      </text>
    </comment>
  </commentList>
</comments>
</file>

<file path=xl/sharedStrings.xml><?xml version="1.0" encoding="utf-8"?>
<sst xmlns="http://schemas.openxmlformats.org/spreadsheetml/2006/main" count="4342" uniqueCount="1559">
  <si>
    <t>Mã hiệu</t>
  </si>
  <si>
    <t>Loại máy và thiết bị</t>
  </si>
  <si>
    <t>Số ca năm</t>
  </si>
  <si>
    <t>Định mức (%)</t>
  </si>
  <si>
    <t>Định mức tiêu hao nhiên liệu, năng lượng</t>
  </si>
  <si>
    <t>Nhân công điều khiển máy</t>
  </si>
  <si>
    <t>Khấu hao</t>
  </si>
  <si>
    <t>Sửa chữa</t>
  </si>
  <si>
    <t>M101.0000</t>
  </si>
  <si>
    <t>MÁY THI CÔNG ĐẤT VÀ LU LÈN</t>
  </si>
  <si>
    <t>M101.0100</t>
  </si>
  <si>
    <t>Máy đào một gầu, bánh xích - dung tích gầu:</t>
  </si>
  <si>
    <t>M101.0101</t>
  </si>
  <si>
    <r>
      <t>0,40 m</t>
    </r>
    <r>
      <rPr>
        <vertAlign val="superscript"/>
        <sz val="13"/>
        <color rgb="FF000000"/>
        <rFont val="Times New Roman"/>
        <family val="1"/>
      </rPr>
      <t>3</t>
    </r>
  </si>
  <si>
    <t>1x4/7</t>
  </si>
  <si>
    <t>M101.0102</t>
  </si>
  <si>
    <r>
      <t>0,50 m</t>
    </r>
    <r>
      <rPr>
        <vertAlign val="superscript"/>
        <sz val="13"/>
        <color rgb="FF000000"/>
        <rFont val="Times New Roman"/>
        <family val="1"/>
      </rPr>
      <t>3</t>
    </r>
  </si>
  <si>
    <t>M101.0103</t>
  </si>
  <si>
    <r>
      <t>0,65 m</t>
    </r>
    <r>
      <rPr>
        <vertAlign val="superscript"/>
        <sz val="13"/>
        <color rgb="FF000000"/>
        <rFont val="Times New Roman"/>
        <family val="1"/>
      </rPr>
      <t>3</t>
    </r>
  </si>
  <si>
    <t>1x3/7+1x5/7</t>
  </si>
  <si>
    <t>M101.0104</t>
  </si>
  <si>
    <r>
      <t>0,80 m</t>
    </r>
    <r>
      <rPr>
        <vertAlign val="superscript"/>
        <sz val="13"/>
        <color rgb="FF000000"/>
        <rFont val="Times New Roman"/>
        <family val="1"/>
      </rPr>
      <t>3</t>
    </r>
  </si>
  <si>
    <t>M101.0105</t>
  </si>
  <si>
    <r>
      <t>1,25 m</t>
    </r>
    <r>
      <rPr>
        <vertAlign val="superscript"/>
        <sz val="13"/>
        <color rgb="FF000000"/>
        <rFont val="Times New Roman"/>
        <family val="1"/>
      </rPr>
      <t>3</t>
    </r>
  </si>
  <si>
    <t>1x4/7+1x6/7</t>
  </si>
  <si>
    <t>M101.0106</t>
  </si>
  <si>
    <r>
      <t>1,60 m</t>
    </r>
    <r>
      <rPr>
        <vertAlign val="superscript"/>
        <sz val="13"/>
        <color rgb="FF000000"/>
        <rFont val="Times New Roman"/>
        <family val="1"/>
      </rPr>
      <t>3</t>
    </r>
  </si>
  <si>
    <t>M101.0107</t>
  </si>
  <si>
    <r>
      <t>2,30 m</t>
    </r>
    <r>
      <rPr>
        <vertAlign val="superscript"/>
        <sz val="13"/>
        <color rgb="FF000000"/>
        <rFont val="Times New Roman"/>
        <family val="1"/>
      </rPr>
      <t>3</t>
    </r>
  </si>
  <si>
    <t>1x4/7+1x7/7</t>
  </si>
  <si>
    <t>M101.0108</t>
  </si>
  <si>
    <r>
      <t>3,60 m</t>
    </r>
    <r>
      <rPr>
        <vertAlign val="superscript"/>
        <sz val="13"/>
        <color rgb="FF000000"/>
        <rFont val="Times New Roman"/>
        <family val="1"/>
      </rPr>
      <t>3</t>
    </r>
  </si>
  <si>
    <t>M101.0200</t>
  </si>
  <si>
    <t>Máy đào một gầu, bánh hơi - dung tích gầu:</t>
  </si>
  <si>
    <t>M101.0201</t>
  </si>
  <si>
    <r>
      <t>0,75 m</t>
    </r>
    <r>
      <rPr>
        <vertAlign val="superscript"/>
        <sz val="13"/>
        <color rgb="FF000000"/>
        <rFont val="Times New Roman"/>
        <family val="1"/>
      </rPr>
      <t>3</t>
    </r>
  </si>
  <si>
    <t>M101.0202</t>
  </si>
  <si>
    <t>M101.0300</t>
  </si>
  <si>
    <t>Máy đào gầu ngoạm (gầu dây) - dung tích gầu:</t>
  </si>
  <si>
    <t>M101.0301</t>
  </si>
  <si>
    <t>M101.0302</t>
  </si>
  <si>
    <t>M101.0303</t>
  </si>
  <si>
    <r>
      <t>1,00 m</t>
    </r>
    <r>
      <rPr>
        <vertAlign val="superscript"/>
        <sz val="13"/>
        <color rgb="FF000000"/>
        <rFont val="Times New Roman"/>
        <family val="1"/>
      </rPr>
      <t>3</t>
    </r>
  </si>
  <si>
    <t>M101.0304</t>
  </si>
  <si>
    <r>
      <t>1,20 m</t>
    </r>
    <r>
      <rPr>
        <vertAlign val="superscript"/>
        <sz val="13"/>
        <color rgb="FF000000"/>
        <rFont val="Times New Roman"/>
        <family val="1"/>
      </rPr>
      <t>3</t>
    </r>
  </si>
  <si>
    <t>M101.0305</t>
  </si>
  <si>
    <t>M101.0306</t>
  </si>
  <si>
    <t>M101.0400</t>
  </si>
  <si>
    <t>Máy xúc lật - dung tích gầu:</t>
  </si>
  <si>
    <t>M101.0401</t>
  </si>
  <si>
    <r>
      <t>0,60 m</t>
    </r>
    <r>
      <rPr>
        <vertAlign val="superscript"/>
        <sz val="13"/>
        <color rgb="FF000000"/>
        <rFont val="Times New Roman"/>
        <family val="1"/>
      </rPr>
      <t>3</t>
    </r>
  </si>
  <si>
    <t>M101.0402</t>
  </si>
  <si>
    <t>M101.0403</t>
  </si>
  <si>
    <t>M101.0404</t>
  </si>
  <si>
    <r>
      <t>1,65 m</t>
    </r>
    <r>
      <rPr>
        <vertAlign val="superscript"/>
        <sz val="13"/>
        <color rgb="FF000000"/>
        <rFont val="Times New Roman"/>
        <family val="1"/>
      </rPr>
      <t>3</t>
    </r>
  </si>
  <si>
    <t>M101.0405</t>
  </si>
  <si>
    <t>M101.0406</t>
  </si>
  <si>
    <r>
      <t>2,80 m</t>
    </r>
    <r>
      <rPr>
        <vertAlign val="superscript"/>
        <sz val="13"/>
        <color rgb="FF000000"/>
        <rFont val="Times New Roman"/>
        <family val="1"/>
      </rPr>
      <t>3</t>
    </r>
  </si>
  <si>
    <t>M101.0407</t>
  </si>
  <si>
    <r>
      <t>3,20 m</t>
    </r>
    <r>
      <rPr>
        <vertAlign val="superscript"/>
        <sz val="13"/>
        <color rgb="FF000000"/>
        <rFont val="Times New Roman"/>
        <family val="1"/>
      </rPr>
      <t>3</t>
    </r>
  </si>
  <si>
    <t>M101.0500</t>
  </si>
  <si>
    <t>Máy ủi - công suất:</t>
  </si>
  <si>
    <t>M101.0501</t>
  </si>
  <si>
    <t>75 cv</t>
  </si>
  <si>
    <t>M101.0502</t>
  </si>
  <si>
    <t>110 cv</t>
  </si>
  <si>
    <t>M101.0503</t>
  </si>
  <si>
    <t>140 cv</t>
  </si>
  <si>
    <t>M101.0504</t>
  </si>
  <si>
    <t>180 cv</t>
  </si>
  <si>
    <t>M101.0505</t>
  </si>
  <si>
    <t>250 cv</t>
  </si>
  <si>
    <t>1x3/7+1x6/7</t>
  </si>
  <si>
    <t>M101.0506</t>
  </si>
  <si>
    <t>320 cv</t>
  </si>
  <si>
    <t>1x3/7+1x7/7</t>
  </si>
  <si>
    <t>M101.0600</t>
  </si>
  <si>
    <t>Máy cạp tự hành - dung tích thùng:</t>
  </si>
  <si>
    <t>M101.0601</t>
  </si>
  <si>
    <t>9 m3</t>
  </si>
  <si>
    <t>M101.0602</t>
  </si>
  <si>
    <t>16 m3</t>
  </si>
  <si>
    <t>M101.0603</t>
  </si>
  <si>
    <t>25 m3</t>
  </si>
  <si>
    <t>M101.0700</t>
  </si>
  <si>
    <t>Máy san tự hành - công suất:</t>
  </si>
  <si>
    <t>M101.0701</t>
  </si>
  <si>
    <t>108 cv</t>
  </si>
  <si>
    <t>M101.0702</t>
  </si>
  <si>
    <t>M101.0800</t>
  </si>
  <si>
    <t>Máy đầm đất cầm tay - trọng lượng:</t>
  </si>
  <si>
    <t>M101.0801</t>
  </si>
  <si>
    <t>50 kg</t>
  </si>
  <si>
    <t>1x3/7</t>
  </si>
  <si>
    <t>M101.0802</t>
  </si>
  <si>
    <t>60 kg</t>
  </si>
  <si>
    <t>M101.0803</t>
  </si>
  <si>
    <t>70 kg</t>
  </si>
  <si>
    <t>M101.0804</t>
  </si>
  <si>
    <t>80 kg</t>
  </si>
  <si>
    <t>M101.0900</t>
  </si>
  <si>
    <t>Đầm bánh hơi tự hành - trọng lượng:</t>
  </si>
  <si>
    <t>M101.0901</t>
  </si>
  <si>
    <t>9 t</t>
  </si>
  <si>
    <t>1x5/7</t>
  </si>
  <si>
    <t>M101.0902</t>
  </si>
  <si>
    <t>16 t</t>
  </si>
  <si>
    <t>M101.0903</t>
  </si>
  <si>
    <t>25 t</t>
  </si>
  <si>
    <t>M101.1000</t>
  </si>
  <si>
    <t>Máy đầm rung tự hành - trọng lượng:</t>
  </si>
  <si>
    <t>M101.1001</t>
  </si>
  <si>
    <t>8 t</t>
  </si>
  <si>
    <t>M101.1002</t>
  </si>
  <si>
    <t>15 t</t>
  </si>
  <si>
    <t>M101.1003</t>
  </si>
  <si>
    <t>18 t</t>
  </si>
  <si>
    <t>M101.1004</t>
  </si>
  <si>
    <t>M101.1100</t>
  </si>
  <si>
    <t>Đầm bánh thép tự hành - trọng lượng:</t>
  </si>
  <si>
    <t>M101.1101</t>
  </si>
  <si>
    <t>6,0 t</t>
  </si>
  <si>
    <t>M101.1102</t>
  </si>
  <si>
    <t>8,5 t</t>
  </si>
  <si>
    <t>M101.1103</t>
  </si>
  <si>
    <t>10 t</t>
  </si>
  <si>
    <t>M101.1104</t>
  </si>
  <si>
    <t>15,5 t</t>
  </si>
  <si>
    <t>M101.1200</t>
  </si>
  <si>
    <t>Quả đầm - trọng lượng:</t>
  </si>
  <si>
    <t>M101.1201</t>
  </si>
  <si>
    <t>M102.0000</t>
  </si>
  <si>
    <t>MÁY NÂNG CHUYỂN</t>
  </si>
  <si>
    <t>M102.0100</t>
  </si>
  <si>
    <t>Cần trục ô tô - sức nâng:</t>
  </si>
  <si>
    <t>M102.0101</t>
  </si>
  <si>
    <t>3 t</t>
  </si>
  <si>
    <t>1x1/4+1x3/4 lái xe nhóm 1</t>
  </si>
  <si>
    <t>M102.0102</t>
  </si>
  <si>
    <t>4 t</t>
  </si>
  <si>
    <t>M102.0103</t>
  </si>
  <si>
    <t>5 t</t>
  </si>
  <si>
    <t>M102.0104</t>
  </si>
  <si>
    <t>6 t</t>
  </si>
  <si>
    <t>M102.0105</t>
  </si>
  <si>
    <t>1x1/4+1x3/4 lái xe nhóm 2</t>
  </si>
  <si>
    <t>M102.0106</t>
  </si>
  <si>
    <t>M102.0107</t>
  </si>
  <si>
    <t>20 t</t>
  </si>
  <si>
    <t>M102.0108</t>
  </si>
  <si>
    <t>1x1/4+1x3/4 lái xe nhóm 3</t>
  </si>
  <si>
    <t>M102.0109</t>
  </si>
  <si>
    <t>30 t</t>
  </si>
  <si>
    <t>M102.0110</t>
  </si>
  <si>
    <t>40 t</t>
  </si>
  <si>
    <t>M102.0111</t>
  </si>
  <si>
    <t>50 t</t>
  </si>
  <si>
    <t>M102.0200</t>
  </si>
  <si>
    <t>Cần trục bánh hơi - sức nâng:</t>
  </si>
  <si>
    <t>M102.0201</t>
  </si>
  <si>
    <t>M102.0202</t>
  </si>
  <si>
    <t>M102.0203</t>
  </si>
  <si>
    <t>M102.0204</t>
  </si>
  <si>
    <t>63 t</t>
  </si>
  <si>
    <t>M102.0205</t>
  </si>
  <si>
    <t>90 t</t>
  </si>
  <si>
    <t>M102.0206</t>
  </si>
  <si>
    <t>100 t</t>
  </si>
  <si>
    <t>2x4/7+1x7/7</t>
  </si>
  <si>
    <t>M102.0207</t>
  </si>
  <si>
    <t>110 t</t>
  </si>
  <si>
    <t>M102.0208</t>
  </si>
  <si>
    <t>130 t</t>
  </si>
  <si>
    <t>M102.0300</t>
  </si>
  <si>
    <t>Cần trục bánh xích - sức nâng:</t>
  </si>
  <si>
    <t>M102.0301</t>
  </si>
  <si>
    <t>M102.0302</t>
  </si>
  <si>
    <t>M102.0303</t>
  </si>
  <si>
    <t>M102.0304</t>
  </si>
  <si>
    <t>M102.0305</t>
  </si>
  <si>
    <t>28 t</t>
  </si>
  <si>
    <t>M102.0306</t>
  </si>
  <si>
    <t>M102.0307</t>
  </si>
  <si>
    <t>M102.0308</t>
  </si>
  <si>
    <t>M102.0309</t>
  </si>
  <si>
    <t>80 t</t>
  </si>
  <si>
    <t>M102.0310</t>
  </si>
  <si>
    <t>M102.0311</t>
  </si>
  <si>
    <t>M102.0312</t>
  </si>
  <si>
    <t>M102.0313</t>
  </si>
  <si>
    <t>150 t</t>
  </si>
  <si>
    <t>M102.0400</t>
  </si>
  <si>
    <t>Cần trục tháp - sức nâng:</t>
  </si>
  <si>
    <t>M102.0401</t>
  </si>
  <si>
    <t>M102.0402</t>
  </si>
  <si>
    <t>M102.0403</t>
  </si>
  <si>
    <t>12 t</t>
  </si>
  <si>
    <t>M102.0404</t>
  </si>
  <si>
    <t>M102.0405</t>
  </si>
  <si>
    <t>M102.0406</t>
  </si>
  <si>
    <t>M102.0407</t>
  </si>
  <si>
    <t>M102.0408</t>
  </si>
  <si>
    <t>M102.0409</t>
  </si>
  <si>
    <t>2x4/7+1x6/7</t>
  </si>
  <si>
    <t>M102.0410</t>
  </si>
  <si>
    <t>60 t</t>
  </si>
  <si>
    <t>M102.0411</t>
  </si>
  <si>
    <t>Cẩu tháp MD 900</t>
  </si>
  <si>
    <t>2x4/7+1x6/7+1x7/7</t>
  </si>
  <si>
    <t>M102.0500</t>
  </si>
  <si>
    <t>Cần cẩu nổi:</t>
  </si>
  <si>
    <t>M102.0501</t>
  </si>
  <si>
    <t>Kéo theo - sức nâng 30 t</t>
  </si>
  <si>
    <t>1 t.phII.1/2+3 thợ máy (2x2/4 + 1x3/4) +1 thợ điện 2/4 + 1 thủy thủ 2/4</t>
  </si>
  <si>
    <t>M102.0502</t>
  </si>
  <si>
    <t>Tự hành - sức nâng 100 t</t>
  </si>
  <si>
    <t>1 t.tr 1/2 + 1 tpII 1/2 + 4 thợ máy (3x2/4 + 1x4/4) + 1 thợ điện 3/4 + 1 thủy thủ 2/4</t>
  </si>
  <si>
    <t>M102.0600</t>
  </si>
  <si>
    <t>Cổng trục - sức nâng:</t>
  </si>
  <si>
    <t>M102.0601</t>
  </si>
  <si>
    <t>M102.0602</t>
  </si>
  <si>
    <t>M102.0603</t>
  </si>
  <si>
    <t>M102.0604</t>
  </si>
  <si>
    <t>M102.0701</t>
  </si>
  <si>
    <t>Cẩu lao dầm K33-60</t>
  </si>
  <si>
    <t>1x3/7+4x4/7 +1x6/7</t>
  </si>
  <si>
    <t>M102.0702</t>
  </si>
  <si>
    <t>Thiết bị nâng hạ dầm 90T</t>
  </si>
  <si>
    <t>1x3/7+2x4/7 +1x6/7</t>
  </si>
  <si>
    <t>M102.0800</t>
  </si>
  <si>
    <t>Cầu trục - sức nâng:</t>
  </si>
  <si>
    <t>M102.0801</t>
  </si>
  <si>
    <t>M102.0802</t>
  </si>
  <si>
    <t>M102.0803</t>
  </si>
  <si>
    <t>M102.0804</t>
  </si>
  <si>
    <t>M102.0805</t>
  </si>
  <si>
    <t>M102.0806</t>
  </si>
  <si>
    <t>M102.0807</t>
  </si>
  <si>
    <t>125 t</t>
  </si>
  <si>
    <t>M102.0808</t>
  </si>
  <si>
    <t>180 t</t>
  </si>
  <si>
    <t>M102.0809</t>
  </si>
  <si>
    <t>250 t</t>
  </si>
  <si>
    <t>M102.0900</t>
  </si>
  <si>
    <t>Máy vận thăng - sức nâng:</t>
  </si>
  <si>
    <t>M102.0901</t>
  </si>
  <si>
    <t>0,8 t - H nâng 80 m</t>
  </si>
  <si>
    <t>M102.0902</t>
  </si>
  <si>
    <t>3 t - H nâng 100 m</t>
  </si>
  <si>
    <t>M102.1000</t>
  </si>
  <si>
    <t>Máy vận thăng lồng - sức nâng:</t>
  </si>
  <si>
    <t>M102.1001</t>
  </si>
  <si>
    <t>M102.1100</t>
  </si>
  <si>
    <t>Tời điện - sức kéo:</t>
  </si>
  <si>
    <t>M102.1101</t>
  </si>
  <si>
    <t>0,5 t</t>
  </si>
  <si>
    <t>M102.1102</t>
  </si>
  <si>
    <t>1,0 t</t>
  </si>
  <si>
    <t>M102.1103</t>
  </si>
  <si>
    <t>1,5 t</t>
  </si>
  <si>
    <t>M102.1104</t>
  </si>
  <si>
    <t>3,0 t</t>
  </si>
  <si>
    <t>M102.1105</t>
  </si>
  <si>
    <t>3,5 t</t>
  </si>
  <si>
    <t>M102.1106</t>
  </si>
  <si>
    <t>5,0 t</t>
  </si>
  <si>
    <t>M102.1200</t>
  </si>
  <si>
    <t>Pa lăng xích - sức nâng:</t>
  </si>
  <si>
    <t>M102.1201</t>
  </si>
  <si>
    <t>M102.1202</t>
  </si>
  <si>
    <t>M102.1300</t>
  </si>
  <si>
    <t>Kích nâng - sức nâng:</t>
  </si>
  <si>
    <t>M102.1301</t>
  </si>
  <si>
    <t>M102.1302</t>
  </si>
  <si>
    <t>M102.1303</t>
  </si>
  <si>
    <t>M102.1304</t>
  </si>
  <si>
    <t>M102.1305</t>
  </si>
  <si>
    <t>200 t</t>
  </si>
  <si>
    <t>M102.1306</t>
  </si>
  <si>
    <t>M102.1307</t>
  </si>
  <si>
    <t>500 t</t>
  </si>
  <si>
    <t>M102.1400</t>
  </si>
  <si>
    <t>Kích thông tâm</t>
  </si>
  <si>
    <t>M102.1401</t>
  </si>
  <si>
    <t>RRH - 100 t</t>
  </si>
  <si>
    <t>M102.1402</t>
  </si>
  <si>
    <t>YCW - 250 t</t>
  </si>
  <si>
    <t>M102.1403</t>
  </si>
  <si>
    <t>YCW - 500 t</t>
  </si>
  <si>
    <t>M102.1501</t>
  </si>
  <si>
    <t>Kích đẩy liên tục tự động ZLD-60 (60t, 6c)</t>
  </si>
  <si>
    <t>1x4/7+1x5/7</t>
  </si>
  <si>
    <t>M102.1602</t>
  </si>
  <si>
    <t>Kích sợi đơn YDC - 500 t</t>
  </si>
  <si>
    <t>M102.1700</t>
  </si>
  <si>
    <t>Xe nâng - chiều cao nâng:</t>
  </si>
  <si>
    <t>M102.1701</t>
  </si>
  <si>
    <t>12 m</t>
  </si>
  <si>
    <t>1x1/4+ 1x3/4 lái xe nhóm 2</t>
  </si>
  <si>
    <t>M102.1702</t>
  </si>
  <si>
    <t>18 m</t>
  </si>
  <si>
    <t>M102.1703</t>
  </si>
  <si>
    <t>24 m</t>
  </si>
  <si>
    <t>M102.1800</t>
  </si>
  <si>
    <t>Xe thang - chiều dài thang:</t>
  </si>
  <si>
    <t>M102.1801</t>
  </si>
  <si>
    <t>9 m</t>
  </si>
  <si>
    <t>M102.1802</t>
  </si>
  <si>
    <t>M102.1803</t>
  </si>
  <si>
    <t>M103.0000</t>
  </si>
  <si>
    <t>MÁY VÀ THIẾT BỊ GIA CỐ NỀN MÓNG</t>
  </si>
  <si>
    <t>M103.0100</t>
  </si>
  <si>
    <t>Búa diezel tự hành, bánh xích - trọng lượng đầu búa:</t>
  </si>
  <si>
    <t>M103.0101</t>
  </si>
  <si>
    <t>1,2 t</t>
  </si>
  <si>
    <t>1x2/7+1x4/7+1x5/7</t>
  </si>
  <si>
    <t>M103.0102</t>
  </si>
  <si>
    <t>1,8 t</t>
  </si>
  <si>
    <t>1x2/7+1x4/7+1x6/7</t>
  </si>
  <si>
    <t>M103.0103</t>
  </si>
  <si>
    <t>2x2/7+1x4/7+1x6/7</t>
  </si>
  <si>
    <t>M103.0104</t>
  </si>
  <si>
    <t>4,5 t</t>
  </si>
  <si>
    <t>M103.0200</t>
  </si>
  <si>
    <t>Búa diezel chạy trên ray - trọng lượng đầu búa:</t>
  </si>
  <si>
    <t>M103.0201</t>
  </si>
  <si>
    <t>1x2/7+1x3/7+1x4/7</t>
  </si>
  <si>
    <t>M103.0202</t>
  </si>
  <si>
    <t>1x2/7+1x3/7+1x5/7</t>
  </si>
  <si>
    <t>M103.0203</t>
  </si>
  <si>
    <t>2,5 t</t>
  </si>
  <si>
    <t>2x2/7+1x3/7+1x6/7</t>
  </si>
  <si>
    <t>M103.0204</t>
  </si>
  <si>
    <t>M103.0205</t>
  </si>
  <si>
    <t>M103.0206</t>
  </si>
  <si>
    <t>5,5 T</t>
  </si>
  <si>
    <t>M103.0300</t>
  </si>
  <si>
    <t>Búa rung cọc cát, tự hành, bánh xích - công suất:</t>
  </si>
  <si>
    <t>M103.0301</t>
  </si>
  <si>
    <t>60 kW</t>
  </si>
  <si>
    <t>1x3/7+1x5/7+1x6/7</t>
  </si>
  <si>
    <t>M103.0400</t>
  </si>
  <si>
    <t>Búa rung - công suất:</t>
  </si>
  <si>
    <t>M103.0401</t>
  </si>
  <si>
    <t>40 kW</t>
  </si>
  <si>
    <t>1x3/7+1x4/7</t>
  </si>
  <si>
    <t>M103.0402</t>
  </si>
  <si>
    <t>50 kW</t>
  </si>
  <si>
    <t>M103.0403</t>
  </si>
  <si>
    <t>170 kW</t>
  </si>
  <si>
    <t>M103.0500</t>
  </si>
  <si>
    <t>Búa đóng cọc nổi (cả sà lan và máy phụ trợ) - trọng lượng búa:</t>
  </si>
  <si>
    <t>M103.0501</t>
  </si>
  <si>
    <t>≤ 1,8 t</t>
  </si>
  <si>
    <t>M103.0502</t>
  </si>
  <si>
    <t>≤ 2,5 t</t>
  </si>
  <si>
    <t>M103.0503</t>
  </si>
  <si>
    <t>≤ 3,5 t</t>
  </si>
  <si>
    <t>M103.0504</t>
  </si>
  <si>
    <t>≤ 5,0 t</t>
  </si>
  <si>
    <t>M103.0505</t>
  </si>
  <si>
    <t>≤ 7,0 t</t>
  </si>
  <si>
    <t>M103.0506</t>
  </si>
  <si>
    <t>≤ 10,0 t</t>
  </si>
  <si>
    <t>M103.0600</t>
  </si>
  <si>
    <t>Tàu đóng cọc C 96 - búa thủy lực, trọng lượng đầu búa:</t>
  </si>
  <si>
    <t>M103.0601</t>
  </si>
  <si>
    <t>7,5 t</t>
  </si>
  <si>
    <t>M103.0700</t>
  </si>
  <si>
    <t>Máy ép cọc trước - lực ép:</t>
  </si>
  <si>
    <t>M103.0701</t>
  </si>
  <si>
    <t>M103.0702</t>
  </si>
  <si>
    <t>M103.0703</t>
  </si>
  <si>
    <t>M103.0704</t>
  </si>
  <si>
    <t>M103.0801</t>
  </si>
  <si>
    <t>Máy ép cọc sau</t>
  </si>
  <si>
    <t>M103.0901</t>
  </si>
  <si>
    <t>Máy ép thủy lực (KGK-130C4), lực ép 130 t</t>
  </si>
  <si>
    <t>M103.1001</t>
  </si>
  <si>
    <t>Máy cắm bấc thấm</t>
  </si>
  <si>
    <t>M103.1100</t>
  </si>
  <si>
    <t>Máy khoan cọc nhồi:</t>
  </si>
  <si>
    <t>M103.1101</t>
  </si>
  <si>
    <t>Máy khoan cọc nhồi ED</t>
  </si>
  <si>
    <t>2x3/7+1x4/7+1x6/7</t>
  </si>
  <si>
    <t>M103.1102</t>
  </si>
  <si>
    <t>Máy khoan cọc nhồi Bauer (mô men xoay &gt; 200kNm)</t>
  </si>
  <si>
    <t>M103.1103</t>
  </si>
  <si>
    <t>Gầu đào (thi công móng cọc, tường Barrette)</t>
  </si>
  <si>
    <t>M103.1201</t>
  </si>
  <si>
    <t>Máy khoan tường sét</t>
  </si>
  <si>
    <t>M103.1301</t>
  </si>
  <si>
    <t>Máy khoan cọc đất</t>
  </si>
  <si>
    <t>M103.1401</t>
  </si>
  <si>
    <t>Máy cấp xi măng</t>
  </si>
  <si>
    <t>M103.1500</t>
  </si>
  <si>
    <t>Máy trộn dung dịch khoan - dung tích:</t>
  </si>
  <si>
    <t>M103.1501</t>
  </si>
  <si>
    <t>≤ 750 lít</t>
  </si>
  <si>
    <t>M103.1502</t>
  </si>
  <si>
    <t>1000 lít</t>
  </si>
  <si>
    <t>M103.1600</t>
  </si>
  <si>
    <t>Máy sàng lọc Bentonit, Polymer - năng suất:</t>
  </si>
  <si>
    <t>M103.1601</t>
  </si>
  <si>
    <r>
      <t>100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</si>
  <si>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M103.1700</t>
  </si>
  <si>
    <t>Máy bơm dung dịch Bentonit, Polymer - năng suất:</t>
  </si>
  <si>
    <t>M103.1701</t>
  </si>
  <si>
    <r>
      <t>200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</si>
  <si>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M104.0000</t>
  </si>
  <si>
    <t>MÁY SẢN XUẤT VẬT LIỆU XÂY DỰNG</t>
  </si>
  <si>
    <t>M104.0100</t>
  </si>
  <si>
    <t>Máy trộn bê tông - dung tích:</t>
  </si>
  <si>
    <t>M104.0101</t>
  </si>
  <si>
    <t>250 lít</t>
  </si>
  <si>
    <t>M104.0102</t>
  </si>
  <si>
    <t>500 lít</t>
  </si>
  <si>
    <t>M104.0200</t>
  </si>
  <si>
    <t>Máy trộn vữa - dung tích:</t>
  </si>
  <si>
    <t>M104.0201</t>
  </si>
  <si>
    <t>80 lít</t>
  </si>
  <si>
    <t>M104.0202</t>
  </si>
  <si>
    <t>150 lít</t>
  </si>
  <si>
    <t>M104.0203</t>
  </si>
  <si>
    <t>M104.0300</t>
  </si>
  <si>
    <t>Máy trộn vữa xi măng - dung tích:</t>
  </si>
  <si>
    <t>M104.0301</t>
  </si>
  <si>
    <t>1200 lít</t>
  </si>
  <si>
    <t>M104.0302</t>
  </si>
  <si>
    <t>1600 lít</t>
  </si>
  <si>
    <t>M104.0400</t>
  </si>
  <si>
    <t>Trạm trộn bê tông - năng suất:</t>
  </si>
  <si>
    <t>M104.0401</t>
  </si>
  <si>
    <r>
      <t>16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</si>
  <si>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M104.0402</t>
  </si>
  <si>
    <r>
      <t>25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</si>
  <si>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M104.0403</t>
  </si>
  <si>
    <r>
      <t>30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</si>
  <si>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M104.0404</t>
  </si>
  <si>
    <r>
      <t>50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</si>
  <si>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M104.0405</t>
  </si>
  <si>
    <r>
      <t>75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</si>
  <si>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M104.0406</t>
  </si>
  <si>
    <r>
      <t>90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</si>
  <si>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M104.0407</t>
  </si>
  <si>
    <r>
      <t>125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</si>
  <si>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M104.0408</t>
  </si>
  <si>
    <r>
      <t>160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</si>
  <si>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M104.0500</t>
  </si>
  <si>
    <t>Máy sàng rửa đá, sỏi - năng suất:</t>
  </si>
  <si>
    <t>M104.0501</t>
  </si>
  <si>
    <r>
      <t>35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</si>
  <si>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M104.0502</t>
  </si>
  <si>
    <r>
      <t>45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</si>
  <si>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M104.0600</t>
  </si>
  <si>
    <t>Máy nghiền sàng đá di động - năng suất:</t>
  </si>
  <si>
    <t>M104.0601</t>
  </si>
  <si>
    <r>
      <t>20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</si>
  <si>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M104.0602</t>
  </si>
  <si>
    <t>2x3/7+1x4/7</t>
  </si>
  <si>
    <t>M104.0603</t>
  </si>
  <si>
    <t>M104.0700</t>
  </si>
  <si>
    <t>Máy nghiền đá thô - năng suất:</t>
  </si>
  <si>
    <t>M104.0701</t>
  </si>
  <si>
    <r>
      <t>14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</si>
  <si>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M104.0702</t>
  </si>
  <si>
    <t>M104.0800</t>
  </si>
  <si>
    <t>Trạm trộn bê tông asphan - năng suất:</t>
  </si>
  <si>
    <t>M104.0801</t>
  </si>
  <si>
    <t>25 t/h</t>
  </si>
  <si>
    <t>M104.0802</t>
  </si>
  <si>
    <t>50 t/h</t>
  </si>
  <si>
    <t>M104.0803</t>
  </si>
  <si>
    <t>60 t/h</t>
  </si>
  <si>
    <t>M104.0804</t>
  </si>
  <si>
    <t>80 t/h</t>
  </si>
  <si>
    <t>M104.0805</t>
  </si>
  <si>
    <t>120 t/h</t>
  </si>
  <si>
    <t>M105.0000</t>
  </si>
  <si>
    <t>MÁY VÀ THIẾT BỊ THI CÔNG MẶT ĐƯỜNG BỘ</t>
  </si>
  <si>
    <t>M105.0100</t>
  </si>
  <si>
    <t>Máy phun nhựa đường - công suất:</t>
  </si>
  <si>
    <t>M105.0101</t>
  </si>
  <si>
    <t>190 cv</t>
  </si>
  <si>
    <t>M105.0200</t>
  </si>
  <si>
    <t>Máy rải hỗn hợp bê tông nhựa - năng suất:</t>
  </si>
  <si>
    <t>M105.0201</t>
  </si>
  <si>
    <t>65 t/h</t>
  </si>
  <si>
    <t>M105.0202</t>
  </si>
  <si>
    <t>100 t/h</t>
  </si>
  <si>
    <t>M105.0203</t>
  </si>
  <si>
    <t>130 cv đến 140 cv</t>
  </si>
  <si>
    <t>M105.0301</t>
  </si>
  <si>
    <r>
      <t>Máy rải cấp phối đá dăm - năng suất 60 m</t>
    </r>
    <r>
      <rPr>
        <b/>
        <vertAlign val="superscript"/>
        <sz val="13"/>
        <color rgb="FF000000"/>
        <rFont val="Times New Roman"/>
        <family val="1"/>
      </rPr>
      <t>3</t>
    </r>
    <r>
      <rPr>
        <b/>
        <sz val="13"/>
        <color rgb="FF000000"/>
        <rFont val="Times New Roman"/>
        <family val="1"/>
      </rPr>
      <t>/h</t>
    </r>
  </si>
  <si>
    <t>M105.0401</t>
  </si>
  <si>
    <t>Máy cào bóc đường Wirtgen - 1000C</t>
  </si>
  <si>
    <t>M105.0501</t>
  </si>
  <si>
    <t>Thiết bị sơn kẻ vạch YHK 10A</t>
  </si>
  <si>
    <t>M105.0601</t>
  </si>
  <si>
    <t>Lò nấu sơn YHK 3A</t>
  </si>
  <si>
    <t>M105.0701</t>
  </si>
  <si>
    <t>Thiết bị đun rót mastic</t>
  </si>
  <si>
    <t>M105.0801</t>
  </si>
  <si>
    <t>Nồi nấu nhựa 500 lít</t>
  </si>
  <si>
    <t>M105.0901</t>
  </si>
  <si>
    <t>Máy rải bê tông SP500</t>
  </si>
  <si>
    <t>M106.0000</t>
  </si>
  <si>
    <t>PHƯƠNG TIỆN VẬN TẢI ĐƯỜNG BỘ</t>
  </si>
  <si>
    <t>M106.0100</t>
  </si>
  <si>
    <t>Ô tô vận tải thùng - trọng tải:</t>
  </si>
  <si>
    <t>M106.0101</t>
  </si>
  <si>
    <t>1x2/4 lái xe nhóm 1</t>
  </si>
  <si>
    <t>M106.0102</t>
  </si>
  <si>
    <t>2 t</t>
  </si>
  <si>
    <t>M106.0103</t>
  </si>
  <si>
    <t>M106.0104</t>
  </si>
  <si>
    <t>M106.0105</t>
  </si>
  <si>
    <t>7 t</t>
  </si>
  <si>
    <t>M106.0106</t>
  </si>
  <si>
    <t>M106.0107</t>
  </si>
  <si>
    <t>1x3/4 lái xe nhóm 2</t>
  </si>
  <si>
    <t>M106.0108</t>
  </si>
  <si>
    <t>M106.0109</t>
  </si>
  <si>
    <t>M106.0200</t>
  </si>
  <si>
    <t>Ô tô tự đổ - trọng tải:</t>
  </si>
  <si>
    <t>M106.0201</t>
  </si>
  <si>
    <t>M106.0202</t>
  </si>
  <si>
    <t>M106.0203</t>
  </si>
  <si>
    <t>M106.0204</t>
  </si>
  <si>
    <t>M106.0205</t>
  </si>
  <si>
    <t>M106.0206</t>
  </si>
  <si>
    <t>M106.0207</t>
  </si>
  <si>
    <t>22 t</t>
  </si>
  <si>
    <t>M106.0208</t>
  </si>
  <si>
    <t>M106.0209</t>
  </si>
  <si>
    <t>27 t</t>
  </si>
  <si>
    <t>M106.0300</t>
  </si>
  <si>
    <t>Ô tô đầu kéo - công suất:</t>
  </si>
  <si>
    <t>M106.0301</t>
  </si>
  <si>
    <t>272 cv</t>
  </si>
  <si>
    <t>M106.0302</t>
  </si>
  <si>
    <t>360 cv</t>
  </si>
  <si>
    <t>M106.0400</t>
  </si>
  <si>
    <t>Ô tô chuyển trộn bê tông - dung tích thùng trộn:</t>
  </si>
  <si>
    <t>M106.0401</t>
  </si>
  <si>
    <r>
      <t>6 m</t>
    </r>
    <r>
      <rPr>
        <vertAlign val="superscript"/>
        <sz val="13"/>
        <color rgb="FF000000"/>
        <rFont val="Times New Roman"/>
        <family val="1"/>
      </rPr>
      <t>3</t>
    </r>
  </si>
  <si>
    <t>M106.0402</t>
  </si>
  <si>
    <r>
      <t>10,7 m</t>
    </r>
    <r>
      <rPr>
        <vertAlign val="superscript"/>
        <sz val="13"/>
        <color rgb="FF000000"/>
        <rFont val="Times New Roman"/>
        <family val="1"/>
      </rPr>
      <t>3</t>
    </r>
  </si>
  <si>
    <t>M106.0403</t>
  </si>
  <si>
    <r>
      <t>14,5 m</t>
    </r>
    <r>
      <rPr>
        <vertAlign val="superscript"/>
        <sz val="13"/>
        <color rgb="FF000000"/>
        <rFont val="Times New Roman"/>
        <family val="1"/>
      </rPr>
      <t>3</t>
    </r>
  </si>
  <si>
    <t>M106.0500</t>
  </si>
  <si>
    <t>Ô tô tưới nước - dung tích:</t>
  </si>
  <si>
    <t>M106.0501</t>
  </si>
  <si>
    <r>
      <t>4 m</t>
    </r>
    <r>
      <rPr>
        <vertAlign val="superscript"/>
        <sz val="13"/>
        <color rgb="FF000000"/>
        <rFont val="Times New Roman"/>
        <family val="1"/>
      </rPr>
      <t>3</t>
    </r>
  </si>
  <si>
    <t>M106.0502</t>
  </si>
  <si>
    <r>
      <t>5 m</t>
    </r>
    <r>
      <rPr>
        <vertAlign val="superscript"/>
        <sz val="13"/>
        <color rgb="FF000000"/>
        <rFont val="Times New Roman"/>
        <family val="1"/>
      </rPr>
      <t>3</t>
    </r>
  </si>
  <si>
    <t>M106.0503</t>
  </si>
  <si>
    <t>M106.0504</t>
  </si>
  <si>
    <r>
      <t>7 m</t>
    </r>
    <r>
      <rPr>
        <vertAlign val="superscript"/>
        <sz val="13"/>
        <color rgb="FF000000"/>
        <rFont val="Times New Roman"/>
        <family val="1"/>
      </rPr>
      <t>3</t>
    </r>
  </si>
  <si>
    <t>M106.0505</t>
  </si>
  <si>
    <r>
      <t>9 m</t>
    </r>
    <r>
      <rPr>
        <vertAlign val="superscript"/>
        <sz val="13"/>
        <color rgb="FF000000"/>
        <rFont val="Times New Roman"/>
        <family val="1"/>
      </rPr>
      <t>3</t>
    </r>
  </si>
  <si>
    <t>M106.0506</t>
  </si>
  <si>
    <r>
      <t>16 m</t>
    </r>
    <r>
      <rPr>
        <vertAlign val="superscript"/>
        <sz val="13"/>
        <color rgb="FF000000"/>
        <rFont val="Times New Roman"/>
        <family val="1"/>
      </rPr>
      <t>3</t>
    </r>
  </si>
  <si>
    <t>M106.0600</t>
  </si>
  <si>
    <t>Ô tô hút bùn, hút mùn khoan, dung tích:</t>
  </si>
  <si>
    <t>M106.0601</t>
  </si>
  <si>
    <r>
      <t>2 m</t>
    </r>
    <r>
      <rPr>
        <vertAlign val="superscript"/>
        <sz val="13"/>
        <color rgb="FF000000"/>
        <rFont val="Times New Roman"/>
        <family val="1"/>
      </rPr>
      <t>3</t>
    </r>
  </si>
  <si>
    <t>M106.0602</t>
  </si>
  <si>
    <r>
      <t>3 m</t>
    </r>
    <r>
      <rPr>
        <vertAlign val="superscript"/>
        <sz val="13"/>
        <color rgb="FF000000"/>
        <rFont val="Times New Roman"/>
        <family val="1"/>
      </rPr>
      <t>3</t>
    </r>
  </si>
  <si>
    <t>M106.0700</t>
  </si>
  <si>
    <t>Ô tô bán tải - trọng tải:</t>
  </si>
  <si>
    <t>M106.0701</t>
  </si>
  <si>
    <t>M106.0800</t>
  </si>
  <si>
    <t>Rơ mooc - trọng tải:</t>
  </si>
  <si>
    <t>M106.0808</t>
  </si>
  <si>
    <t>M106.0809</t>
  </si>
  <si>
    <t>M107.0000</t>
  </si>
  <si>
    <t>MÁY KHOAN ĐẤT ĐÁ</t>
  </si>
  <si>
    <t>M107.0100</t>
  </si>
  <si>
    <t>Máy khoan đất đá, cầm tay - đường kính khoan:</t>
  </si>
  <si>
    <t>M107.0101</t>
  </si>
  <si>
    <t>D ≤ 42 mm (động cơ điện-1,2 kW)</t>
  </si>
  <si>
    <t>M107.0102</t>
  </si>
  <si>
    <t>D ≤ 42 mm (truyền động khí nén - chưa tính khí nén)</t>
  </si>
  <si>
    <t>M107.0103</t>
  </si>
  <si>
    <t>D ≤ 42 mm (khoan SIG - chưa tính khí nén)</t>
  </si>
  <si>
    <t>M107.0104</t>
  </si>
  <si>
    <t>Búa chèn (truyền động khí nén - chưa tính khí nén)</t>
  </si>
  <si>
    <t>M107.0200</t>
  </si>
  <si>
    <t>Máy khoan xoay đập tự hành, khí nén (chưa tính khí nén) - đường kính khoan:</t>
  </si>
  <si>
    <t>M107.0201</t>
  </si>
  <si>
    <t>D75-95 mm</t>
  </si>
  <si>
    <t>M107.0202</t>
  </si>
  <si>
    <t>D105-110 mm</t>
  </si>
  <si>
    <t>M107.0300</t>
  </si>
  <si>
    <t>Máy khoan hầm tự hành, động cơ diezel - đường kính khoan:</t>
  </si>
  <si>
    <t>M107.0301</t>
  </si>
  <si>
    <t>D 45 mm (2 cần - 147 cv)</t>
  </si>
  <si>
    <t>2x4/7+2x7/7</t>
  </si>
  <si>
    <t>M107.0302</t>
  </si>
  <si>
    <t>D 45 mm (3 cần - 255 cv)</t>
  </si>
  <si>
    <t>M107.0400</t>
  </si>
  <si>
    <t>Máy khoan néo - độ sâu khoan:</t>
  </si>
  <si>
    <t>M107.0401</t>
  </si>
  <si>
    <t>H 3,5 m (80 cv)</t>
  </si>
  <si>
    <t>M107.0500</t>
  </si>
  <si>
    <t>Máy khoan ngược (toàn tiết diện), đường kính khoan:</t>
  </si>
  <si>
    <t>M107.0501</t>
  </si>
  <si>
    <t>D 2,4 m (250 kW)</t>
  </si>
  <si>
    <t>M107.0600</t>
  </si>
  <si>
    <t>Tổ hợp dàn khoan neo, công suất:</t>
  </si>
  <si>
    <t>M107.0601</t>
  </si>
  <si>
    <t>9 kW</t>
  </si>
  <si>
    <t>M107.0700</t>
  </si>
  <si>
    <t>Máy khoan tạo lỗ neo gia cố mái ta luy:</t>
  </si>
  <si>
    <t>M107.0701</t>
  </si>
  <si>
    <t>YG 60</t>
  </si>
  <si>
    <t>M108.0000</t>
  </si>
  <si>
    <t>MÁY VÀ THIẾT BỊ ĐỘNG LỰC</t>
  </si>
  <si>
    <t>M108.0100</t>
  </si>
  <si>
    <t>Máy phát điện lưu động - công suất:</t>
  </si>
  <si>
    <t>M108.0101</t>
  </si>
  <si>
    <t>2,5-3 kW</t>
  </si>
  <si>
    <t>M108.0102</t>
  </si>
  <si>
    <t>10 kW</t>
  </si>
  <si>
    <t>M108.0103</t>
  </si>
  <si>
    <t>30 kW</t>
  </si>
  <si>
    <t>M108.0104</t>
  </si>
  <si>
    <t>M108.0105</t>
  </si>
  <si>
    <t>75 kW</t>
  </si>
  <si>
    <t>M108.0200</t>
  </si>
  <si>
    <t>Máy nén khí, động cơ xăng - năng suất:</t>
  </si>
  <si>
    <t>M108.0201</t>
  </si>
  <si>
    <r>
      <t>120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</si>
  <si>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M108.0202</t>
  </si>
  <si>
    <t>M108.0203</t>
  </si>
  <si>
    <r>
      <t>300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</si>
  <si>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M108.0204</t>
  </si>
  <si>
    <r>
      <t>600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</si>
  <si>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M108.0300</t>
  </si>
  <si>
    <t>Máy nén khí, động cơ diezel - năng suất:</t>
  </si>
  <si>
    <t>M108.0301</t>
  </si>
  <si>
    <t>M108.0302</t>
  </si>
  <si>
    <r>
      <t>240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</si>
  <si>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M108.0303</t>
  </si>
  <si>
    <t>M108.0304</t>
  </si>
  <si>
    <r>
      <t>360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</si>
  <si>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M108.0305</t>
  </si>
  <si>
    <r>
      <t>420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</si>
  <si>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M108.0306</t>
  </si>
  <si>
    <r>
      <t>540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</si>
  <si>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M108.0307</t>
  </si>
  <si>
    <t>M108.0308</t>
  </si>
  <si>
    <r>
      <t>660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</si>
  <si>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M108.0309</t>
  </si>
  <si>
    <r>
      <t>1200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</si>
  <si>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M108.0310</t>
  </si>
  <si>
    <r>
      <t>1260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</si>
  <si>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M108.0400</t>
  </si>
  <si>
    <t>Máy nén khí, động cơ điện - năng suất:</t>
  </si>
  <si>
    <t>M108.0401</t>
  </si>
  <si>
    <r>
      <t>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</si>
  <si>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M108.0406</t>
  </si>
  <si>
    <r>
      <t>216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</si>
  <si>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M108.0407</t>
  </si>
  <si>
    <r>
      <t>270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</si>
  <si>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M108.0408</t>
  </si>
  <si>
    <t>M108.0409</t>
  </si>
  <si>
    <t>M109.0000</t>
  </si>
  <si>
    <t>MÁY VÀ THIẾT BỊ THI CÔNG CÔNG TRÌNH THỦY</t>
  </si>
  <si>
    <t>M109.0100</t>
  </si>
  <si>
    <t>Sà lan - trọng tải:</t>
  </si>
  <si>
    <t>M109.0101</t>
  </si>
  <si>
    <t>2 thủy thủ 2/4</t>
  </si>
  <si>
    <t>M109.0102</t>
  </si>
  <si>
    <t>M109.0103</t>
  </si>
  <si>
    <t>300 t</t>
  </si>
  <si>
    <t>M109.0104</t>
  </si>
  <si>
    <t>400 t</t>
  </si>
  <si>
    <t>M109.0105</t>
  </si>
  <si>
    <t>600 t</t>
  </si>
  <si>
    <t>M109.0106</t>
  </si>
  <si>
    <t>800 t</t>
  </si>
  <si>
    <t>M109.0107</t>
  </si>
  <si>
    <t>1000 t</t>
  </si>
  <si>
    <t>M109.0108</t>
  </si>
  <si>
    <t>1200 t</t>
  </si>
  <si>
    <t>M109.0109</t>
  </si>
  <si>
    <t>1350 t</t>
  </si>
  <si>
    <t>M109.0110</t>
  </si>
  <si>
    <t>1800 t</t>
  </si>
  <si>
    <t>M109.0200</t>
  </si>
  <si>
    <t>Phao thép - trọng tải:</t>
  </si>
  <si>
    <t>M109.0201</t>
  </si>
  <si>
    <t>M109.0202</t>
  </si>
  <si>
    <t>M109.0203</t>
  </si>
  <si>
    <t>M109.0301</t>
  </si>
  <si>
    <t>Pông tông</t>
  </si>
  <si>
    <t>M109.0400</t>
  </si>
  <si>
    <t>Thuyền (ghe) đặt máy bơm - trọng tải:</t>
  </si>
  <si>
    <t>M109.0401</t>
  </si>
  <si>
    <t>1thuyền trưởng 1/2</t>
  </si>
  <si>
    <t>M109.0402</t>
  </si>
  <si>
    <t>1 thuyền trưởng 1/2 + 1 thủy thủ 1x3/4</t>
  </si>
  <si>
    <t>M109.0500</t>
  </si>
  <si>
    <t>Ca nô - công suất:</t>
  </si>
  <si>
    <t>M109.0501</t>
  </si>
  <si>
    <t>15 cv</t>
  </si>
  <si>
    <t>1 thuyền trưởng 1/2</t>
  </si>
  <si>
    <t>M109.0502</t>
  </si>
  <si>
    <t>23 cv</t>
  </si>
  <si>
    <t>M109.0503</t>
  </si>
  <si>
    <t>30 cv</t>
  </si>
  <si>
    <t>M109.0504</t>
  </si>
  <si>
    <t>55 cv</t>
  </si>
  <si>
    <t>1 thuyền trưởng 1/2 + 1 thủy thủ 2/4</t>
  </si>
  <si>
    <t>M109.0505</t>
  </si>
  <si>
    <t>M109.0506</t>
  </si>
  <si>
    <t>90 cv</t>
  </si>
  <si>
    <t>M109.0507</t>
  </si>
  <si>
    <t>120 cv</t>
  </si>
  <si>
    <t>M109.0508</t>
  </si>
  <si>
    <t>150 cv</t>
  </si>
  <si>
    <t>1 thuyền trưởng 1/2 + 1 máy I 1/2 +1 thủy thủ 2/4</t>
  </si>
  <si>
    <t>M109.0600</t>
  </si>
  <si>
    <t>Xuồng cao tốc - công suất:</t>
  </si>
  <si>
    <t>M109.0601</t>
  </si>
  <si>
    <t>25 cv</t>
  </si>
  <si>
    <t>1 thuyền trưởng 1/2+ 1 thủy thủ 3/4</t>
  </si>
  <si>
    <t>M109.0602</t>
  </si>
  <si>
    <t>50 cv</t>
  </si>
  <si>
    <t>M109.0700</t>
  </si>
  <si>
    <t>Tầu kéo và phục vụ thi công thủy (làm neo, cấp dầu,...) - công suất:</t>
  </si>
  <si>
    <t>M109.0701</t>
  </si>
  <si>
    <t>1 thuyền trưởng 1/2 + 2 thợ máy (1x2/4+1x3/4) + 1 thợ điện 2/4 + 2 thủy thủ 2/4</t>
  </si>
  <si>
    <t>M109.0702</t>
  </si>
  <si>
    <t>1 thuyền trưởng 2/2 + 1 thuyền phó I 1/2 + 1 máy I 1/2 + 2 thợ máy (1x3/4 + 1x2/4) + 2 thủy thủ (1x2/4 + 1x3/4)</t>
  </si>
  <si>
    <t>M109.0703</t>
  </si>
  <si>
    <t>M109.0704</t>
  </si>
  <si>
    <t>M109.0705</t>
  </si>
  <si>
    <t>600 cv</t>
  </si>
  <si>
    <t>1 thuyền trưởng 2/2 + 1 thuyền phó I 2/2 + 1 máy I 2/2 + 3 thợ máy (2x3/4 + 1x2/4) + 4 thủy thủ (3x3/4 + 1x4/4)</t>
  </si>
  <si>
    <t>M109.0706</t>
  </si>
  <si>
    <t>1200 cv (tầu kéo biển)</t>
  </si>
  <si>
    <t>M109.0800</t>
  </si>
  <si>
    <t>Tàu cuốc sông- công suất:</t>
  </si>
  <si>
    <t>M109.0801</t>
  </si>
  <si>
    <t>495 cv</t>
  </si>
  <si>
    <t>1 thuyền trưởng 2/2 + 1 thuyền phó 2/2 + 1 máy trưởng 2/2 + 1 máy II 2/2 + 1 điện trưởng 2/2 + 1 kỹ thuật viên cuốc I 2/2 + 2 kỹ thuật viên cuốc II 2/2 + 4 thợ máy (3x3/4 + 1x4/4) + 4 thủy thủ (3x3/4 + 1x4/4)</t>
  </si>
  <si>
    <t>M109.0900</t>
  </si>
  <si>
    <t>Tàu cuốc biển - công suất:</t>
  </si>
  <si>
    <t>M109.0901</t>
  </si>
  <si>
    <t>2085 cv</t>
  </si>
  <si>
    <t>M109.1000</t>
  </si>
  <si>
    <t>Tàu hút bùn - công suất:</t>
  </si>
  <si>
    <t>M109.1001</t>
  </si>
  <si>
    <t>585 cv</t>
  </si>
  <si>
    <t>1 thuyền trưởng 2/2 + thuyền phó 2/2 + 1 máy trưởng 2/2 + 1 máy II 2/2 + 1 kỹ thuật viên cuốc I 2/2 + 1 kỹ thuật viên cuốc II 2/2 + 2 thợ máy (1x3/4 + 1x4/4) + 4 thủy thủ (3x3/4 + 1x4/4)</t>
  </si>
  <si>
    <t>M109.1002</t>
  </si>
  <si>
    <t>1200 cv</t>
  </si>
  <si>
    <t>1 thuyền trưởng 2/2 + thuyền phó 2/2 + 1 máy trưởng 2/2 + 1 máy II 2/2 + 1 điện trưởng 2/2 + 1 kỹ thuật viên cuốc I 2/2 + 1 kỹ thuật viên cuốc II 2/2 + 6 thợ máy (5x3/4 + 1x4/4) + 2 thủy thủ (1x3/4 + 1x4/4)</t>
  </si>
  <si>
    <t>M109.1003</t>
  </si>
  <si>
    <t>4170 cv</t>
  </si>
  <si>
    <t>1 thuyền trưởng 2/2 + thuyền phó 2/2 + 1 máy trưởng 2/2 + 1 máy II 2/2 + 1 điện trưởng 2/2 + 1 kỹ thuật viên cuốc I 2/2 + 3 kỹ thuật viên cuốc II 2/2 + 6 thợ máy (5x3/4 + 1x4/4) + 4 thủy thủ (3x3/4 + 1x4/4)</t>
  </si>
  <si>
    <t>M109.1100</t>
  </si>
  <si>
    <t>Tàu hút bụng tự hành - công suất:</t>
  </si>
  <si>
    <t>M109.1101</t>
  </si>
  <si>
    <t>1390 cv</t>
  </si>
  <si>
    <t>1 thuyền trưởng 2/2 + thuyền phó 2/2 + 1 máy trưởng 2/2 + 1 máy II 2/2 + 1 điện trưởng 2/2 + 1 kỹ thuật viên cuốc I 2/2 + 1 kỹ thuật viên cuốc II 2/2 + 2 thợ máy (1x3/4 + 1x4/4) + 4 thủy thủ (3x3/4 + 1x4/4)</t>
  </si>
  <si>
    <t>M109.1102</t>
  </si>
  <si>
    <t>5945 cv</t>
  </si>
  <si>
    <t>1 thuyền trưởng 2/2 + 1 thuyền phó 2/2 + 1 máy trưởng 2/2 + 1 máy II 2/2 + 1 điện trưởng 2/2 + 1 kỹ thuật viên cuốc I 2/2 + 1 kỹ thuật viên cuốc II 2/2 + 2 thợ máy (1x3/4 + 1x4/4) + 4 thủy thủ (3x3/4 + 1x4/4)</t>
  </si>
  <si>
    <t>M109.1200</t>
  </si>
  <si>
    <t>Tầu ngoạm (có tính năng phá đá ngầm), công suất 3170 CV - dung tích gầu:</t>
  </si>
  <si>
    <t>M109.1201</t>
  </si>
  <si>
    <r>
      <t>17 m</t>
    </r>
    <r>
      <rPr>
        <vertAlign val="superscript"/>
        <sz val="13"/>
        <color rgb="FF000000"/>
        <rFont val="Times New Roman"/>
        <family val="1"/>
      </rPr>
      <t>3</t>
    </r>
  </si>
  <si>
    <t>1 thuyền trưởng 2/2 + 1 thuyền phó 2/2 + 1 máy trưởng 2/2 + 1 máy II 2/2 + 1 kỹ thuật viên cuốc I 2/2 + 3 kỹ thuật viên cuốc II 2/2 + 4 thợ máy (3x3/4 + 1x4/4) + 4 thủy thủ (3x3/4 + 1x4/4)</t>
  </si>
  <si>
    <t>M109.1300</t>
  </si>
  <si>
    <t>Xáng cạp - dung tích gầu:</t>
  </si>
  <si>
    <t>M109.1301</t>
  </si>
  <si>
    <t>1x6/7+1x4/7+ 2x3/7</t>
  </si>
  <si>
    <t>M109.1401</t>
  </si>
  <si>
    <t>Thiết bị lặn</t>
  </si>
  <si>
    <t>1 thợ lặn cấp I 1/2+1 thợ lặn 2/4</t>
  </si>
  <si>
    <t>M110.0000</t>
  </si>
  <si>
    <t>MÁY VÀ THIẾT BỊ THI CÔNG TRONG HẦM</t>
  </si>
  <si>
    <t>M110.0100</t>
  </si>
  <si>
    <t>Máy xúc chuyên dùng trong hầm - dung tích gầu:</t>
  </si>
  <si>
    <t>M110.0101</t>
  </si>
  <si>
    <r>
      <t>0,9 m</t>
    </r>
    <r>
      <rPr>
        <vertAlign val="superscript"/>
        <sz val="13"/>
        <color rgb="FF000000"/>
        <rFont val="Times New Roman"/>
        <family val="1"/>
      </rPr>
      <t>3</t>
    </r>
  </si>
  <si>
    <t>M110.0102</t>
  </si>
  <si>
    <t>M110.0200</t>
  </si>
  <si>
    <t>Máy cào đá, động cơ điện - năng suất:</t>
  </si>
  <si>
    <t>M110.0201</t>
  </si>
  <si>
    <r>
      <t>3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/ph</t>
    </r>
  </si>
  <si>
    <t>M110.0202</t>
  </si>
  <si>
    <r>
      <t>8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/ph</t>
    </r>
  </si>
  <si>
    <t>M110.0300</t>
  </si>
  <si>
    <t>Thiết bị phục vụ vận chuyển đá nổ mìn trong hầm:</t>
  </si>
  <si>
    <t>M110.0301</t>
  </si>
  <si>
    <t>Tời ma nơ - 13 kW</t>
  </si>
  <si>
    <t>M110.0302</t>
  </si>
  <si>
    <t>Xe goòng 3 t</t>
  </si>
  <si>
    <t>M110.0303</t>
  </si>
  <si>
    <r>
      <t>Xe goòng 5,8 m</t>
    </r>
    <r>
      <rPr>
        <vertAlign val="superscript"/>
        <sz val="13"/>
        <color rgb="FF000000"/>
        <rFont val="Times New Roman"/>
        <family val="1"/>
      </rPr>
      <t>3</t>
    </r>
  </si>
  <si>
    <t>M110.0304</t>
  </si>
  <si>
    <t>Đầu kéo 30 t</t>
  </si>
  <si>
    <t>M110.0305</t>
  </si>
  <si>
    <t>Quang lật 360 t/h</t>
  </si>
  <si>
    <t>M110.0400</t>
  </si>
  <si>
    <t>Máy nâng phục vụ thi công hầm - công suất:</t>
  </si>
  <si>
    <t>M110.0401</t>
  </si>
  <si>
    <t>135 cv</t>
  </si>
  <si>
    <t>M111.0000</t>
  </si>
  <si>
    <t>MÁY VÀ THIẾT BỊ THI CÔNG ĐƯỜNG ỐNG, ĐƯỜNG CÁP NGẦM</t>
  </si>
  <si>
    <t>M111.0100</t>
  </si>
  <si>
    <t>Máy và thiết bị khoan đặt đường ống:</t>
  </si>
  <si>
    <t>M111.0101</t>
  </si>
  <si>
    <t>Máy nâng TO-12-24, sức nâng 15 t</t>
  </si>
  <si>
    <t>1x4/7+1x5/7+1x6/7</t>
  </si>
  <si>
    <t>M111.0102</t>
  </si>
  <si>
    <t>Máy khoan ngang UĐB- 4</t>
  </si>
  <si>
    <t>3x3/7+2x4/7+2x6/7 +1x7/7</t>
  </si>
  <si>
    <t>M111.0200</t>
  </si>
  <si>
    <t>Máy và thiết bị khoan đặt đường cáp ngầm:</t>
  </si>
  <si>
    <t>M111.0201</t>
  </si>
  <si>
    <t>Máy khoan ngầm có định hướng</t>
  </si>
  <si>
    <t>M111.0202</t>
  </si>
  <si>
    <t>Hệ thống STS (phục vụ khoan ngầm có định hướng khi khoan qua sông nước)</t>
  </si>
  <si>
    <t>1x6/7+1x4/7</t>
  </si>
  <si>
    <t>M112.0000</t>
  </si>
  <si>
    <t>MÁY VÀ THIẾT BỊ THI CÔNG KHÁC</t>
  </si>
  <si>
    <t>M112.0100</t>
  </si>
  <si>
    <t>Máy bơm nước, động cơ điện - công suất:</t>
  </si>
  <si>
    <t>M112.0101</t>
  </si>
  <si>
    <t>0,75 kW</t>
  </si>
  <si>
    <t>M112.0102</t>
  </si>
  <si>
    <t>1,1 kW</t>
  </si>
  <si>
    <t>M112.0103</t>
  </si>
  <si>
    <t>1,5 kW</t>
  </si>
  <si>
    <t>M112.0104</t>
  </si>
  <si>
    <t>2 kW</t>
  </si>
  <si>
    <t>M112.0105</t>
  </si>
  <si>
    <t>2,8 kW</t>
  </si>
  <si>
    <t>M112.0106</t>
  </si>
  <si>
    <t>4,5 kW</t>
  </si>
  <si>
    <t>M112.0107</t>
  </si>
  <si>
    <t>7 kW</t>
  </si>
  <si>
    <t>M112.0108</t>
  </si>
  <si>
    <t>14 kW</t>
  </si>
  <si>
    <t>M112.0109</t>
  </si>
  <si>
    <t>20 kW</t>
  </si>
  <si>
    <t>M112.0110</t>
  </si>
  <si>
    <t>22 kW</t>
  </si>
  <si>
    <t>M112.0111</t>
  </si>
  <si>
    <t>M112.0200</t>
  </si>
  <si>
    <t>Máy bơm nước, động cơ diezel - công suất:</t>
  </si>
  <si>
    <t>M112.0201</t>
  </si>
  <si>
    <t>5 cv</t>
  </si>
  <si>
    <t>M112.0202</t>
  </si>
  <si>
    <t>5,5 cv</t>
  </si>
  <si>
    <t>M112.0203</t>
  </si>
  <si>
    <t>10 cv</t>
  </si>
  <si>
    <t>M112.0204</t>
  </si>
  <si>
    <t>20 cv</t>
  </si>
  <si>
    <t>M112.0205</t>
  </si>
  <si>
    <t>M112.0206</t>
  </si>
  <si>
    <t>M112.0207</t>
  </si>
  <si>
    <t>40 cv</t>
  </si>
  <si>
    <t>M112.0208</t>
  </si>
  <si>
    <t>M112.0209</t>
  </si>
  <si>
    <t>M112.0300</t>
  </si>
  <si>
    <t>Máy bơm nước, động cơ xăng - công suất:</t>
  </si>
  <si>
    <t>M112.0301</t>
  </si>
  <si>
    <t>3 cv</t>
  </si>
  <si>
    <t>M112.0302</t>
  </si>
  <si>
    <t>6 cv</t>
  </si>
  <si>
    <t>M112.0303</t>
  </si>
  <si>
    <t>8 cv</t>
  </si>
  <si>
    <t>M112.0401</t>
  </si>
  <si>
    <t>Máy bơm chân không 7,5kW</t>
  </si>
  <si>
    <t>Máy bơm xói 4MC (75 kW)</t>
  </si>
  <si>
    <t>M112.0501</t>
  </si>
  <si>
    <t>Máy bơm áp lực xói nước đầu cọc (300 cv)</t>
  </si>
  <si>
    <t>M110.0600</t>
  </si>
  <si>
    <t>Máy bơm vữa - năng suất:</t>
  </si>
  <si>
    <t>M112.0601</t>
  </si>
  <si>
    <r>
      <t>6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</si>
  <si>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M112.0602</t>
  </si>
  <si>
    <r>
      <t>9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</si>
  <si>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M112.0603</t>
  </si>
  <si>
    <r>
      <t>15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</si>
  <si>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M112.0604</t>
  </si>
  <si>
    <r>
      <t>32 - 50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</si>
  <si>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M112.0700</t>
  </si>
  <si>
    <t>Máy bơm cát, động cơ diezel - công suất:</t>
  </si>
  <si>
    <t>M112.0701</t>
  </si>
  <si>
    <t>126 cv</t>
  </si>
  <si>
    <t>M112.0702</t>
  </si>
  <si>
    <t>350 cv</t>
  </si>
  <si>
    <t>M112.0703</t>
  </si>
  <si>
    <t>380 cv</t>
  </si>
  <si>
    <t>M112.0704</t>
  </si>
  <si>
    <t>480 cv</t>
  </si>
  <si>
    <t>M112.0800</t>
  </si>
  <si>
    <t>Xe bơm bê tông, tự hành - năng suất:</t>
  </si>
  <si>
    <t>M112.0801</t>
  </si>
  <si>
    <t>M112.0802</t>
  </si>
  <si>
    <r>
      <t>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</si>
  <si>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M112.0900</t>
  </si>
  <si>
    <t>Máy bơm bê tông - năng suất:</t>
  </si>
  <si>
    <t>M112.0901</t>
  </si>
  <si>
    <r>
      <t>40 - 60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</si>
  <si>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M112.0902</t>
  </si>
  <si>
    <r>
      <t>60 - 90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</t>
    </r>
  </si>
  <si>
    <t>M112.1000</t>
  </si>
  <si>
    <t>Máy phun vẩy - năng suất:</t>
  </si>
  <si>
    <t>M112.1001</t>
  </si>
  <si>
    <r>
      <t>9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 (AL 285)</t>
    </r>
  </si>
  <si>
    <t>M112.1002</t>
  </si>
  <si>
    <r>
      <t>16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/h (AL 500)</t>
    </r>
  </si>
  <si>
    <t>2x3/7+1x4/7 +1x5/7+1x6/7</t>
  </si>
  <si>
    <t>M112.1100</t>
  </si>
  <si>
    <t>Máy đầm bê tông, đầm bàn - công suất:</t>
  </si>
  <si>
    <t>M112.1101</t>
  </si>
  <si>
    <t>1,0 kW</t>
  </si>
  <si>
    <t>M112.1102</t>
  </si>
  <si>
    <t>3,0 kW</t>
  </si>
  <si>
    <t>M112.1200</t>
  </si>
  <si>
    <t>Máy đầm bê tông, đầm cạnh - công suất:</t>
  </si>
  <si>
    <t>M112.1201</t>
  </si>
  <si>
    <t>M112.1300</t>
  </si>
  <si>
    <t>Máy đầm bê tông, dầm dùi - công suất:</t>
  </si>
  <si>
    <t>M112.1301</t>
  </si>
  <si>
    <t>M112.1302</t>
  </si>
  <si>
    <t>M112.1303</t>
  </si>
  <si>
    <t>M112.1304</t>
  </si>
  <si>
    <t>3,5 kW</t>
  </si>
  <si>
    <t>M112.1400</t>
  </si>
  <si>
    <t>Máy phun (chưa tính khí nén):</t>
  </si>
  <si>
    <t>M112.1401</t>
  </si>
  <si>
    <t>Máy phun sơn 400 m2/h</t>
  </si>
  <si>
    <t>M112.1402</t>
  </si>
  <si>
    <t>Máy phun cát</t>
  </si>
  <si>
    <t>M112.1500</t>
  </si>
  <si>
    <t>Máy khoan đứng - công suất:</t>
  </si>
  <si>
    <t>M112.1501</t>
  </si>
  <si>
    <t>2,5 kW</t>
  </si>
  <si>
    <t>M112.1502</t>
  </si>
  <si>
    <t>M113.1600</t>
  </si>
  <si>
    <t>Máy khoan sắt cầm tay, đường kính khoan:</t>
  </si>
  <si>
    <t>M113.1601</t>
  </si>
  <si>
    <t>13 mm</t>
  </si>
  <si>
    <t>M112.1700</t>
  </si>
  <si>
    <t>Máy khoan bê tông cầm tay - công suất:</t>
  </si>
  <si>
    <t>M112.1701</t>
  </si>
  <si>
    <t>0,62 kW</t>
  </si>
  <si>
    <t>M112.1702</t>
  </si>
  <si>
    <t>M112.1703</t>
  </si>
  <si>
    <t>0,85 kW</t>
  </si>
  <si>
    <t>M112.1704</t>
  </si>
  <si>
    <t>1,50 kW</t>
  </si>
  <si>
    <t>M112.1800</t>
  </si>
  <si>
    <t>Máy luồn cáp - công suất:</t>
  </si>
  <si>
    <t>M112.1801</t>
  </si>
  <si>
    <t>15 kW</t>
  </si>
  <si>
    <t>M112.1900</t>
  </si>
  <si>
    <t>Máy cắt cáp - công suất:</t>
  </si>
  <si>
    <t>M112.1901</t>
  </si>
  <si>
    <t>M112.2000</t>
  </si>
  <si>
    <t>Máy cắt sắt cầm tay - công suất:</t>
  </si>
  <si>
    <t>M112.2001</t>
  </si>
  <si>
    <t>1,7 kW</t>
  </si>
  <si>
    <t>M112.2100</t>
  </si>
  <si>
    <t>Máy cắt gạch đá - công suất:</t>
  </si>
  <si>
    <t>M112.2101</t>
  </si>
  <si>
    <t>M112.2200</t>
  </si>
  <si>
    <t>Máy cắt bê tông - công suất:</t>
  </si>
  <si>
    <t>M112.2201</t>
  </si>
  <si>
    <t>7,5 kW</t>
  </si>
  <si>
    <t>M112.2202</t>
  </si>
  <si>
    <t>12 cv (MCD 218)</t>
  </si>
  <si>
    <t>M112.2300</t>
  </si>
  <si>
    <t>Máy cắt ống - công suất:</t>
  </si>
  <si>
    <t>M112.2301</t>
  </si>
  <si>
    <t>5 kW</t>
  </si>
  <si>
    <t>M112.2400</t>
  </si>
  <si>
    <t>Máy cắt tôn - công suất:</t>
  </si>
  <si>
    <t>M112.2401</t>
  </si>
  <si>
    <t>M112.2402</t>
  </si>
  <si>
    <t>M112.2500</t>
  </si>
  <si>
    <t>Máy cắt đột - công suất:</t>
  </si>
  <si>
    <t>M112.2501</t>
  </si>
  <si>
    <t>M112.2600</t>
  </si>
  <si>
    <t>Máy cắt uốn cốt thép - công suất:</t>
  </si>
  <si>
    <t>M112.2601</t>
  </si>
  <si>
    <t>M112.2700</t>
  </si>
  <si>
    <t>Máy cắt cỏ cầm tay - công suất:</t>
  </si>
  <si>
    <t>M112.2701</t>
  </si>
  <si>
    <t>0,8 kW</t>
  </si>
  <si>
    <t>M112.2801</t>
  </si>
  <si>
    <t>Máy cắt thép Plasma</t>
  </si>
  <si>
    <t>M112.2900</t>
  </si>
  <si>
    <t>Búa căn khí nén (chưa tính khí nén) - tiêu hao khí nén:</t>
  </si>
  <si>
    <t>M112.2901</t>
  </si>
  <si>
    <r>
      <t>1,5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/ph</t>
    </r>
  </si>
  <si>
    <t>M112.2902</t>
  </si>
  <si>
    <r>
      <t>3,0 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>/ph</t>
    </r>
  </si>
  <si>
    <t>M112.3000</t>
  </si>
  <si>
    <t>Máy uốn ống - công suất:</t>
  </si>
  <si>
    <t>M112.3001</t>
  </si>
  <si>
    <t>M112.3100</t>
  </si>
  <si>
    <t>Máy lốc tôn - công suất:</t>
  </si>
  <si>
    <t>M112.3101</t>
  </si>
  <si>
    <t>M112.3200</t>
  </si>
  <si>
    <t>Máy cưa kim loại - công suất:</t>
  </si>
  <si>
    <t>M112.3201</t>
  </si>
  <si>
    <t>M112.3202</t>
  </si>
  <si>
    <t>2,7 kW</t>
  </si>
  <si>
    <t>M112.3300</t>
  </si>
  <si>
    <t>Máy tiện - công suất:</t>
  </si>
  <si>
    <t>M112.3301</t>
  </si>
  <si>
    <t>M112.3400</t>
  </si>
  <si>
    <t>Máy bào thép - công suất:</t>
  </si>
  <si>
    <t>M112.3401</t>
  </si>
  <si>
    <t>M112.3500</t>
  </si>
  <si>
    <t>Máy phay - công suất:</t>
  </si>
  <si>
    <t>M112.3501</t>
  </si>
  <si>
    <t>M112.3600</t>
  </si>
  <si>
    <t>Máy ghép mí - công suất:</t>
  </si>
  <si>
    <t>M112.3601</t>
  </si>
  <si>
    <t>M112.3700</t>
  </si>
  <si>
    <t>Máy mài - công suất:</t>
  </si>
  <si>
    <t>M112.3701</t>
  </si>
  <si>
    <t>1 kW</t>
  </si>
  <si>
    <t>M112.3702</t>
  </si>
  <si>
    <t>M112.3800</t>
  </si>
  <si>
    <t>Máy cưa gỗ cầm tay - công suất:</t>
  </si>
  <si>
    <t>M112.3801</t>
  </si>
  <si>
    <t>1,3 kW</t>
  </si>
  <si>
    <t>M112.3900</t>
  </si>
  <si>
    <t>Máy biến thế hàn một chiều - công suất:</t>
  </si>
  <si>
    <t>M112.3901</t>
  </si>
  <si>
    <t>M112.4000</t>
  </si>
  <si>
    <t>Biến thế hàn xoay chiều - công suất:</t>
  </si>
  <si>
    <t>M112.4001</t>
  </si>
  <si>
    <t>M112.4002</t>
  </si>
  <si>
    <t>M112.4003</t>
  </si>
  <si>
    <t>23 kW</t>
  </si>
  <si>
    <t>M112.4004</t>
  </si>
  <si>
    <t>27,5 kW</t>
  </si>
  <si>
    <t>M112.4100</t>
  </si>
  <si>
    <t>Máy hàn hơi - công suất:</t>
  </si>
  <si>
    <t>M112.4101</t>
  </si>
  <si>
    <t>1000 l/h</t>
  </si>
  <si>
    <t>M112.4102</t>
  </si>
  <si>
    <t>2000 l/h</t>
  </si>
  <si>
    <t>M112.4201</t>
  </si>
  <si>
    <t>Máy hàn cắt dưới nước</t>
  </si>
  <si>
    <t>1 thợ lặn cấp I 1/2 + 1 thợ lặn 2/4</t>
  </si>
  <si>
    <t>M112.4300</t>
  </si>
  <si>
    <t>Máy hàn nối ống nhựa:</t>
  </si>
  <si>
    <t>M112.4301</t>
  </si>
  <si>
    <t>Máy hàn nhiệt</t>
  </si>
  <si>
    <t>M112.4302</t>
  </si>
  <si>
    <t>Máy gia nhiệt D315mm</t>
  </si>
  <si>
    <t>M112.4303</t>
  </si>
  <si>
    <t>Máy gia nhiệt D630mm</t>
  </si>
  <si>
    <t>M112.4304</t>
  </si>
  <si>
    <t>Máy gia nhiệt D1200mm</t>
  </si>
  <si>
    <t>M112.4400</t>
  </si>
  <si>
    <t>Máy quạt gió - công suất:</t>
  </si>
  <si>
    <t>M112.4401</t>
  </si>
  <si>
    <t>M112.4402</t>
  </si>
  <si>
    <t>M112.4500</t>
  </si>
  <si>
    <t>Máy khoan giếng khai thác nước ngầm, khoan đập cáp - công suất:</t>
  </si>
  <si>
    <t>M112.4501</t>
  </si>
  <si>
    <t>M112.4600</t>
  </si>
  <si>
    <t>Máy khoan giếng khai thác nước ngầm, khoan xoay - công suất:</t>
  </si>
  <si>
    <t>M112.4601</t>
  </si>
  <si>
    <t>54 cv</t>
  </si>
  <si>
    <t>M112.4602</t>
  </si>
  <si>
    <t>300 cv</t>
  </si>
  <si>
    <t>1x6/7+1x4/7+2x3/7</t>
  </si>
  <si>
    <t>M112.4700</t>
  </si>
  <si>
    <t>Bộ kích chuyên dùng:</t>
  </si>
  <si>
    <t>M112.4701</t>
  </si>
  <si>
    <t>Bộ thiết bị trượt (60 kích loại 6 t)</t>
  </si>
  <si>
    <t>2x4/7+1x5/7+1x7/7</t>
  </si>
  <si>
    <t>M112.4702</t>
  </si>
  <si>
    <t>Bộ kích lắp dựng, tháo dỡ ván khuôn 50-60 t</t>
  </si>
  <si>
    <t>2x4/7</t>
  </si>
  <si>
    <t>M112.4800</t>
  </si>
  <si>
    <t>Xe ép rác - trọng tải:</t>
  </si>
  <si>
    <t>M112.4801</t>
  </si>
  <si>
    <t>M112.4802</t>
  </si>
  <si>
    <t>M112.4803</t>
  </si>
  <si>
    <t>M112.4804</t>
  </si>
  <si>
    <t>M112.4805</t>
  </si>
  <si>
    <t>M112.4901</t>
  </si>
  <si>
    <t>Xe ép rác kín (xe hooklip)</t>
  </si>
  <si>
    <t>M112.5001</t>
  </si>
  <si>
    <t> Xe nhặt xác</t>
  </si>
  <si>
    <t>M112.5100</t>
  </si>
  <si>
    <t> Xe hút chân không - trọng tải:</t>
  </si>
  <si>
    <t>M112.5101</t>
  </si>
  <si>
    <t>M112.5102</t>
  </si>
  <si>
    <t>M112.5200</t>
  </si>
  <si>
    <t> Xuồng vớt rác - công suất:</t>
  </si>
  <si>
    <t>M112.5201</t>
  </si>
  <si>
    <t>4 cv</t>
  </si>
  <si>
    <t>M112.5202</t>
  </si>
  <si>
    <t>24 cv</t>
  </si>
  <si>
    <t>M112.5300</t>
  </si>
  <si>
    <t> Lò đốt rác y tế bằng gas (chưa tính gas) - công suất:</t>
  </si>
  <si>
    <t>M112.5301</t>
  </si>
  <si>
    <t> 7 tấn/ngày</t>
  </si>
  <si>
    <t>3x4/7+1x5/7</t>
  </si>
  <si>
    <t>Nguyên giá</t>
  </si>
  <si>
    <t>Chi phí
khấu hao</t>
  </si>
  <si>
    <t>Chi phí
sửa chữa</t>
  </si>
  <si>
    <t>Chi phí
khác</t>
  </si>
  <si>
    <t>Chi phí
nhiên liệu, năng lượng</t>
  </si>
  <si>
    <t>Chi phí
tiền lương</t>
  </si>
  <si>
    <t>Giá ca máy</t>
  </si>
  <si>
    <t>CPKH</t>
  </si>
  <si>
    <t>CPSC</t>
  </si>
  <si>
    <t>CPK</t>
  </si>
  <si>
    <t>CPNL</t>
  </si>
  <si>
    <t>CPTL</t>
  </si>
  <si>
    <t>đồng</t>
  </si>
  <si>
    <t>(1000 VNĐ)</t>
  </si>
  <si>
    <t>kWh</t>
  </si>
  <si>
    <t>Chi phí 
khác</t>
  </si>
  <si>
    <t>Căn cứ:</t>
  </si>
  <si>
    <t>- Theo QĐ 1134/QĐ-BXD ngày 08/10/2015 về việc công bố định mức các hao phí xác định giá ca máy và thiết bị thi công xây dựng</t>
  </si>
  <si>
    <t>- Thông tư 06/2016-BXD ngày 10/03/2016 về việc hướng dẫn xác định và quản lý chi phí đầu tư xây dựng</t>
  </si>
  <si>
    <t>- Theo TT06/2010-BXD hướng dẫn xác định giá ca máy thiết bị</t>
  </si>
  <si>
    <t>- Giá bán lẻ xăng dầu của tập đoàn Petrolimex, giá bán điện của tập đoàn Điện lực</t>
  </si>
  <si>
    <t>BẢNG XÁC ĐỊNH GIÁ CA MÁY VÀ THIẾT BỊ THI CÔNG</t>
  </si>
  <si>
    <t>Hệ số:</t>
  </si>
  <si>
    <t>diezel</t>
  </si>
  <si>
    <t>xăng</t>
  </si>
  <si>
    <t>diezel: 1,02-1,05</t>
  </si>
  <si>
    <t>xăng: 1,01-1,03</t>
  </si>
  <si>
    <t>kWh: 1,03-1,07</t>
  </si>
  <si>
    <t>Giá NL (đồng)</t>
  </si>
  <si>
    <t>Giá trị thu hồi:</t>
  </si>
  <si>
    <t>- Nếu nguyên giá &gt;=30.000.000 đồng thì thu hồi 10% nguyên giá</t>
  </si>
  <si>
    <t>- Nếu nguyên giá &lt;30.000.000 đồng thì thu hồi 0%</t>
  </si>
  <si>
    <t>lít diezel</t>
  </si>
  <si>
    <t>24+14</t>
  </si>
  <si>
    <t>30+14</t>
  </si>
  <si>
    <t>36+25</t>
  </si>
  <si>
    <t>48+25</t>
  </si>
  <si>
    <t>63+34</t>
  </si>
  <si>
    <t>78+34</t>
  </si>
  <si>
    <t>lít diezel+kWh</t>
  </si>
  <si>
    <t>32+171</t>
  </si>
  <si>
    <t>36+167</t>
  </si>
  <si>
    <t>lít xăng</t>
  </si>
  <si>
    <t/>
  </si>
  <si>
    <t xml:space="preserve"> lít xăng</t>
  </si>
  <si>
    <t>BẢNG LƯƠNG NHÂN CÔNG</t>
  </si>
  <si>
    <t>Vùng I</t>
  </si>
  <si>
    <t>Địa bàn áp dụng mức lương đầu vào căn cứ theo quy định hiện hành của Chính phủ về mức lương tối thiểu vùng</t>
  </si>
  <si>
    <t>Vùng II</t>
  </si>
  <si>
    <t>Vùng III</t>
  </si>
  <si>
    <t xml:space="preserve"> - Mức lương đầu vào (LNC) để xác định đơn giá nhân công :</t>
  </si>
  <si>
    <t>Vùng IV</t>
  </si>
  <si>
    <t>đ/tháng</t>
  </si>
  <si>
    <t>TT</t>
  </si>
  <si>
    <t>MS nhân công</t>
  </si>
  <si>
    <t>Loại nhân công</t>
  </si>
  <si>
    <t>Cấp bậc</t>
  </si>
  <si>
    <t>H.số lương
(HCB)</t>
  </si>
  <si>
    <t>Ghi chú</t>
  </si>
  <si>
    <t xml:space="preserve">Ghi chú: </t>
  </si>
  <si>
    <t>B1. BẢNG LƯƠNG CÔNG NHÂN XDCB</t>
  </si>
  <si>
    <t>1) Nhóm I</t>
  </si>
  <si>
    <t>B1.1 Bảng lương công nhân XDCB Nhóm I</t>
  </si>
  <si>
    <t xml:space="preserve"> - Mộc, nề, sắt, bê tông, cốp pha, hoàn thiện, đào đất, đắp đất;</t>
  </si>
  <si>
    <t>N1207</t>
  </si>
  <si>
    <t>Nhân công 2/7 N1</t>
  </si>
  <si>
    <t>N1217</t>
  </si>
  <si>
    <t>Nhân công 2,1/7 N1</t>
  </si>
  <si>
    <t xml:space="preserve"> - Khảo sát xây dựng (bao gồm cả đo đạc xây dựng);</t>
  </si>
  <si>
    <t>N1227</t>
  </si>
  <si>
    <t>Nhân công 2,2/7 N1</t>
  </si>
  <si>
    <t xml:space="preserve"> - Vận hành các loại máy xây dựng (máy làm đất, máy đầm, máy nâng hạ, máy khoan, máy đóng ép cọc, máy bơm, máy hàn…)</t>
  </si>
  <si>
    <t>N1237</t>
  </si>
  <si>
    <t>Nhân công 2,3/7 N1</t>
  </si>
  <si>
    <t>N1247</t>
  </si>
  <si>
    <t>Nhân công 2,4/7 N1</t>
  </si>
  <si>
    <t>N1257</t>
  </si>
  <si>
    <t>Nhân công 2,5/7 N1</t>
  </si>
  <si>
    <t xml:space="preserve">2) Nhóm II:
</t>
  </si>
  <si>
    <t>Nhân công 2,6/7 N1</t>
  </si>
  <si>
    <t xml:space="preserve"> - Các công tác không thuộc nhóm I</t>
  </si>
  <si>
    <t>N1277</t>
  </si>
  <si>
    <t>Nhân công 2,7/7 N1</t>
  </si>
  <si>
    <t>Nhân công 2,8/7 N1</t>
  </si>
  <si>
    <t>Nhân công 2,9/7 N1</t>
  </si>
  <si>
    <t>N1307</t>
  </si>
  <si>
    <t>Nhân công 3/7 N1</t>
  </si>
  <si>
    <t>Nhân công 3,1/7 N1</t>
  </si>
  <si>
    <t>N1327</t>
  </si>
  <si>
    <t>Nhân công 3,2/7 N1</t>
  </si>
  <si>
    <t>N1337</t>
  </si>
  <si>
    <t>Nhân công 3,3/7 N1</t>
  </si>
  <si>
    <t>Nhân công 3,4/7 N1</t>
  </si>
  <si>
    <t>N1357</t>
  </si>
  <si>
    <t>Nhân công 3,5/7 N1</t>
  </si>
  <si>
    <t>Nhân công 3,6/7 N1</t>
  </si>
  <si>
    <t>N1377</t>
  </si>
  <si>
    <t>Nhân công 3,7/7 N1</t>
  </si>
  <si>
    <t>Nhân công 3,8/7 N1</t>
  </si>
  <si>
    <t>Nhân công 3,9/7 N1</t>
  </si>
  <si>
    <t>N1407</t>
  </si>
  <si>
    <t>Nhân công 4/7 N1</t>
  </si>
  <si>
    <t>Nhân công 4,1/7 N1</t>
  </si>
  <si>
    <t>Nhân công 4,2/7 N1</t>
  </si>
  <si>
    <t>N1437</t>
  </si>
  <si>
    <t>Nhân công 4,3/7 N1</t>
  </si>
  <si>
    <t>Nhân công 4,4/7 N1</t>
  </si>
  <si>
    <t>N1457</t>
  </si>
  <si>
    <t>Nhân công 4,5/7 N1</t>
  </si>
  <si>
    <t>Nhân công 4,6/7 N1</t>
  </si>
  <si>
    <t>N1477</t>
  </si>
  <si>
    <t>Nhân công 4,7/7 N1</t>
  </si>
  <si>
    <t>Nhân công 4,8/7 N1</t>
  </si>
  <si>
    <t>Nhân công 4,9/7 N1</t>
  </si>
  <si>
    <t>N1507</t>
  </si>
  <si>
    <t>Nhân công 5/7 N1</t>
  </si>
  <si>
    <t>Nhân công 5,1/7 N1</t>
  </si>
  <si>
    <t>N1527</t>
  </si>
  <si>
    <t>Nhân công 5,2/7 N1</t>
  </si>
  <si>
    <t>Nhân công 5,3/7 N1</t>
  </si>
  <si>
    <t>Nhân công 5,4/7 N1</t>
  </si>
  <si>
    <t>N1557</t>
  </si>
  <si>
    <t>Nhân công 5,5/7 N1</t>
  </si>
  <si>
    <t>Nhân công 5,6/7 N1</t>
  </si>
  <si>
    <t>Nhân công 5,7/7 N1</t>
  </si>
  <si>
    <t>Nhân công 5,8/7 N1</t>
  </si>
  <si>
    <t>Nhân công 5,9/7 N1</t>
  </si>
  <si>
    <t>N1607</t>
  </si>
  <si>
    <t>Nhân công 6/7 N1</t>
  </si>
  <si>
    <t>Nhân công 6,1/7 N1</t>
  </si>
  <si>
    <t>Nhân công 6,2/7 N1</t>
  </si>
  <si>
    <t>Nhân công 6,3/7 N1</t>
  </si>
  <si>
    <t>Nhân công 6,4/7 N1</t>
  </si>
  <si>
    <t>Nhân công 6,5/7 N1</t>
  </si>
  <si>
    <t>Nhân công 6,6/7 N1</t>
  </si>
  <si>
    <t>Nhân công 6,7/7 N1</t>
  </si>
  <si>
    <t>Nhân công 6,8/7 N1</t>
  </si>
  <si>
    <t>Nhân công 6,9/7 N1</t>
  </si>
  <si>
    <t>N1707</t>
  </si>
  <si>
    <t>Nhân công 7/7 N1</t>
  </si>
  <si>
    <t>B1.2 Bảng lương công nhân XDCB Nhóm II</t>
  </si>
  <si>
    <t>N2207</t>
  </si>
  <si>
    <t>Nhân công 2/7 N2</t>
  </si>
  <si>
    <t>Nhân công 2,1/7 N2</t>
  </si>
  <si>
    <t>Nhân công 2,2/7 N2</t>
  </si>
  <si>
    <t>Nhân công 2,3/7 N2</t>
  </si>
  <si>
    <t>Nhân công 2,4/7 N2</t>
  </si>
  <si>
    <t>N2257</t>
  </si>
  <si>
    <t>Nhân công 2,5/7 N2</t>
  </si>
  <si>
    <t>Nhân công 2,6/7 N2</t>
  </si>
  <si>
    <t>N2277</t>
  </si>
  <si>
    <t>Nhân công 2,7/7 N2</t>
  </si>
  <si>
    <t>Nhân công 2,8/7 N2</t>
  </si>
  <si>
    <t>Nhân công 2,9/7 N2</t>
  </si>
  <si>
    <t>N2307</t>
  </si>
  <si>
    <t>Nhân công 3/7 N2</t>
  </si>
  <si>
    <t>Nhân công 3,1/7 N2</t>
  </si>
  <si>
    <t>N2327</t>
  </si>
  <si>
    <t>Nhân công 3,2/7 N2</t>
  </si>
  <si>
    <t>Nhân công 3,3/7 N2</t>
  </si>
  <si>
    <t>Nhân công 3,4/7 N2</t>
  </si>
  <si>
    <t>N2357</t>
  </si>
  <si>
    <t>Nhân công 3,5/7 N2</t>
  </si>
  <si>
    <t>Nhân công 3,6/7 N2</t>
  </si>
  <si>
    <t>N2377</t>
  </si>
  <si>
    <t>Nhân công 3,7/7 N2</t>
  </si>
  <si>
    <t>Nhân công 3,8/7 N2</t>
  </si>
  <si>
    <t>Nhân công 3,9/7 N2</t>
  </si>
  <si>
    <t>N2407</t>
  </si>
  <si>
    <t>Nhân công 4/7 N2</t>
  </si>
  <si>
    <t>Nhân công 4,1/7 N2</t>
  </si>
  <si>
    <t>N2427</t>
  </si>
  <si>
    <t>Nhân công 4,2/7 N2</t>
  </si>
  <si>
    <t>Nhân công 4,3/7 N2</t>
  </si>
  <si>
    <t>Nhân công 4,4/7 N2</t>
  </si>
  <si>
    <t>N2457</t>
  </si>
  <si>
    <t>Nhân công 4,5/7 N2</t>
  </si>
  <si>
    <t>Nhân công 4,6/7 N2</t>
  </si>
  <si>
    <t>N2477</t>
  </si>
  <si>
    <t>Nhân công 4,7/7 N2</t>
  </si>
  <si>
    <t>Nhân công 4,8/7 N2</t>
  </si>
  <si>
    <t>Nhân công 4,9/7 N2</t>
  </si>
  <si>
    <t>N2507</t>
  </si>
  <si>
    <t>Nhân công 5/7 N2</t>
  </si>
  <si>
    <t>Nhân công 5,1/7 N2</t>
  </si>
  <si>
    <t>N2527</t>
  </si>
  <si>
    <t>Nhân công 5,2/7 N2</t>
  </si>
  <si>
    <t>Nhân công 5,3/7 N2</t>
  </si>
  <si>
    <t>Nhân công 5,4/7 N2</t>
  </si>
  <si>
    <t>N2557</t>
  </si>
  <si>
    <t>Nhân công 5,5/7 N2</t>
  </si>
  <si>
    <t>Nhân công 5,6/7 N2</t>
  </si>
  <si>
    <t>Nhân công 5,7/7 N2</t>
  </si>
  <si>
    <t>Nhân công 5,8/7 N2</t>
  </si>
  <si>
    <t>Nhân công 5,9/7 N2</t>
  </si>
  <si>
    <t>N2607</t>
  </si>
  <si>
    <t>Nhân công 6/7 N2</t>
  </si>
  <si>
    <t>Nhân công 6,1/7 N2</t>
  </si>
  <si>
    <t>Nhân công 6,2/7 N2</t>
  </si>
  <si>
    <t>Nhân công 6,3/7 N2</t>
  </si>
  <si>
    <t>Nhân công 6,4/7 N2</t>
  </si>
  <si>
    <t>Nhân công 6,5/7 N2</t>
  </si>
  <si>
    <t>Nhân công 6,6/7 N2</t>
  </si>
  <si>
    <t>Nhân công 6,7/7 N2</t>
  </si>
  <si>
    <t>Nhân công 6,8/7 N2</t>
  </si>
  <si>
    <t>Nhân công 6,9/7 N2</t>
  </si>
  <si>
    <t>N2707</t>
  </si>
  <si>
    <t>Nhân công 7/7 N2</t>
  </si>
  <si>
    <t>BẢNG 2. BẢNG LƯƠNG KỸ SƯ TRỰC TIẾP</t>
  </si>
  <si>
    <t>N28108</t>
  </si>
  <si>
    <t>Kỹ sư 1,0/8</t>
  </si>
  <si>
    <t>N28208</t>
  </si>
  <si>
    <t>Kỹ sư 2,0/8</t>
  </si>
  <si>
    <t>N28308</t>
  </si>
  <si>
    <t>Kỹ sư 3,0/8</t>
  </si>
  <si>
    <t>N28408</t>
  </si>
  <si>
    <t>Kỹ sư 4,0/8</t>
  </si>
  <si>
    <t>N28458</t>
  </si>
  <si>
    <t>Kỹ sư 4,5/8</t>
  </si>
  <si>
    <t>N28508</t>
  </si>
  <si>
    <t>Kỹ sư 5,0/8</t>
  </si>
  <si>
    <t>N28608</t>
  </si>
  <si>
    <t>Kỹ sư 6,0/8</t>
  </si>
  <si>
    <t>N28708</t>
  </si>
  <si>
    <t>Kỹ sư 7,0/8</t>
  </si>
  <si>
    <t>N28808</t>
  </si>
  <si>
    <t>Kỹ sư 8,0/8</t>
  </si>
  <si>
    <t>BẢNG 3. BẢNG LƯƠNG NGHỆ NHÂN</t>
  </si>
  <si>
    <t>Nghệ nhân bậc 1</t>
  </si>
  <si>
    <t>Nghệ nhân bậc 2</t>
  </si>
  <si>
    <t>BẢNG 4. BẢNG LƯƠNG CÔNG NHÂN LÁI XE</t>
  </si>
  <si>
    <t>B4.1. Công nhân lái xe nhóm 1 (tải trọng dưới 7,5 tấn)</t>
  </si>
  <si>
    <t xml:space="preserve">Nhóm 1: Ô tô vận tải thùng, ô tô tự đổ, rơ moóc, ô tô tưới nước, ô tô tải có gắn cần trục tải trọng dưới 7,5T; cần trục ô tô sức nâng dưới 7,5T; xe hút mùn khoan; ô tô bán tải; xe ô tô 7 chỗ dùng trong công tác khảo sát; xe hút chân không dưới 10 tấn; máy nén thử đường ống công suất 170CV </t>
  </si>
  <si>
    <t>Lx.175</t>
  </si>
  <si>
    <t>Công nhân LX 1,0/4 N1</t>
  </si>
  <si>
    <t>I</t>
  </si>
  <si>
    <t>Lx.275</t>
  </si>
  <si>
    <t>Công nhân LX 2,0/4 N1</t>
  </si>
  <si>
    <t>II</t>
  </si>
  <si>
    <t>Lx.375</t>
  </si>
  <si>
    <t>Công nhân LX 3,0/4 N1</t>
  </si>
  <si>
    <t>III</t>
  </si>
  <si>
    <t>Lx.475</t>
  </si>
  <si>
    <t>Công nhân LX 4,0/4 N1</t>
  </si>
  <si>
    <t>IV</t>
  </si>
  <si>
    <t>B.4.2. Công nhân lái xe nhóm 2 (tải trọng từ 7,5 tấn đến dưới 25 tấn)</t>
  </si>
  <si>
    <t xml:space="preserve">Nhóm 2: Ô tô vận tải thùng, ô tô tự đổ, ô tô tưới nước, rơ moóc tải trọng từ 7,5T đến dưới 25T; ô tô tải có gắn cần trục tải trọng từ 7,5T đến dưới 25T; cần trục ô tô sức nâng từ 7,5T đến dưới 25T; ô tô đầu kéo dưới 200CV: ô tô chuyển trộn bê tông dung tích thùng dưới 14,5m3; xe bơm bê tông; máy phun nhựa đường. </t>
  </si>
  <si>
    <t>Lx.125</t>
  </si>
  <si>
    <t>Công nhân LX 1,0/4 N2</t>
  </si>
  <si>
    <t>Lx.225</t>
  </si>
  <si>
    <t>Công nhân LX 2,0/4 N2</t>
  </si>
  <si>
    <t>Lx.325</t>
  </si>
  <si>
    <t>Công nhân LX 3,0/4 N2</t>
  </si>
  <si>
    <t>Lx.425</t>
  </si>
  <si>
    <t>Công nhân LX 4,0/4 N2</t>
  </si>
  <si>
    <t>B.4.3. Công nhân lái xe nhóm 3 (tải trọng từ 25 tấn trở lên)</t>
  </si>
  <si>
    <t>Nhóm 3:  Ô tô tự đổ, rơ moóc tải trọng từ 25T trở lên; ô tô đầu kéo từ 200CV trở lên; ô tô chuyển trộn bê tông dung tích thùng từ 14,5m3 trở lên; cần trục ô tô sức nâng từ 25T trở lên.</t>
  </si>
  <si>
    <t>Lx.140</t>
  </si>
  <si>
    <t>Công nhân LX 1,0/4 N3</t>
  </si>
  <si>
    <t>Lx.240</t>
  </si>
  <si>
    <t>Công nhân LX 2,0/4 N3</t>
  </si>
  <si>
    <t>Lx.340</t>
  </si>
  <si>
    <t>Công nhân LX 3,0/4 N3</t>
  </si>
  <si>
    <t>Lx.440</t>
  </si>
  <si>
    <t>Công nhân LX 4,0/4 N3</t>
  </si>
  <si>
    <t>B.5. BẢNG LƯƠNG THỢ ĐIỀU KHIỂN TÀU, THUYỀN, THIẾT BỊ KHÁC</t>
  </si>
  <si>
    <t>x</t>
  </si>
  <si>
    <t>B.5.1. Lương thuyền trưởng, thuyền phó, máy 1, máy 2 của tàu, ca nô, cần cẩu nổi, búa đóng cọc nổi và tàu đóng cọc</t>
  </si>
  <si>
    <t>Nhóm 1 (Tàu, ca nô CS máy chính &lt;= 150CV</t>
  </si>
  <si>
    <t>Nhóm 1: Tàu, ca nô có công suất máy chính từ 5CV đến 150CV.</t>
  </si>
  <si>
    <t>Ttr.11s</t>
  </si>
  <si>
    <t>Thuyền trưởng bậc 1 N1</t>
  </si>
  <si>
    <t>Ttr.12s</t>
  </si>
  <si>
    <t>Thuyền trưởng bậc 2 N1</t>
  </si>
  <si>
    <t>Tp1M1.11s</t>
  </si>
  <si>
    <t>Thuyền phó 1, máy 1 bậc 1 N1</t>
  </si>
  <si>
    <t>Tp1M1.12s</t>
  </si>
  <si>
    <t>Thuyền phó 1, máy 1 bậc 2 N1</t>
  </si>
  <si>
    <t>Tp2M2.11s</t>
  </si>
  <si>
    <t>Thuyền phó 2, máy 2 bậc 1 N1</t>
  </si>
  <si>
    <t>Tp2M2.12s</t>
  </si>
  <si>
    <t>Thuyền phó 2, máy 2 bậc 2 N1</t>
  </si>
  <si>
    <t>Nhóm 2 (Tàu, ca nô có công suất máy chính trên 150CV; cần cẩu nổi; tàu đóng cọc)</t>
  </si>
  <si>
    <t>Nhóm 2: Tàu, ca nô có công suất máy chính trên 150CV; cần cẩu nổi; tàu đóng cọc.</t>
  </si>
  <si>
    <t>Ttr.21s</t>
  </si>
  <si>
    <t>Thuyền trưởng bậc 1 N2</t>
  </si>
  <si>
    <t>Ttr.22s</t>
  </si>
  <si>
    <t>Thuyền trưởng bậc 2 N2</t>
  </si>
  <si>
    <t>Tp1M1.21s</t>
  </si>
  <si>
    <t>Thuyền phó 1, máy 1 bậc 1 N2</t>
  </si>
  <si>
    <t>Tp1M1.22s</t>
  </si>
  <si>
    <t>Thuyền phó 1, máy 1 bậc 2 N2</t>
  </si>
  <si>
    <t>Tp2M2.21s</t>
  </si>
  <si>
    <t>Thuyền phó 2, máy 2 bậc 1 N2</t>
  </si>
  <si>
    <t>Tp2M2.22s</t>
  </si>
  <si>
    <t>Thuyền phó 2, máy 2 bậc 2 N2</t>
  </si>
  <si>
    <t>B.5.2. Lương thủy thủ, thợ máy, thợ điện</t>
  </si>
  <si>
    <t>ThuyThu.1b</t>
  </si>
  <si>
    <t>Thủy thủ bậc 1</t>
  </si>
  <si>
    <t>ThuyThu.2b</t>
  </si>
  <si>
    <t>Thủy thủ bậc 2</t>
  </si>
  <si>
    <t>ThuyThu.3b</t>
  </si>
  <si>
    <t>Thủy thủ bậc 3</t>
  </si>
  <si>
    <t>ThuyThu.4b</t>
  </si>
  <si>
    <t>Thủy thủ bậc 4</t>
  </si>
  <si>
    <t>TmayTdien.1b</t>
  </si>
  <si>
    <t>Thợ máy, thợ điện bậc 1</t>
  </si>
  <si>
    <t>TmayTdien.2b</t>
  </si>
  <si>
    <t>Thợ máy, thợ điện bậc 2</t>
  </si>
  <si>
    <t>TmayTdien.3b</t>
  </si>
  <si>
    <t>Thợ máy, thợ điện bậc 3</t>
  </si>
  <si>
    <t>TmayTdien.4b</t>
  </si>
  <si>
    <t>Thợ máy, thợ điện bậc 4</t>
  </si>
  <si>
    <t>B.5.3. Lương thợ điều khiển tàu hút, tàu cuốc nạo vét sông</t>
  </si>
  <si>
    <t>Tàu hút dưới 150m3/h</t>
  </si>
  <si>
    <t>TTrHut150.1s</t>
  </si>
  <si>
    <t xml:space="preserve">Thuyền trưởng bậc 1 </t>
  </si>
  <si>
    <t>TTrHut150.2s</t>
  </si>
  <si>
    <t xml:space="preserve">Thuyền trưởng bậc 2 </t>
  </si>
  <si>
    <t>Mtr.1s</t>
  </si>
  <si>
    <t>Máy trưởng bậc 1</t>
  </si>
  <si>
    <t>Mtr.2s</t>
  </si>
  <si>
    <t>Máy trưởng bậc 2</t>
  </si>
  <si>
    <t>M2KtvCuoc1.1s</t>
  </si>
  <si>
    <t>Máy 2, kỹ thuật viên cuốc 1, thuyền phó bậc 1</t>
  </si>
  <si>
    <t>M2KtvCuoc1.2s</t>
  </si>
  <si>
    <t>Máy 2, kỹ thuật viên cuốc 1, thuyền phó bậc 2</t>
  </si>
  <si>
    <t>KtvCuoc2.1s</t>
  </si>
  <si>
    <t>Kỹ thuật viên cuốc 2 bậc 1</t>
  </si>
  <si>
    <t>KtvCuoc2.2s</t>
  </si>
  <si>
    <t>Kỹ thuật viên cuốc 2 bậc 2</t>
  </si>
  <si>
    <t>Tàu hút từ 150m3/h đến 300m3/h</t>
  </si>
  <si>
    <t>TTrHut300.1s</t>
  </si>
  <si>
    <t>TTrHut300.2s</t>
  </si>
  <si>
    <t>Mtr.3s</t>
  </si>
  <si>
    <t>Mtr.4s</t>
  </si>
  <si>
    <t>M2KtvCuoc1.3s</t>
  </si>
  <si>
    <t>M2KtvCuoc1.4s</t>
  </si>
  <si>
    <t>KtvCuoc2.3s</t>
  </si>
  <si>
    <t>KtvCuoc2.4s</t>
  </si>
  <si>
    <t>Tàu hút trên 300m3/h, tàu cuốc dưới 300m3/h</t>
  </si>
  <si>
    <t>TTrHutCuoc300.1s</t>
  </si>
  <si>
    <t>TTrHutCuoc300.2s</t>
  </si>
  <si>
    <t>Mtr.5s</t>
  </si>
  <si>
    <t>Mtr.6s</t>
  </si>
  <si>
    <t>DtrHutCuoc300.1s</t>
  </si>
  <si>
    <t>Điện trưởng bậc 1</t>
  </si>
  <si>
    <t>DtrHutCuoc300.2s</t>
  </si>
  <si>
    <t>Điện trưởng bậc 2</t>
  </si>
  <si>
    <t>M2KtvCuoc1.5s</t>
  </si>
  <si>
    <t>M2KtvCuoc1.6s</t>
  </si>
  <si>
    <t>KtvCuoc2.5s</t>
  </si>
  <si>
    <t>KtvCuoc2.6s</t>
  </si>
  <si>
    <t>B.5.4. Lương thợ điều khiển tàu hút, tàu cuốc, tàu đào gầu ngoạm nạo vét biển</t>
  </si>
  <si>
    <t>Tàu hút, tàu cuốc từ 300m3/h đến dưới 800m3/h</t>
  </si>
  <si>
    <t>TTrHutCuoc300.1b</t>
  </si>
  <si>
    <t>Thuyền trưởng tàu hút bụng bậc 1</t>
  </si>
  <si>
    <t>TTrHutCuoc300.2b</t>
  </si>
  <si>
    <t>Thuyền trưởng tàu hút bụng bậc 2</t>
  </si>
  <si>
    <t>MtrTtrCuocPhun.1b</t>
  </si>
  <si>
    <t>Máy trưởng, thuyền trưởng tàu cuốc, tàu hút phun, tàu đào gầu ngoạm bậc 1</t>
  </si>
  <si>
    <t>MtrTtrCuocPhun.2b</t>
  </si>
  <si>
    <t>Máy trưởng, thuyền trưởng tàu cuốc, tàu hút phun, tàu đào gầu ngoạm bậc 2</t>
  </si>
  <si>
    <t>DtrCuocPhun.1b</t>
  </si>
  <si>
    <t>Điện trưởng tàu hút, tàu cuốc; kỹ thuật viên cuốc 1, thuyền phó 2 tàu hút bụng; kỹ thuật viên cuốc 2 tàu cuốc, tàu hút phun, tàu đào gầu ngoạm bậc 1</t>
  </si>
  <si>
    <t>DtrCuocPhun.2b</t>
  </si>
  <si>
    <t>Điện trưởng tàu hút, tàu cuốc; kỹ thuật viên cuốc 1, thuyền phó 2 tàu hút bụng; kỹ thuật viên cuốc 2 tàu cuốc, tàu hút phun, tàu đào gầu ngoạm bậc 2</t>
  </si>
  <si>
    <t>M2Ktv.1b</t>
  </si>
  <si>
    <t>Máy 2; kỹ thuật viên cuốc 1 tàu cuốc, tàu hút phun, tàu đào gầu ngoạm bậc 1</t>
  </si>
  <si>
    <t>M2Ktv.2b</t>
  </si>
  <si>
    <t>Máy 2; kỹ thuật viên cuốc 1 tàu cuốc, tàu hút phun, tàu đào gầu ngoạm bậc 2</t>
  </si>
  <si>
    <t>Tp2KtvHutBung.1b</t>
  </si>
  <si>
    <t>Thuyền phó  tàu cuốc, kỹ thuật viên cuốc 2 tàu hút bậc 1</t>
  </si>
  <si>
    <t>Tp2KtvHutBung.2b</t>
  </si>
  <si>
    <t>Thuyền phó  tàu cuốc, kỹ thuật viên cuốc 2 tàu hút bậc 2</t>
  </si>
  <si>
    <t>Tàu hút, tàu cuốc từ 800m3/h trở lên</t>
  </si>
  <si>
    <t>TTrHutCuoc800.1b</t>
  </si>
  <si>
    <t>TTrHutCuoc800.2b</t>
  </si>
  <si>
    <t>MtrTtrCuocPhun.3b</t>
  </si>
  <si>
    <t>MtrTtrCuocPhun.4b</t>
  </si>
  <si>
    <t>DtrCuocPhun.3b</t>
  </si>
  <si>
    <t>DtrCuocPhun.4b</t>
  </si>
  <si>
    <t>M2Ktv.3b</t>
  </si>
  <si>
    <t>M2Ktv.4b</t>
  </si>
  <si>
    <t>Tp2KtvHutBung.3b</t>
  </si>
  <si>
    <t>Tp2KtvHutBung.4b</t>
  </si>
  <si>
    <t>BẢNG 6. BẢNG LƯƠNG THỢ LẶN</t>
  </si>
  <si>
    <t>Tholan.104</t>
  </si>
  <si>
    <t>Thợ lặn bậc 1</t>
  </si>
  <si>
    <t>Tholan.204</t>
  </si>
  <si>
    <t>Thợ lặn bậc 2</t>
  </si>
  <si>
    <t>Tholan.304</t>
  </si>
  <si>
    <t>Thợ lặn bậc 3</t>
  </si>
  <si>
    <t>Tholan.404</t>
  </si>
  <si>
    <t>Thợ lặn bậc 4</t>
  </si>
  <si>
    <t>TholanC1.12</t>
  </si>
  <si>
    <t>Thợ lặn cấp I bậc 1</t>
  </si>
  <si>
    <t>I1</t>
  </si>
  <si>
    <t>TholanC1.22</t>
  </si>
  <si>
    <t>Thợ lặn cấp I bậc 2</t>
  </si>
  <si>
    <t>I2</t>
  </si>
  <si>
    <t>TholanC2</t>
  </si>
  <si>
    <t>Thợ lặn cấp II</t>
  </si>
  <si>
    <t>- Theo TT05/2016-BXD ngày 10/03/2016 về việc hướng dẫn xác định đơn giá nhân công trong quản lý chi phí đầu tư xây dựng</t>
  </si>
  <si>
    <t>(Theo Thông tư số  05/2016/TT-BXD ngày 10/03/2016 của Bộ Xây dựng)</t>
  </si>
  <si>
    <t>Lương cấp bậc
 (đ/tháng)</t>
  </si>
  <si>
    <t>Đ.giá NC
 (đ/công)</t>
  </si>
  <si>
    <t>2.350.000-2.530.000</t>
  </si>
  <si>
    <t>2.150.000-2.320.000</t>
  </si>
  <si>
    <t>2.000.000-2.154.000</t>
  </si>
  <si>
    <t>1.900.000-2.050.000</t>
  </si>
  <si>
    <t>Công nhân vận hành máy nhóm I</t>
  </si>
  <si>
    <t>Công nhân vận hành máy không thuộc nhóm I
(thuộc nhóm II)</t>
  </si>
  <si>
    <t>Lái xe nhóm I</t>
  </si>
  <si>
    <t>Lái xe nhóm II</t>
  </si>
  <si>
    <t>Lái xe nhóm III</t>
  </si>
  <si>
    <t>Thuyền trưởng
 nhóm I</t>
  </si>
  <si>
    <t>Thuyền trưởng
 nhóm II</t>
  </si>
  <si>
    <t>Thuyền phó 1, máy 1 nhóm I</t>
  </si>
  <si>
    <t>Thuyền phó 2, máy 2 nhóm I</t>
  </si>
  <si>
    <t>Thuyền phó 1, máy 1 nhóm II</t>
  </si>
  <si>
    <t>Thuyền phó 2, máy 2 nhóm II</t>
  </si>
  <si>
    <t>Lương thủy thủ, thợ máy, thợ điện</t>
  </si>
  <si>
    <t xml:space="preserve"> Lương thợ điều khiển tàu hút, tàu cuốc nạo vét sông</t>
  </si>
  <si>
    <t>BẢNG LƯƠNG THỢ LẶN</t>
  </si>
  <si>
    <t>1 t.phII.1/2 + 3 thợ máy (2x2/4+1x3/4) + 1 thợ điện 2/4 + 1 thủy thủ 2/4</t>
  </si>
  <si>
    <t>1 t.tr1/2 + 1 t.phII.1/2 + 4 thợ máy (3x2/4+1x4/4) 
+ 1 thợ điện 3/4 + 1 thủy thủ 2/4</t>
  </si>
  <si>
    <t>1x3/7+1x4/7+1x6/7</t>
  </si>
  <si>
    <t>2x3/7+1x5/7</t>
  </si>
  <si>
    <t>3x3/7+1x4/7+1x6/7</t>
  </si>
  <si>
    <t>1x3/7+2x4/7+ 1x5/7+1x6/7</t>
  </si>
  <si>
    <t>4x4/7+3x5/7+1x6/7</t>
  </si>
  <si>
    <t>5x4/7+3x5/7+1x6/7</t>
  </si>
  <si>
    <t>5x4/7+4x5/7+1x6/7</t>
  </si>
  <si>
    <t>1x6/7+1x5/7+2x3/7</t>
  </si>
  <si>
    <t>1x2/4 lái xe nhóm 2</t>
  </si>
  <si>
    <t>1x3/4 lái xe nhóm 3</t>
  </si>
  <si>
    <t>1x3/4 lái xe nhóm 1</t>
  </si>
  <si>
    <r>
      <t xml:space="preserve">1 thuyền trưởng 2/2 + </t>
    </r>
    <r>
      <rPr>
        <sz val="13"/>
        <color rgb="FFFF0000"/>
        <rFont val="Times New Roman"/>
        <family val="1"/>
      </rPr>
      <t>1</t>
    </r>
    <r>
      <rPr>
        <sz val="13"/>
        <color rgb="FF000000"/>
        <rFont val="Times New Roman"/>
        <family val="1"/>
      </rPr>
      <t xml:space="preserve"> thuyền phó 2/2 + 1 máy trưởng 2/2 + 1 máy II 2/2 + 1 điện trưởng 2/2 + 1 kỹ thuật viên cuốc I 2/2 + 2 kỹ thuật viên cuốc II 2/2 + </t>
    </r>
    <r>
      <rPr>
        <sz val="13"/>
        <color rgb="FFFF0000"/>
        <rFont val="Times New Roman"/>
        <family val="1"/>
      </rPr>
      <t>4</t>
    </r>
    <r>
      <rPr>
        <sz val="13"/>
        <color rgb="FF000000"/>
        <rFont val="Times New Roman"/>
        <family val="1"/>
      </rPr>
      <t xml:space="preserve"> thợ máy (3x3/4 + 1x4/4) + </t>
    </r>
    <r>
      <rPr>
        <sz val="13"/>
        <color rgb="FFFF0000"/>
        <rFont val="Times New Roman"/>
        <family val="1"/>
      </rPr>
      <t>4</t>
    </r>
    <r>
      <rPr>
        <sz val="13"/>
        <color rgb="FF000000"/>
        <rFont val="Times New Roman"/>
        <family val="1"/>
      </rPr>
      <t xml:space="preserve"> thủy thủ (3x3/4 + 1x4/4)</t>
    </r>
  </si>
  <si>
    <t>- Nếu nguyên giá &lt;30.000.000 đồng thì thu hồi 0% nguyên giá</t>
  </si>
  <si>
    <t>- Theo TT06/2010-BXD hướng dẫn xác định giá ca máy thiết bị (lấy nguyên giá máy theo TT06/2010-BXD)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</si>
</sst>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6" formatCode="#,###"/>
    <numFmt numFmtId="167" formatCode="#,##0.000"/>
  </numFmts>
  <fonts count="2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rgb="FF000000"/>
      <name val="Times New Roman"/>
      <family val="1"/>
    </font>
    <font>
      <sz val="10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vertAlign val="superscript"/>
      <sz val="13"/>
      <color rgb="FF000000"/>
      <name val="Times New Roman"/>
      <family val="1"/>
    </font>
    <font>
      <b/>
      <vertAlign val="superscript"/>
      <sz val="13"/>
      <color rgb="FF000000"/>
      <name val="Times New Roman"/>
      <family val="1"/>
    </font>
    <font>
      <sz val="12"/>
      <name val=".VnTime"/>
      <family val="2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b/>
      <i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11" fillId="0" borderId="0"/>
  </cellStyleXfs>
  <cellXfs count="27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3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3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166" fontId="23" fillId="0" borderId="1" xfId="4" applyNumberFormat="1" applyFont="1" applyFill="1" applyBorder="1" applyAlignment="1">
      <alignment vertical="center"/>
    </xf>
    <xf numFmtId="3" fontId="23" fillId="0" borderId="1" xfId="2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3" fontId="23" fillId="0" borderId="1" xfId="3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3" fontId="23" fillId="4" borderId="1" xfId="2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/>
    </xf>
    <xf numFmtId="3" fontId="20" fillId="0" borderId="1" xfId="0" applyNumberFormat="1" applyFont="1" applyBorder="1" applyAlignment="1">
      <alignment horizontal="center" vertical="center"/>
    </xf>
    <xf numFmtId="3" fontId="20" fillId="0" borderId="1" xfId="0" applyNumberFormat="1" applyFont="1" applyBorder="1" applyAlignment="1">
      <alignment vertical="center"/>
    </xf>
    <xf numFmtId="3" fontId="20" fillId="6" borderId="1" xfId="0" applyNumberFormat="1" applyFont="1" applyFill="1" applyBorder="1" applyAlignment="1">
      <alignment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" fontId="18" fillId="0" borderId="0" xfId="0" applyNumberFormat="1" applyFont="1" applyAlignment="1">
      <alignment vertical="center"/>
    </xf>
    <xf numFmtId="164" fontId="18" fillId="0" borderId="15" xfId="1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3" fontId="20" fillId="3" borderId="1" xfId="0" applyNumberFormat="1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3" fontId="20" fillId="5" borderId="1" xfId="0" applyNumberFormat="1" applyFont="1" applyFill="1" applyBorder="1" applyAlignment="1">
      <alignment vertical="center"/>
    </xf>
    <xf numFmtId="0" fontId="20" fillId="5" borderId="1" xfId="0" applyFont="1" applyFill="1" applyBorder="1" applyAlignment="1">
      <alignment horizontal="center" vertical="center"/>
    </xf>
    <xf numFmtId="3" fontId="20" fillId="7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20" fillId="0" borderId="0" xfId="0" applyNumberFormat="1" applyFont="1" applyAlignment="1">
      <alignment vertical="center"/>
    </xf>
    <xf numFmtId="3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2" fillId="0" borderId="0" xfId="0" applyFont="1"/>
    <xf numFmtId="0" fontId="22" fillId="0" borderId="16" xfId="0" applyFont="1" applyBorder="1"/>
    <xf numFmtId="0" fontId="22" fillId="0" borderId="12" xfId="0" applyFont="1" applyBorder="1"/>
    <xf numFmtId="0" fontId="22" fillId="0" borderId="13" xfId="0" applyFont="1" applyBorder="1"/>
    <xf numFmtId="0" fontId="24" fillId="0" borderId="0" xfId="0" applyFont="1"/>
    <xf numFmtId="3" fontId="22" fillId="0" borderId="16" xfId="0" applyNumberFormat="1" applyFont="1" applyBorder="1"/>
    <xf numFmtId="3" fontId="22" fillId="0" borderId="12" xfId="0" applyNumberFormat="1" applyFont="1" applyBorder="1"/>
    <xf numFmtId="3" fontId="22" fillId="0" borderId="13" xfId="0" applyNumberFormat="1" applyFont="1" applyBorder="1"/>
    <xf numFmtId="0" fontId="24" fillId="8" borderId="0" xfId="0" applyFont="1" applyFill="1"/>
    <xf numFmtId="0" fontId="22" fillId="0" borderId="0" xfId="0" applyFont="1" applyBorder="1"/>
    <xf numFmtId="3" fontId="22" fillId="0" borderId="0" xfId="0" applyNumberFormat="1" applyFont="1" applyBorder="1"/>
    <xf numFmtId="0" fontId="24" fillId="11" borderId="0" xfId="0" applyFont="1" applyFill="1"/>
    <xf numFmtId="0" fontId="24" fillId="13" borderId="0" xfId="0" applyFont="1" applyFill="1"/>
    <xf numFmtId="0" fontId="24" fillId="7" borderId="0" xfId="0" applyFont="1" applyFill="1"/>
    <xf numFmtId="0" fontId="24" fillId="14" borderId="0" xfId="0" applyFont="1" applyFill="1"/>
    <xf numFmtId="0" fontId="22" fillId="0" borderId="15" xfId="0" applyFont="1" applyBorder="1"/>
    <xf numFmtId="0" fontId="22" fillId="0" borderId="17" xfId="0" applyFont="1" applyBorder="1"/>
    <xf numFmtId="3" fontId="22" fillId="0" borderId="17" xfId="0" applyNumberFormat="1" applyFont="1" applyBorder="1"/>
    <xf numFmtId="0" fontId="22" fillId="0" borderId="14" xfId="0" applyFont="1" applyBorder="1"/>
    <xf numFmtId="3" fontId="22" fillId="0" borderId="14" xfId="0" applyNumberFormat="1" applyFont="1" applyBorder="1"/>
    <xf numFmtId="3" fontId="22" fillId="0" borderId="15" xfId="0" applyNumberFormat="1" applyFont="1" applyBorder="1"/>
    <xf numFmtId="0" fontId="24" fillId="15" borderId="0" xfId="0" applyFont="1" applyFill="1"/>
    <xf numFmtId="0" fontId="13" fillId="0" borderId="15" xfId="0" applyFont="1" applyBorder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0" fontId="13" fillId="0" borderId="15" xfId="0" applyFont="1" applyBorder="1"/>
    <xf numFmtId="0" fontId="24" fillId="9" borderId="15" xfId="0" applyFont="1" applyFill="1" applyBorder="1"/>
    <xf numFmtId="3" fontId="22" fillId="0" borderId="18" xfId="0" applyNumberFormat="1" applyFont="1" applyBorder="1"/>
    <xf numFmtId="3" fontId="22" fillId="0" borderId="19" xfId="0" applyNumberFormat="1" applyFont="1" applyBorder="1"/>
    <xf numFmtId="3" fontId="22" fillId="0" borderId="20" xfId="0" applyNumberFormat="1" applyFont="1" applyBorder="1"/>
    <xf numFmtId="3" fontId="22" fillId="0" borderId="21" xfId="0" applyNumberFormat="1" applyFont="1" applyBorder="1"/>
    <xf numFmtId="0" fontId="22" fillId="0" borderId="22" xfId="0" applyFont="1" applyBorder="1"/>
    <xf numFmtId="3" fontId="22" fillId="0" borderId="23" xfId="0" applyNumberFormat="1" applyFont="1" applyBorder="1"/>
    <xf numFmtId="3" fontId="22" fillId="0" borderId="22" xfId="0" applyNumberFormat="1" applyFont="1" applyBorder="1"/>
    <xf numFmtId="0" fontId="22" fillId="0" borderId="18" xfId="0" applyFont="1" applyBorder="1"/>
    <xf numFmtId="0" fontId="22" fillId="0" borderId="19" xfId="0" applyFont="1" applyBorder="1"/>
    <xf numFmtId="0" fontId="0" fillId="0" borderId="24" xfId="0" applyBorder="1"/>
    <xf numFmtId="0" fontId="0" fillId="0" borderId="25" xfId="0" applyBorder="1"/>
    <xf numFmtId="164" fontId="22" fillId="0" borderId="0" xfId="1" applyNumberFormat="1" applyFont="1" applyAlignment="1"/>
    <xf numFmtId="4" fontId="22" fillId="0" borderId="0" xfId="0" applyNumberFormat="1" applyFont="1" applyAlignment="1">
      <alignment horizontal="center"/>
    </xf>
    <xf numFmtId="4" fontId="13" fillId="0" borderId="15" xfId="0" applyNumberFormat="1" applyFont="1" applyBorder="1" applyAlignment="1">
      <alignment horizontal="center" vertical="center"/>
    </xf>
    <xf numFmtId="4" fontId="22" fillId="0" borderId="15" xfId="0" applyNumberFormat="1" applyFont="1" applyBorder="1" applyAlignment="1">
      <alignment horizontal="center"/>
    </xf>
    <xf numFmtId="4" fontId="22" fillId="0" borderId="14" xfId="0" applyNumberFormat="1" applyFont="1" applyBorder="1" applyAlignment="1">
      <alignment horizontal="center"/>
    </xf>
    <xf numFmtId="4" fontId="22" fillId="0" borderId="12" xfId="0" applyNumberFormat="1" applyFont="1" applyBorder="1" applyAlignment="1">
      <alignment horizontal="center"/>
    </xf>
    <xf numFmtId="4" fontId="22" fillId="0" borderId="13" xfId="0" applyNumberFormat="1" applyFont="1" applyBorder="1" applyAlignment="1">
      <alignment horizontal="center"/>
    </xf>
    <xf numFmtId="4" fontId="22" fillId="0" borderId="0" xfId="0" applyNumberFormat="1" applyFont="1" applyBorder="1" applyAlignment="1">
      <alignment horizontal="center"/>
    </xf>
    <xf numFmtId="4" fontId="22" fillId="0" borderId="16" xfId="0" applyNumberFormat="1" applyFont="1" applyBorder="1" applyAlignment="1">
      <alignment horizontal="center"/>
    </xf>
    <xf numFmtId="4" fontId="22" fillId="0" borderId="17" xfId="0" applyNumberFormat="1" applyFont="1" applyBorder="1" applyAlignment="1">
      <alignment horizontal="center"/>
    </xf>
    <xf numFmtId="4" fontId="24" fillId="15" borderId="0" xfId="0" applyNumberFormat="1" applyFont="1" applyFill="1" applyAlignment="1">
      <alignment horizontal="center"/>
    </xf>
    <xf numFmtId="167" fontId="22" fillId="0" borderId="0" xfId="0" applyNumberFormat="1" applyFont="1" applyAlignment="1">
      <alignment horizontal="center" vertical="center"/>
    </xf>
    <xf numFmtId="167" fontId="13" fillId="0" borderId="15" xfId="0" applyNumberFormat="1" applyFont="1" applyBorder="1" applyAlignment="1">
      <alignment horizontal="center" vertical="center" wrapText="1"/>
    </xf>
    <xf numFmtId="167" fontId="22" fillId="0" borderId="15" xfId="0" applyNumberFormat="1" applyFont="1" applyBorder="1" applyAlignment="1">
      <alignment horizontal="center" vertical="center"/>
    </xf>
    <xf numFmtId="167" fontId="22" fillId="0" borderId="14" xfId="0" applyNumberFormat="1" applyFont="1" applyBorder="1" applyAlignment="1">
      <alignment horizontal="center" vertical="center"/>
    </xf>
    <xf numFmtId="167" fontId="22" fillId="0" borderId="12" xfId="0" applyNumberFormat="1" applyFont="1" applyBorder="1" applyAlignment="1">
      <alignment horizontal="center" vertical="center"/>
    </xf>
    <xf numFmtId="167" fontId="22" fillId="0" borderId="13" xfId="0" applyNumberFormat="1" applyFont="1" applyBorder="1" applyAlignment="1">
      <alignment horizontal="center" vertical="center"/>
    </xf>
    <xf numFmtId="167" fontId="22" fillId="0" borderId="0" xfId="0" applyNumberFormat="1" applyFont="1" applyBorder="1" applyAlignment="1">
      <alignment horizontal="center" vertical="center"/>
    </xf>
    <xf numFmtId="167" fontId="22" fillId="0" borderId="16" xfId="0" applyNumberFormat="1" applyFont="1" applyBorder="1" applyAlignment="1">
      <alignment horizontal="center" vertical="center"/>
    </xf>
    <xf numFmtId="167" fontId="22" fillId="0" borderId="17" xfId="0" applyNumberFormat="1" applyFont="1" applyBorder="1" applyAlignment="1">
      <alignment horizontal="center" vertical="center"/>
    </xf>
    <xf numFmtId="167" fontId="24" fillId="15" borderId="0" xfId="0" applyNumberFormat="1" applyFont="1" applyFill="1" applyAlignment="1">
      <alignment horizontal="center" vertical="center"/>
    </xf>
    <xf numFmtId="0" fontId="21" fillId="0" borderId="9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3" fontId="22" fillId="0" borderId="1" xfId="0" applyNumberFormat="1" applyFont="1" applyBorder="1" applyAlignment="1">
      <alignment horizontal="center"/>
    </xf>
    <xf numFmtId="0" fontId="24" fillId="0" borderId="0" xfId="0" applyFont="1" applyFill="1"/>
    <xf numFmtId="3" fontId="21" fillId="0" borderId="1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/>
    </xf>
    <xf numFmtId="3" fontId="21" fillId="0" borderId="0" xfId="0" applyNumberFormat="1" applyFont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17" fillId="1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24" fillId="3" borderId="0" xfId="1" applyNumberFormat="1" applyFont="1" applyFill="1"/>
    <xf numFmtId="0" fontId="13" fillId="0" borderId="0" xfId="0" applyFont="1"/>
    <xf numFmtId="0" fontId="2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0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2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166" fontId="23" fillId="3" borderId="1" xfId="4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3" fontId="23" fillId="3" borderId="1" xfId="2" applyNumberFormat="1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10" borderId="15" xfId="0" applyFont="1" applyFill="1" applyBorder="1" applyAlignment="1">
      <alignment horizontal="left" vertical="center"/>
    </xf>
    <xf numFmtId="0" fontId="16" fillId="0" borderId="0" xfId="0" quotePrefix="1" applyFont="1" applyAlignment="1">
      <alignment horizontal="left"/>
    </xf>
    <xf numFmtId="0" fontId="5" fillId="7" borderId="9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19" fillId="0" borderId="0" xfId="0" quotePrefix="1" applyFont="1" applyAlignment="1">
      <alignment horizontal="left"/>
    </xf>
    <xf numFmtId="0" fontId="4" fillId="3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13" fillId="0" borderId="2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/>
    </xf>
    <xf numFmtId="0" fontId="21" fillId="0" borderId="27" xfId="0" applyFont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3" fontId="17" fillId="12" borderId="15" xfId="0" applyNumberFormat="1" applyFont="1" applyFill="1" applyBorder="1" applyAlignment="1">
      <alignment horizontal="center" vertical="center"/>
    </xf>
    <xf numFmtId="3" fontId="18" fillId="0" borderId="15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18" fillId="0" borderId="15" xfId="0" applyNumberFormat="1" applyFont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__BANG_GIA_Quang_Nam" xfId="4"/>
    <cellStyle name="Normal_may thi cong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1:X611"/>
  <sheetViews>
    <sheetView tabSelected="1" topLeftCell="B4" workbookViewId="0">
      <pane xSplit="1" ySplit="9" topLeftCell="M13" activePane="bottomRight" state="frozen"/>
      <selection activeCell="B4" sqref="B4"/>
      <selection pane="topRight" activeCell="C4" sqref="C4"/>
      <selection pane="bottomLeft" activeCell="B13" sqref="B13"/>
      <selection pane="bottomRight" activeCell="S16" sqref="S16"/>
    </sheetView>
  </sheetViews>
  <sheetFormatPr defaultRowHeight="16.5" x14ac:dyDescent="0.2"/>
  <cols>
    <col min="1" max="1" width="0" style="38" hidden="1" customWidth="1"/>
    <col min="2" max="2" width="15.140625" style="38" customWidth="1"/>
    <col min="3" max="3" width="22" style="41" customWidth="1"/>
    <col min="4" max="4" width="9.140625" style="38"/>
    <col min="5" max="5" width="9" style="38" customWidth="1"/>
    <col min="6" max="6" width="9.140625" style="38" hidden="1" customWidth="1"/>
    <col min="7" max="7" width="9.140625" style="38" customWidth="1"/>
    <col min="8" max="8" width="9.140625" style="41"/>
    <col min="9" max="9" width="5.28515625" style="38" customWidth="1"/>
    <col min="10" max="10" width="9.7109375" style="42" customWidth="1"/>
    <col min="11" max="11" width="18.140625" style="42" customWidth="1"/>
    <col min="12" max="12" width="38.5703125" style="38" customWidth="1"/>
    <col min="13" max="13" width="14.5703125" style="91" bestFit="1" customWidth="1"/>
    <col min="14" max="14" width="14.5703125" style="93" customWidth="1"/>
    <col min="15" max="15" width="13.42578125" style="92" customWidth="1"/>
    <col min="16" max="16" width="13.5703125" style="92" bestFit="1" customWidth="1"/>
    <col min="17" max="17" width="14.140625" style="93" customWidth="1"/>
    <col min="18" max="18" width="13.7109375" style="92" customWidth="1"/>
    <col min="19" max="19" width="23" style="93" customWidth="1"/>
    <col min="20" max="20" width="9.140625" style="38"/>
    <col min="21" max="21" width="10.85546875" style="38" bestFit="1" customWidth="1"/>
    <col min="22" max="16384" width="9.140625" style="38"/>
  </cols>
  <sheetData>
    <row r="1" spans="2:24" x14ac:dyDescent="0.2">
      <c r="M1" s="76"/>
      <c r="N1" s="42"/>
      <c r="O1" s="266"/>
      <c r="P1" s="266"/>
      <c r="Q1" s="42"/>
    </row>
    <row r="2" spans="2:24" ht="22.5" customHeight="1" x14ac:dyDescent="0.2">
      <c r="C2" s="242" t="s">
        <v>1139</v>
      </c>
      <c r="D2" s="242"/>
      <c r="E2" s="242"/>
      <c r="F2" s="242"/>
      <c r="G2" s="242"/>
      <c r="H2" s="242"/>
      <c r="I2" s="242"/>
      <c r="J2" s="242"/>
      <c r="K2" s="242"/>
      <c r="L2" s="242"/>
      <c r="M2" s="76"/>
      <c r="N2" s="42"/>
      <c r="O2" s="266"/>
      <c r="P2" s="266"/>
      <c r="Q2" s="42"/>
    </row>
    <row r="3" spans="2:24" ht="21.75" customHeight="1" x14ac:dyDescent="0.2">
      <c r="B3" s="39" t="s">
        <v>1134</v>
      </c>
      <c r="M3" s="76"/>
      <c r="N3" s="42"/>
      <c r="O3" s="266"/>
      <c r="P3" s="266"/>
      <c r="Q3" s="42"/>
    </row>
    <row r="4" spans="2:24" x14ac:dyDescent="0.25">
      <c r="B4" s="244" t="s">
        <v>1135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77" t="s">
        <v>1140</v>
      </c>
      <c r="N4" s="243" t="s">
        <v>1143</v>
      </c>
      <c r="O4" s="243"/>
      <c r="P4" s="272">
        <v>1.05</v>
      </c>
      <c r="Q4" s="78"/>
      <c r="R4" s="160" t="s">
        <v>1147</v>
      </c>
      <c r="T4" s="52"/>
      <c r="U4" s="52"/>
    </row>
    <row r="5" spans="2:24" ht="15" x14ac:dyDescent="0.25">
      <c r="B5" s="244" t="s">
        <v>1521</v>
      </c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79"/>
      <c r="N5" s="243" t="s">
        <v>1144</v>
      </c>
      <c r="O5" s="243"/>
      <c r="P5" s="272">
        <v>1.03</v>
      </c>
      <c r="Q5" s="78"/>
      <c r="R5" s="248" t="s">
        <v>1148</v>
      </c>
      <c r="S5" s="248"/>
      <c r="T5" s="248"/>
      <c r="U5" s="248"/>
      <c r="V5" s="248"/>
      <c r="W5" s="248"/>
      <c r="X5" s="248"/>
    </row>
    <row r="6" spans="2:24" ht="15" x14ac:dyDescent="0.25">
      <c r="B6" s="244" t="s">
        <v>1136</v>
      </c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79"/>
      <c r="N6" s="243" t="s">
        <v>1145</v>
      </c>
      <c r="O6" s="243"/>
      <c r="P6" s="272">
        <v>1.07</v>
      </c>
      <c r="Q6" s="78"/>
      <c r="R6" s="248" t="s">
        <v>1557</v>
      </c>
      <c r="S6" s="248"/>
      <c r="T6" s="248"/>
      <c r="U6" s="248"/>
      <c r="V6" s="248"/>
      <c r="W6" s="248"/>
    </row>
    <row r="7" spans="2:24" x14ac:dyDescent="0.25">
      <c r="B7" s="244" t="s">
        <v>1558</v>
      </c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79"/>
      <c r="N7" s="78"/>
      <c r="O7" s="267"/>
      <c r="P7" s="267"/>
      <c r="Q7" s="78"/>
      <c r="T7" s="52"/>
      <c r="U7" s="52"/>
    </row>
    <row r="8" spans="2:24" x14ac:dyDescent="0.25">
      <c r="B8" s="244" t="s">
        <v>1138</v>
      </c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77" t="s">
        <v>1146</v>
      </c>
      <c r="N8" s="167" t="s">
        <v>1141</v>
      </c>
      <c r="O8" s="268" t="s">
        <v>1142</v>
      </c>
      <c r="P8" s="268" t="s">
        <v>1132</v>
      </c>
      <c r="Q8" s="78"/>
      <c r="T8" s="52"/>
      <c r="U8" s="52"/>
    </row>
    <row r="9" spans="2:24" ht="18.75" x14ac:dyDescent="0.25">
      <c r="B9" s="30"/>
      <c r="C9" s="30"/>
      <c r="D9" s="30"/>
      <c r="E9" s="30"/>
      <c r="F9" s="30"/>
      <c r="G9" s="30"/>
      <c r="H9" s="30"/>
      <c r="I9" s="30"/>
      <c r="J9" s="183"/>
      <c r="K9" s="183"/>
      <c r="L9" s="183"/>
      <c r="M9" s="79"/>
      <c r="N9" s="80">
        <v>14400</v>
      </c>
      <c r="O9" s="269">
        <v>15960</v>
      </c>
      <c r="P9" s="269">
        <v>2320</v>
      </c>
      <c r="Q9" s="78"/>
      <c r="T9" s="52"/>
      <c r="U9" s="52"/>
    </row>
    <row r="10" spans="2:24" s="44" customFormat="1" ht="19.5" thickBot="1" x14ac:dyDescent="0.25">
      <c r="B10" s="30"/>
      <c r="C10" s="30"/>
      <c r="D10" s="30"/>
      <c r="E10" s="30"/>
      <c r="F10" s="30"/>
      <c r="G10" s="30"/>
      <c r="H10" s="30"/>
      <c r="I10" s="30"/>
      <c r="J10" s="183"/>
      <c r="K10" s="183"/>
      <c r="L10" s="183"/>
      <c r="M10" s="81"/>
      <c r="N10" s="82"/>
      <c r="O10" s="270"/>
      <c r="P10" s="270"/>
      <c r="Q10" s="83"/>
      <c r="R10" s="161"/>
      <c r="S10" s="162"/>
    </row>
    <row r="11" spans="2:24" s="43" customFormat="1" ht="88.5" customHeight="1" thickBot="1" x14ac:dyDescent="0.25">
      <c r="B11" s="207" t="s">
        <v>0</v>
      </c>
      <c r="C11" s="219" t="s">
        <v>1</v>
      </c>
      <c r="D11" s="207" t="s">
        <v>2</v>
      </c>
      <c r="E11" s="209" t="s">
        <v>3</v>
      </c>
      <c r="F11" s="213"/>
      <c r="G11" s="213"/>
      <c r="H11" s="213"/>
      <c r="I11" s="213"/>
      <c r="J11" s="214" t="s">
        <v>4</v>
      </c>
      <c r="K11" s="215"/>
      <c r="L11" s="207" t="s">
        <v>5</v>
      </c>
      <c r="M11" s="55" t="s">
        <v>1118</v>
      </c>
      <c r="N11" s="56" t="s">
        <v>1119</v>
      </c>
      <c r="O11" s="158" t="s">
        <v>1120</v>
      </c>
      <c r="P11" s="158" t="s">
        <v>1121</v>
      </c>
      <c r="Q11" s="56" t="s">
        <v>1122</v>
      </c>
      <c r="R11" s="158" t="s">
        <v>1123</v>
      </c>
      <c r="S11" s="57" t="s">
        <v>1124</v>
      </c>
    </row>
    <row r="12" spans="2:24" s="43" customFormat="1" ht="33.75" thickBot="1" x14ac:dyDescent="0.25">
      <c r="B12" s="208"/>
      <c r="C12" s="220"/>
      <c r="D12" s="208"/>
      <c r="E12" s="209" t="s">
        <v>6</v>
      </c>
      <c r="F12" s="210"/>
      <c r="G12" s="5" t="s">
        <v>7</v>
      </c>
      <c r="H12" s="209" t="s">
        <v>1133</v>
      </c>
      <c r="I12" s="213"/>
      <c r="J12" s="216"/>
      <c r="K12" s="217"/>
      <c r="L12" s="208"/>
      <c r="M12" s="55" t="s">
        <v>1131</v>
      </c>
      <c r="N12" s="57" t="s">
        <v>1125</v>
      </c>
      <c r="O12" s="55" t="s">
        <v>1126</v>
      </c>
      <c r="P12" s="55" t="s">
        <v>1127</v>
      </c>
      <c r="Q12" s="57" t="s">
        <v>1128</v>
      </c>
      <c r="R12" s="55" t="s">
        <v>1129</v>
      </c>
      <c r="S12" s="57" t="s">
        <v>1130</v>
      </c>
    </row>
    <row r="13" spans="2:24" ht="17.25" thickBot="1" x14ac:dyDescent="0.25">
      <c r="B13" s="1">
        <v>1</v>
      </c>
      <c r="C13" s="4">
        <v>2</v>
      </c>
      <c r="D13" s="33">
        <v>3</v>
      </c>
      <c r="E13" s="211">
        <v>4</v>
      </c>
      <c r="F13" s="212"/>
      <c r="G13" s="1">
        <v>5</v>
      </c>
      <c r="H13" s="211">
        <v>6</v>
      </c>
      <c r="I13" s="212"/>
      <c r="J13" s="211">
        <v>7</v>
      </c>
      <c r="K13" s="212"/>
      <c r="L13" s="170">
        <v>8</v>
      </c>
      <c r="M13" s="73">
        <v>9</v>
      </c>
      <c r="N13" s="84">
        <v>10</v>
      </c>
      <c r="O13" s="73">
        <v>11</v>
      </c>
      <c r="P13" s="73">
        <v>12</v>
      </c>
      <c r="Q13" s="84">
        <v>13</v>
      </c>
      <c r="R13" s="73">
        <v>14</v>
      </c>
      <c r="S13" s="84">
        <v>15</v>
      </c>
    </row>
    <row r="14" spans="2:24" ht="17.25" customHeight="1" thickBot="1" x14ac:dyDescent="0.25">
      <c r="B14" s="5" t="s">
        <v>8</v>
      </c>
      <c r="C14" s="209" t="s">
        <v>9</v>
      </c>
      <c r="D14" s="213"/>
      <c r="E14" s="213"/>
      <c r="F14" s="213"/>
      <c r="G14" s="213"/>
      <c r="H14" s="213"/>
      <c r="I14" s="213"/>
      <c r="J14" s="213"/>
      <c r="K14" s="213"/>
      <c r="L14" s="2"/>
      <c r="M14" s="185"/>
      <c r="N14" s="186"/>
      <c r="O14" s="271"/>
      <c r="P14" s="271"/>
      <c r="Q14" s="186"/>
      <c r="R14" s="73"/>
      <c r="S14" s="84"/>
    </row>
    <row r="15" spans="2:24" ht="17.25" customHeight="1" thickBot="1" x14ac:dyDescent="0.25">
      <c r="B15" s="5" t="s">
        <v>10</v>
      </c>
      <c r="C15" s="209" t="s">
        <v>11</v>
      </c>
      <c r="D15" s="213"/>
      <c r="E15" s="213"/>
      <c r="F15" s="213"/>
      <c r="G15" s="213"/>
      <c r="H15" s="213"/>
      <c r="I15" s="213"/>
      <c r="J15" s="213"/>
      <c r="K15" s="213"/>
      <c r="L15" s="210"/>
      <c r="M15" s="185"/>
      <c r="N15" s="186"/>
      <c r="O15" s="271"/>
      <c r="P15" s="271"/>
      <c r="Q15" s="186"/>
      <c r="R15" s="73"/>
      <c r="S15" s="84"/>
    </row>
    <row r="16" spans="2:24" ht="20.25" customHeight="1" thickBot="1" x14ac:dyDescent="0.25">
      <c r="B16" s="35" t="s">
        <v>12</v>
      </c>
      <c r="C16" s="197" t="s">
        <v>13</v>
      </c>
      <c r="D16" s="2">
        <v>260</v>
      </c>
      <c r="E16" s="2">
        <v>17</v>
      </c>
      <c r="F16" s="211">
        <v>5.8</v>
      </c>
      <c r="G16" s="212"/>
      <c r="H16" s="211">
        <v>5</v>
      </c>
      <c r="I16" s="212"/>
      <c r="J16" s="171">
        <v>43</v>
      </c>
      <c r="K16" s="171" t="s">
        <v>1150</v>
      </c>
      <c r="L16" s="59" t="s">
        <v>14</v>
      </c>
      <c r="M16" s="74">
        <v>731700</v>
      </c>
      <c r="N16" s="73">
        <f>+IF(M16&gt;=30000,(M16-M16*10%)*1000*E16%/D16,M16*E16%*1000/D16)</f>
        <v>430577.30769230775</v>
      </c>
      <c r="O16" s="73">
        <f>+IFERROR(IF(ISNUMBER(B16),"",M16*F16%*1000/D16),"")</f>
        <v>163225.38461538462</v>
      </c>
      <c r="P16" s="73">
        <f>+IFERROR(IF(ISNUMBER(B16),"",M16*H16%*1000/D16),"")</f>
        <v>140711.53846153847</v>
      </c>
      <c r="Q16" s="63">
        <f>+IF(RIGHT(K16,3)="zel",$N$9*$P$4*$J16,IF(RIGHT(K16,3)="ăng",$J16*$O$9*$P$5,IF(RIGHT(K16,3)="kWh",$J16*$P$9*$P$6,0)))</f>
        <v>650160</v>
      </c>
      <c r="R16" s="73">
        <f>+VLOOKUP(B16,'luong lai may'!$B$16:$E$611,4,0)</f>
        <v>196154</v>
      </c>
      <c r="S16" s="73">
        <f>+ROUND(SUM(N16:R16),0)</f>
        <v>1580828</v>
      </c>
      <c r="U16" s="159"/>
    </row>
    <row r="17" spans="2:19" ht="20.25" customHeight="1" thickBot="1" x14ac:dyDescent="0.25">
      <c r="B17" s="35" t="s">
        <v>15</v>
      </c>
      <c r="C17" s="197" t="s">
        <v>16</v>
      </c>
      <c r="D17" s="2">
        <v>260</v>
      </c>
      <c r="E17" s="2">
        <v>17</v>
      </c>
      <c r="F17" s="211">
        <v>5.8</v>
      </c>
      <c r="G17" s="212"/>
      <c r="H17" s="211">
        <v>5</v>
      </c>
      <c r="I17" s="212"/>
      <c r="J17" s="171">
        <v>51</v>
      </c>
      <c r="K17" s="171" t="s">
        <v>1150</v>
      </c>
      <c r="L17" s="59" t="s">
        <v>14</v>
      </c>
      <c r="M17" s="74">
        <v>860200</v>
      </c>
      <c r="N17" s="73">
        <f t="shared" ref="N17:N80" si="0">+IF(M17&gt;=30000,(M17-M17*10%)*1000*E17%/D17,M17*E17%*1000/D17)</f>
        <v>506194.61538461543</v>
      </c>
      <c r="O17" s="73">
        <f t="shared" ref="O17:O81" si="1">+IFERROR(IF(ISNUMBER(B17),"",M17*F17%*1000/D17),"")</f>
        <v>191890.76923076922</v>
      </c>
      <c r="P17" s="73">
        <f t="shared" ref="P17:P80" si="2">+IFERROR(IF(ISNUMBER(B17),"",M17*H17%*1000/D17),"")</f>
        <v>165423.07692307694</v>
      </c>
      <c r="Q17" s="63">
        <f t="shared" ref="Q17:Q80" si="3">+IF(RIGHT(K17,3)="zel",$N$9*$P$4*$J17,IF(RIGHT(K17,3)="ăng",$J17*$O$9*$P$5,IF(RIGHT(K17,3)="kWh",$J17*$P$9*$P$6,0)))</f>
        <v>771120</v>
      </c>
      <c r="R17" s="73">
        <f>+VLOOKUP(B17,'luong lai may'!$B$16:$E$611,4,0)</f>
        <v>196154</v>
      </c>
      <c r="S17" s="73">
        <f t="shared" ref="S17:S41" si="4">+ROUND(SUM(N17:R17),0)</f>
        <v>1830782</v>
      </c>
    </row>
    <row r="18" spans="2:19" ht="20.25" customHeight="1" thickBot="1" x14ac:dyDescent="0.25">
      <c r="B18" s="35" t="s">
        <v>17</v>
      </c>
      <c r="C18" s="197" t="s">
        <v>18</v>
      </c>
      <c r="D18" s="2">
        <v>260</v>
      </c>
      <c r="E18" s="2">
        <v>17</v>
      </c>
      <c r="F18" s="211">
        <v>5.8</v>
      </c>
      <c r="G18" s="212"/>
      <c r="H18" s="211">
        <v>5</v>
      </c>
      <c r="I18" s="212"/>
      <c r="J18" s="171">
        <v>59</v>
      </c>
      <c r="K18" s="171" t="s">
        <v>1150</v>
      </c>
      <c r="L18" s="59" t="s">
        <v>19</v>
      </c>
      <c r="M18" s="74">
        <v>971700</v>
      </c>
      <c r="N18" s="73">
        <f t="shared" si="0"/>
        <v>571808.07692307688</v>
      </c>
      <c r="O18" s="73">
        <f t="shared" si="1"/>
        <v>216763.84615384616</v>
      </c>
      <c r="P18" s="73">
        <f t="shared" si="2"/>
        <v>186865.38461538462</v>
      </c>
      <c r="Q18" s="63">
        <f t="shared" si="3"/>
        <v>892080</v>
      </c>
      <c r="R18" s="73">
        <f>+VLOOKUP(B18,'luong lai may'!$B$16:$E$611,4,0)</f>
        <v>397692</v>
      </c>
      <c r="S18" s="73">
        <f t="shared" si="4"/>
        <v>2265209</v>
      </c>
    </row>
    <row r="19" spans="2:19" ht="20.25" customHeight="1" thickBot="1" x14ac:dyDescent="0.25">
      <c r="B19" s="35" t="s">
        <v>20</v>
      </c>
      <c r="C19" s="197" t="s">
        <v>21</v>
      </c>
      <c r="D19" s="2">
        <v>260</v>
      </c>
      <c r="E19" s="2">
        <v>17</v>
      </c>
      <c r="F19" s="211">
        <v>5.8</v>
      </c>
      <c r="G19" s="212"/>
      <c r="H19" s="3">
        <v>5</v>
      </c>
      <c r="I19" s="4"/>
      <c r="J19" s="171">
        <v>65</v>
      </c>
      <c r="K19" s="171" t="s">
        <v>1150</v>
      </c>
      <c r="L19" s="59" t="s">
        <v>19</v>
      </c>
      <c r="M19" s="74">
        <v>1068900</v>
      </c>
      <c r="N19" s="73">
        <f t="shared" si="0"/>
        <v>629006.5384615385</v>
      </c>
      <c r="O19" s="73">
        <f t="shared" si="1"/>
        <v>238446.92307692306</v>
      </c>
      <c r="P19" s="73">
        <f t="shared" si="2"/>
        <v>205557.69230769231</v>
      </c>
      <c r="Q19" s="63">
        <f t="shared" si="3"/>
        <v>982800</v>
      </c>
      <c r="R19" s="73">
        <f>+VLOOKUP(B19,'luong lai may'!$B$16:$E$611,4,0)</f>
        <v>397692</v>
      </c>
      <c r="S19" s="73">
        <f t="shared" si="4"/>
        <v>2453503</v>
      </c>
    </row>
    <row r="20" spans="2:19" ht="20.25" customHeight="1" thickBot="1" x14ac:dyDescent="0.25">
      <c r="B20" s="35" t="s">
        <v>22</v>
      </c>
      <c r="C20" s="197" t="s">
        <v>23</v>
      </c>
      <c r="D20" s="2">
        <v>260</v>
      </c>
      <c r="E20" s="2">
        <v>17</v>
      </c>
      <c r="F20" s="211">
        <v>5.8</v>
      </c>
      <c r="G20" s="212"/>
      <c r="H20" s="211">
        <v>5</v>
      </c>
      <c r="I20" s="212"/>
      <c r="J20" s="171">
        <v>83</v>
      </c>
      <c r="K20" s="171" t="s">
        <v>1150</v>
      </c>
      <c r="L20" s="59" t="s">
        <v>24</v>
      </c>
      <c r="M20" s="74">
        <v>1683600</v>
      </c>
      <c r="N20" s="73">
        <f t="shared" si="0"/>
        <v>990733.84615384624</v>
      </c>
      <c r="O20" s="73">
        <f t="shared" si="1"/>
        <v>375572.30769230763</v>
      </c>
      <c r="P20" s="73">
        <f t="shared" si="2"/>
        <v>323769.23076923075</v>
      </c>
      <c r="Q20" s="63">
        <f t="shared" si="3"/>
        <v>1254960</v>
      </c>
      <c r="R20" s="73">
        <f>+VLOOKUP(B20,'luong lai may'!$B$16:$E$611,4,0)</f>
        <v>470000</v>
      </c>
      <c r="S20" s="73">
        <f t="shared" si="4"/>
        <v>3415035</v>
      </c>
    </row>
    <row r="21" spans="2:19" ht="20.25" customHeight="1" thickBot="1" x14ac:dyDescent="0.25">
      <c r="B21" s="35" t="s">
        <v>25</v>
      </c>
      <c r="C21" s="197" t="s">
        <v>26</v>
      </c>
      <c r="D21" s="2">
        <v>260</v>
      </c>
      <c r="E21" s="2">
        <v>16</v>
      </c>
      <c r="F21" s="211">
        <v>5.5</v>
      </c>
      <c r="G21" s="212"/>
      <c r="H21" s="211">
        <v>5</v>
      </c>
      <c r="I21" s="212"/>
      <c r="J21" s="171">
        <v>113</v>
      </c>
      <c r="K21" s="171" t="s">
        <v>1150</v>
      </c>
      <c r="L21" s="59" t="s">
        <v>24</v>
      </c>
      <c r="M21" s="74">
        <v>2027400</v>
      </c>
      <c r="N21" s="73">
        <f t="shared" si="0"/>
        <v>1122867.6923076923</v>
      </c>
      <c r="O21" s="73">
        <f t="shared" si="1"/>
        <v>428873.07692307694</v>
      </c>
      <c r="P21" s="73">
        <f t="shared" si="2"/>
        <v>389884.61538461538</v>
      </c>
      <c r="Q21" s="63">
        <f t="shared" si="3"/>
        <v>1708560</v>
      </c>
      <c r="R21" s="73">
        <f>+VLOOKUP(B21,'luong lai may'!$B$16:$E$611,4,0)</f>
        <v>470000</v>
      </c>
      <c r="S21" s="73">
        <f t="shared" si="4"/>
        <v>4120185</v>
      </c>
    </row>
    <row r="22" spans="2:19" ht="20.25" customHeight="1" thickBot="1" x14ac:dyDescent="0.25">
      <c r="B22" s="35" t="s">
        <v>27</v>
      </c>
      <c r="C22" s="197" t="s">
        <v>28</v>
      </c>
      <c r="D22" s="2">
        <v>260</v>
      </c>
      <c r="E22" s="2">
        <v>16</v>
      </c>
      <c r="F22" s="211">
        <v>5.5</v>
      </c>
      <c r="G22" s="212"/>
      <c r="H22" s="211">
        <v>5</v>
      </c>
      <c r="I22" s="212"/>
      <c r="J22" s="171">
        <v>138</v>
      </c>
      <c r="K22" s="171" t="s">
        <v>1150</v>
      </c>
      <c r="L22" s="59" t="s">
        <v>29</v>
      </c>
      <c r="M22" s="74">
        <v>2943500</v>
      </c>
      <c r="N22" s="73">
        <f t="shared" si="0"/>
        <v>1630246.1538461538</v>
      </c>
      <c r="O22" s="73">
        <f t="shared" si="1"/>
        <v>622663.4615384615</v>
      </c>
      <c r="P22" s="73">
        <f t="shared" si="2"/>
        <v>566057.69230769225</v>
      </c>
      <c r="Q22" s="63">
        <f t="shared" si="3"/>
        <v>2086560</v>
      </c>
      <c r="R22" s="73">
        <f>+VLOOKUP(B22,'luong lai may'!$B$16:$E$611,4,0)</f>
        <v>519231</v>
      </c>
      <c r="S22" s="73">
        <f t="shared" si="4"/>
        <v>5424758</v>
      </c>
    </row>
    <row r="23" spans="2:19" ht="20.25" customHeight="1" thickBot="1" x14ac:dyDescent="0.25">
      <c r="B23" s="35" t="s">
        <v>30</v>
      </c>
      <c r="C23" s="197" t="s">
        <v>31</v>
      </c>
      <c r="D23" s="2">
        <v>300</v>
      </c>
      <c r="E23" s="2">
        <v>14</v>
      </c>
      <c r="F23" s="211">
        <v>4</v>
      </c>
      <c r="G23" s="212"/>
      <c r="H23" s="211">
        <v>5</v>
      </c>
      <c r="I23" s="212"/>
      <c r="J23" s="171">
        <v>199</v>
      </c>
      <c r="K23" s="171" t="s">
        <v>1150</v>
      </c>
      <c r="L23" s="59" t="s">
        <v>29</v>
      </c>
      <c r="M23" s="74">
        <v>6504000</v>
      </c>
      <c r="N23" s="73">
        <f t="shared" si="0"/>
        <v>2731680.0000000005</v>
      </c>
      <c r="O23" s="73">
        <f t="shared" si="1"/>
        <v>867200</v>
      </c>
      <c r="P23" s="73">
        <f t="shared" si="2"/>
        <v>1084000</v>
      </c>
      <c r="Q23" s="63">
        <f t="shared" si="3"/>
        <v>3008880</v>
      </c>
      <c r="R23" s="73">
        <f>+VLOOKUP(B23,'luong lai may'!$B$16:$E$611,4,0)</f>
        <v>519231</v>
      </c>
      <c r="S23" s="73">
        <f t="shared" si="4"/>
        <v>8210991</v>
      </c>
    </row>
    <row r="24" spans="2:19" ht="17.25" customHeight="1" thickBot="1" x14ac:dyDescent="0.25">
      <c r="B24" s="31" t="s">
        <v>32</v>
      </c>
      <c r="C24" s="209" t="s">
        <v>33</v>
      </c>
      <c r="D24" s="213"/>
      <c r="E24" s="213"/>
      <c r="F24" s="213"/>
      <c r="G24" s="213"/>
      <c r="H24" s="213"/>
      <c r="I24" s="210"/>
      <c r="J24" s="171"/>
      <c r="K24" s="171"/>
      <c r="L24" s="59"/>
      <c r="M24" s="74"/>
      <c r="N24" s="73"/>
      <c r="O24" s="73" t="str">
        <f t="shared" si="1"/>
        <v/>
      </c>
      <c r="P24" s="73" t="str">
        <f t="shared" si="2"/>
        <v/>
      </c>
      <c r="Q24" s="63">
        <f t="shared" si="3"/>
        <v>0</v>
      </c>
      <c r="R24" s="73"/>
      <c r="S24" s="73"/>
    </row>
    <row r="25" spans="2:19" ht="20.25" customHeight="1" thickBot="1" x14ac:dyDescent="0.25">
      <c r="B25" s="35" t="s">
        <v>34</v>
      </c>
      <c r="C25" s="197" t="s">
        <v>35</v>
      </c>
      <c r="D25" s="2">
        <v>260</v>
      </c>
      <c r="E25" s="2">
        <v>17</v>
      </c>
      <c r="F25" s="211">
        <v>5.4</v>
      </c>
      <c r="G25" s="212"/>
      <c r="H25" s="211">
        <v>5</v>
      </c>
      <c r="I25" s="212"/>
      <c r="J25" s="171">
        <v>57</v>
      </c>
      <c r="K25" s="171" t="s">
        <v>1150</v>
      </c>
      <c r="L25" s="59" t="s">
        <v>19</v>
      </c>
      <c r="M25" s="74">
        <v>1022800</v>
      </c>
      <c r="N25" s="73">
        <f t="shared" si="0"/>
        <v>601878.4615384615</v>
      </c>
      <c r="O25" s="73">
        <f t="shared" si="1"/>
        <v>212427.69230769234</v>
      </c>
      <c r="P25" s="73">
        <f t="shared" si="2"/>
        <v>196692.30769230769</v>
      </c>
      <c r="Q25" s="63">
        <f t="shared" si="3"/>
        <v>861840</v>
      </c>
      <c r="R25" s="73">
        <f>+VLOOKUP(B25,'luong lai may'!$B$16:$E$611,4,0)</f>
        <v>397692</v>
      </c>
      <c r="S25" s="73">
        <f t="shared" si="4"/>
        <v>2270530</v>
      </c>
    </row>
    <row r="26" spans="2:19" ht="20.25" customHeight="1" thickBot="1" x14ac:dyDescent="0.25">
      <c r="B26" s="35" t="s">
        <v>36</v>
      </c>
      <c r="C26" s="197" t="s">
        <v>23</v>
      </c>
      <c r="D26" s="2">
        <v>260</v>
      </c>
      <c r="E26" s="2">
        <v>17</v>
      </c>
      <c r="F26" s="211">
        <v>4.7</v>
      </c>
      <c r="G26" s="212"/>
      <c r="H26" s="211">
        <v>5</v>
      </c>
      <c r="I26" s="212"/>
      <c r="J26" s="171">
        <v>73</v>
      </c>
      <c r="K26" s="171" t="s">
        <v>1150</v>
      </c>
      <c r="L26" s="59" t="s">
        <v>24</v>
      </c>
      <c r="M26" s="74">
        <v>1818300</v>
      </c>
      <c r="N26" s="73">
        <f t="shared" si="0"/>
        <v>1069999.6153846155</v>
      </c>
      <c r="O26" s="73">
        <f t="shared" si="1"/>
        <v>328692.69230769231</v>
      </c>
      <c r="P26" s="73">
        <f t="shared" si="2"/>
        <v>349673.07692307694</v>
      </c>
      <c r="Q26" s="63">
        <f t="shared" si="3"/>
        <v>1103760</v>
      </c>
      <c r="R26" s="73">
        <f>+VLOOKUP(B26,'luong lai may'!$B$16:$E$611,4,0)</f>
        <v>470000</v>
      </c>
      <c r="S26" s="73">
        <f t="shared" si="4"/>
        <v>3322125</v>
      </c>
    </row>
    <row r="27" spans="2:19" ht="17.25" customHeight="1" thickBot="1" x14ac:dyDescent="0.25">
      <c r="B27" s="31" t="s">
        <v>37</v>
      </c>
      <c r="C27" s="209" t="s">
        <v>38</v>
      </c>
      <c r="D27" s="213"/>
      <c r="E27" s="213"/>
      <c r="F27" s="213"/>
      <c r="G27" s="213"/>
      <c r="H27" s="213"/>
      <c r="I27" s="213"/>
      <c r="J27" s="213"/>
      <c r="K27" s="213"/>
      <c r="L27" s="59"/>
      <c r="M27" s="74"/>
      <c r="N27" s="73"/>
      <c r="O27" s="73" t="str">
        <f t="shared" si="1"/>
        <v/>
      </c>
      <c r="P27" s="73" t="str">
        <f t="shared" si="2"/>
        <v/>
      </c>
      <c r="Q27" s="63">
        <f t="shared" si="3"/>
        <v>0</v>
      </c>
      <c r="R27" s="73"/>
      <c r="S27" s="73"/>
    </row>
    <row r="28" spans="2:19" ht="20.25" customHeight="1" thickBot="1" x14ac:dyDescent="0.25">
      <c r="B28" s="35" t="s">
        <v>39</v>
      </c>
      <c r="C28" s="197" t="s">
        <v>13</v>
      </c>
      <c r="D28" s="2">
        <v>260</v>
      </c>
      <c r="E28" s="2">
        <v>17</v>
      </c>
      <c r="F28" s="211">
        <v>5.8</v>
      </c>
      <c r="G28" s="212"/>
      <c r="H28" s="211">
        <v>5</v>
      </c>
      <c r="I28" s="212"/>
      <c r="J28" s="171">
        <v>59</v>
      </c>
      <c r="K28" s="171" t="s">
        <v>1150</v>
      </c>
      <c r="L28" s="59" t="s">
        <v>19</v>
      </c>
      <c r="M28" s="74">
        <v>942600</v>
      </c>
      <c r="N28" s="73">
        <f t="shared" si="0"/>
        <v>554683.84615384613</v>
      </c>
      <c r="O28" s="73">
        <f t="shared" si="1"/>
        <v>210272.30769230766</v>
      </c>
      <c r="P28" s="73">
        <f t="shared" si="2"/>
        <v>181269.23076923078</v>
      </c>
      <c r="Q28" s="63">
        <f t="shared" si="3"/>
        <v>892080</v>
      </c>
      <c r="R28" s="73">
        <f>+VLOOKUP(B28,'luong lai may'!$B$16:$E$611,4,0)</f>
        <v>397692</v>
      </c>
      <c r="S28" s="73">
        <f t="shared" si="4"/>
        <v>2235997</v>
      </c>
    </row>
    <row r="29" spans="2:19" ht="20.25" customHeight="1" thickBot="1" x14ac:dyDescent="0.25">
      <c r="B29" s="35" t="s">
        <v>40</v>
      </c>
      <c r="C29" s="197" t="s">
        <v>18</v>
      </c>
      <c r="D29" s="2">
        <v>260</v>
      </c>
      <c r="E29" s="2">
        <v>17</v>
      </c>
      <c r="F29" s="211">
        <v>5.8</v>
      </c>
      <c r="G29" s="212"/>
      <c r="H29" s="211">
        <v>5</v>
      </c>
      <c r="I29" s="212"/>
      <c r="J29" s="171">
        <v>65</v>
      </c>
      <c r="K29" s="171" t="s">
        <v>1150</v>
      </c>
      <c r="L29" s="59" t="s">
        <v>19</v>
      </c>
      <c r="M29" s="74">
        <v>1036800</v>
      </c>
      <c r="N29" s="73">
        <f t="shared" si="0"/>
        <v>610116.92307692312</v>
      </c>
      <c r="O29" s="73">
        <f t="shared" si="1"/>
        <v>231286.15384615381</v>
      </c>
      <c r="P29" s="73">
        <f t="shared" si="2"/>
        <v>199384.61538461538</v>
      </c>
      <c r="Q29" s="63">
        <f t="shared" si="3"/>
        <v>982800</v>
      </c>
      <c r="R29" s="73">
        <f>+VLOOKUP(B29,'luong lai may'!$B$16:$E$611,4,0)</f>
        <v>397692</v>
      </c>
      <c r="S29" s="73">
        <f t="shared" si="4"/>
        <v>2421280</v>
      </c>
    </row>
    <row r="30" spans="2:19" ht="20.25" customHeight="1" thickBot="1" x14ac:dyDescent="0.25">
      <c r="B30" s="35" t="s">
        <v>41</v>
      </c>
      <c r="C30" s="197" t="s">
        <v>42</v>
      </c>
      <c r="D30" s="2">
        <v>260</v>
      </c>
      <c r="E30" s="2">
        <v>17</v>
      </c>
      <c r="F30" s="211">
        <v>5.8</v>
      </c>
      <c r="G30" s="212"/>
      <c r="H30" s="211">
        <v>5</v>
      </c>
      <c r="I30" s="212"/>
      <c r="J30" s="171">
        <v>83</v>
      </c>
      <c r="K30" s="171" t="s">
        <v>1150</v>
      </c>
      <c r="L30" s="59" t="s">
        <v>24</v>
      </c>
      <c r="M30" s="74">
        <v>1599500</v>
      </c>
      <c r="N30" s="73">
        <f t="shared" si="0"/>
        <v>941244.23076923087</v>
      </c>
      <c r="O30" s="73">
        <f t="shared" si="1"/>
        <v>356811.53846153844</v>
      </c>
      <c r="P30" s="73">
        <f t="shared" si="2"/>
        <v>307596.15384615387</v>
      </c>
      <c r="Q30" s="63">
        <f t="shared" si="3"/>
        <v>1254960</v>
      </c>
      <c r="R30" s="73">
        <f>+VLOOKUP(B30,'luong lai may'!$B$16:$E$611,4,0)</f>
        <v>470000</v>
      </c>
      <c r="S30" s="73">
        <f t="shared" si="4"/>
        <v>3330612</v>
      </c>
    </row>
    <row r="31" spans="2:19" ht="20.25" customHeight="1" thickBot="1" x14ac:dyDescent="0.25">
      <c r="B31" s="35" t="s">
        <v>43</v>
      </c>
      <c r="C31" s="197" t="s">
        <v>44</v>
      </c>
      <c r="D31" s="2">
        <v>260</v>
      </c>
      <c r="E31" s="2">
        <v>16</v>
      </c>
      <c r="F31" s="211">
        <v>5.5</v>
      </c>
      <c r="G31" s="212"/>
      <c r="H31" s="211">
        <v>5</v>
      </c>
      <c r="I31" s="212"/>
      <c r="J31" s="171">
        <v>113</v>
      </c>
      <c r="K31" s="171" t="s">
        <v>1150</v>
      </c>
      <c r="L31" s="59" t="s">
        <v>24</v>
      </c>
      <c r="M31" s="74">
        <v>1926000</v>
      </c>
      <c r="N31" s="73">
        <f t="shared" si="0"/>
        <v>1066707.6923076923</v>
      </c>
      <c r="O31" s="73">
        <f t="shared" si="1"/>
        <v>407423.07692307694</v>
      </c>
      <c r="P31" s="73">
        <f t="shared" si="2"/>
        <v>370384.61538461538</v>
      </c>
      <c r="Q31" s="63">
        <f t="shared" si="3"/>
        <v>1708560</v>
      </c>
      <c r="R31" s="73">
        <f>+VLOOKUP(B31,'luong lai may'!$B$16:$E$611,4,0)</f>
        <v>470000</v>
      </c>
      <c r="S31" s="73">
        <f t="shared" si="4"/>
        <v>4023075</v>
      </c>
    </row>
    <row r="32" spans="2:19" ht="20.25" customHeight="1" thickBot="1" x14ac:dyDescent="0.25">
      <c r="B32" s="35" t="s">
        <v>45</v>
      </c>
      <c r="C32" s="197" t="s">
        <v>26</v>
      </c>
      <c r="D32" s="2">
        <v>260</v>
      </c>
      <c r="E32" s="2">
        <v>16</v>
      </c>
      <c r="F32" s="211">
        <v>5.5</v>
      </c>
      <c r="G32" s="212"/>
      <c r="H32" s="211">
        <v>5</v>
      </c>
      <c r="I32" s="212"/>
      <c r="J32" s="171">
        <v>128</v>
      </c>
      <c r="K32" s="171" t="s">
        <v>1150</v>
      </c>
      <c r="L32" s="59" t="s">
        <v>29</v>
      </c>
      <c r="M32" s="74">
        <v>2448100</v>
      </c>
      <c r="N32" s="73">
        <f t="shared" si="0"/>
        <v>1355870.7692307692</v>
      </c>
      <c r="O32" s="73">
        <f t="shared" si="1"/>
        <v>517867.30769230769</v>
      </c>
      <c r="P32" s="73">
        <f t="shared" si="2"/>
        <v>470788.46153846156</v>
      </c>
      <c r="Q32" s="63">
        <f t="shared" si="3"/>
        <v>1935360</v>
      </c>
      <c r="R32" s="73">
        <f>+VLOOKUP(B32,'luong lai may'!$B$16:$E$611,4,0)</f>
        <v>519231</v>
      </c>
      <c r="S32" s="73">
        <f t="shared" si="4"/>
        <v>4799118</v>
      </c>
    </row>
    <row r="33" spans="2:19" ht="20.25" customHeight="1" thickBot="1" x14ac:dyDescent="0.25">
      <c r="B33" s="35" t="s">
        <v>46</v>
      </c>
      <c r="C33" s="197" t="s">
        <v>28</v>
      </c>
      <c r="D33" s="2">
        <v>260</v>
      </c>
      <c r="E33" s="2">
        <v>16</v>
      </c>
      <c r="F33" s="211">
        <v>5.5</v>
      </c>
      <c r="G33" s="212"/>
      <c r="H33" s="211">
        <v>5</v>
      </c>
      <c r="I33" s="212"/>
      <c r="J33" s="171">
        <v>164</v>
      </c>
      <c r="K33" s="171" t="s">
        <v>1150</v>
      </c>
      <c r="L33" s="59" t="s">
        <v>29</v>
      </c>
      <c r="M33" s="74">
        <v>3255700</v>
      </c>
      <c r="N33" s="73">
        <f t="shared" si="0"/>
        <v>1803156.923076923</v>
      </c>
      <c r="O33" s="73">
        <f t="shared" si="1"/>
        <v>688705.76923076925</v>
      </c>
      <c r="P33" s="73">
        <f t="shared" si="2"/>
        <v>626096.15384615387</v>
      </c>
      <c r="Q33" s="63">
        <f t="shared" si="3"/>
        <v>2479680</v>
      </c>
      <c r="R33" s="73">
        <f>+VLOOKUP(B33,'luong lai may'!$B$16:$E$611,4,0)</f>
        <v>519231</v>
      </c>
      <c r="S33" s="73">
        <f t="shared" si="4"/>
        <v>6116870</v>
      </c>
    </row>
    <row r="34" spans="2:19" ht="17.25" customHeight="1" thickBot="1" x14ac:dyDescent="0.25">
      <c r="B34" s="31" t="s">
        <v>47</v>
      </c>
      <c r="C34" s="209" t="s">
        <v>48</v>
      </c>
      <c r="D34" s="213"/>
      <c r="E34" s="213"/>
      <c r="F34" s="213"/>
      <c r="G34" s="210"/>
      <c r="H34" s="211"/>
      <c r="I34" s="212"/>
      <c r="J34" s="218"/>
      <c r="K34" s="218"/>
      <c r="L34" s="59"/>
      <c r="M34" s="74"/>
      <c r="N34" s="73"/>
      <c r="O34" s="73" t="str">
        <f t="shared" si="1"/>
        <v/>
      </c>
      <c r="P34" s="73" t="str">
        <f t="shared" si="2"/>
        <v/>
      </c>
      <c r="Q34" s="63"/>
      <c r="R34" s="73"/>
      <c r="S34" s="73"/>
    </row>
    <row r="35" spans="2:19" ht="20.25" customHeight="1" thickBot="1" x14ac:dyDescent="0.25">
      <c r="B35" s="35" t="s">
        <v>49</v>
      </c>
      <c r="C35" s="197" t="s">
        <v>50</v>
      </c>
      <c r="D35" s="2">
        <v>260</v>
      </c>
      <c r="E35" s="2">
        <v>16</v>
      </c>
      <c r="F35" s="211">
        <v>4.8</v>
      </c>
      <c r="G35" s="212"/>
      <c r="H35" s="211">
        <v>5</v>
      </c>
      <c r="I35" s="212"/>
      <c r="J35" s="171">
        <v>29</v>
      </c>
      <c r="K35" s="171" t="s">
        <v>1150</v>
      </c>
      <c r="L35" s="59" t="s">
        <v>14</v>
      </c>
      <c r="M35" s="74">
        <v>602400</v>
      </c>
      <c r="N35" s="73">
        <f t="shared" si="0"/>
        <v>333636.92307692306</v>
      </c>
      <c r="O35" s="73">
        <f t="shared" si="1"/>
        <v>111212.30769230769</v>
      </c>
      <c r="P35" s="73">
        <f t="shared" si="2"/>
        <v>115846.15384615384</v>
      </c>
      <c r="Q35" s="63">
        <f t="shared" si="3"/>
        <v>438480</v>
      </c>
      <c r="R35" s="73">
        <f>+VLOOKUP(B35,'luong lai may'!$B$16:$E$611,4,0)</f>
        <v>196154</v>
      </c>
      <c r="S35" s="73">
        <f t="shared" si="4"/>
        <v>1195329</v>
      </c>
    </row>
    <row r="36" spans="2:19" ht="20.25" customHeight="1" thickBot="1" x14ac:dyDescent="0.25">
      <c r="B36" s="35" t="s">
        <v>51</v>
      </c>
      <c r="C36" s="197" t="s">
        <v>42</v>
      </c>
      <c r="D36" s="2">
        <v>260</v>
      </c>
      <c r="E36" s="2">
        <v>16</v>
      </c>
      <c r="F36" s="211">
        <v>4.8</v>
      </c>
      <c r="G36" s="212"/>
      <c r="H36" s="211">
        <v>5</v>
      </c>
      <c r="I36" s="212"/>
      <c r="J36" s="171">
        <v>39</v>
      </c>
      <c r="K36" s="171" t="s">
        <v>1150</v>
      </c>
      <c r="L36" s="59" t="s">
        <v>14</v>
      </c>
      <c r="M36" s="74">
        <v>795000</v>
      </c>
      <c r="N36" s="73">
        <f t="shared" si="0"/>
        <v>440307.69230769231</v>
      </c>
      <c r="O36" s="73">
        <f t="shared" si="1"/>
        <v>146769.23076923078</v>
      </c>
      <c r="P36" s="73">
        <f t="shared" si="2"/>
        <v>152884.61538461538</v>
      </c>
      <c r="Q36" s="63">
        <f t="shared" si="3"/>
        <v>589680</v>
      </c>
      <c r="R36" s="73">
        <f>+VLOOKUP(B36,'luong lai may'!$B$16:$E$611,4,0)</f>
        <v>196154</v>
      </c>
      <c r="S36" s="73">
        <f t="shared" si="4"/>
        <v>1525796</v>
      </c>
    </row>
    <row r="37" spans="2:19" ht="20.25" customHeight="1" thickBot="1" x14ac:dyDescent="0.25">
      <c r="B37" s="35" t="s">
        <v>52</v>
      </c>
      <c r="C37" s="197" t="s">
        <v>23</v>
      </c>
      <c r="D37" s="2">
        <v>260</v>
      </c>
      <c r="E37" s="2">
        <v>16</v>
      </c>
      <c r="F37" s="211">
        <v>4.8</v>
      </c>
      <c r="G37" s="212"/>
      <c r="H37" s="211">
        <v>5</v>
      </c>
      <c r="I37" s="212"/>
      <c r="J37" s="171">
        <v>47</v>
      </c>
      <c r="K37" s="171" t="s">
        <v>1150</v>
      </c>
      <c r="L37" s="59" t="s">
        <v>19</v>
      </c>
      <c r="M37" s="74">
        <v>926000</v>
      </c>
      <c r="N37" s="73">
        <f t="shared" si="0"/>
        <v>512861.53846153844</v>
      </c>
      <c r="O37" s="73">
        <f t="shared" si="1"/>
        <v>170953.84615384616</v>
      </c>
      <c r="P37" s="73">
        <f t="shared" si="2"/>
        <v>178076.92307692306</v>
      </c>
      <c r="Q37" s="63">
        <f t="shared" si="3"/>
        <v>710640</v>
      </c>
      <c r="R37" s="73">
        <f>+VLOOKUP(B37,'luong lai may'!$B$16:$E$611,4,0)</f>
        <v>397692</v>
      </c>
      <c r="S37" s="73">
        <f t="shared" si="4"/>
        <v>1970224</v>
      </c>
    </row>
    <row r="38" spans="2:19" ht="20.25" customHeight="1" thickBot="1" x14ac:dyDescent="0.25">
      <c r="B38" s="35" t="s">
        <v>53</v>
      </c>
      <c r="C38" s="197" t="s">
        <v>54</v>
      </c>
      <c r="D38" s="2">
        <v>260</v>
      </c>
      <c r="E38" s="2">
        <v>16</v>
      </c>
      <c r="F38" s="211">
        <v>4.8</v>
      </c>
      <c r="G38" s="212"/>
      <c r="H38" s="211">
        <v>5</v>
      </c>
      <c r="I38" s="212"/>
      <c r="J38" s="171">
        <v>75</v>
      </c>
      <c r="K38" s="171" t="s">
        <v>1150</v>
      </c>
      <c r="L38" s="59" t="s">
        <v>19</v>
      </c>
      <c r="M38" s="74">
        <v>1188400</v>
      </c>
      <c r="N38" s="73">
        <f t="shared" si="0"/>
        <v>658190.76923076925</v>
      </c>
      <c r="O38" s="73">
        <f t="shared" si="1"/>
        <v>219396.92307692309</v>
      </c>
      <c r="P38" s="73">
        <f t="shared" si="2"/>
        <v>228538.46153846153</v>
      </c>
      <c r="Q38" s="63">
        <f t="shared" si="3"/>
        <v>1134000</v>
      </c>
      <c r="R38" s="73">
        <f>+VLOOKUP(B38,'luong lai may'!$B$16:$E$611,4,0)</f>
        <v>397692</v>
      </c>
      <c r="S38" s="73">
        <f t="shared" si="4"/>
        <v>2637818</v>
      </c>
    </row>
    <row r="39" spans="2:19" ht="20.25" customHeight="1" thickBot="1" x14ac:dyDescent="0.25">
      <c r="B39" s="35" t="s">
        <v>55</v>
      </c>
      <c r="C39" s="197" t="s">
        <v>28</v>
      </c>
      <c r="D39" s="2">
        <v>260</v>
      </c>
      <c r="E39" s="2">
        <v>14</v>
      </c>
      <c r="F39" s="211">
        <v>4.4000000000000004</v>
      </c>
      <c r="G39" s="212"/>
      <c r="H39" s="211">
        <v>5</v>
      </c>
      <c r="I39" s="212"/>
      <c r="J39" s="171">
        <v>95</v>
      </c>
      <c r="K39" s="171" t="s">
        <v>1150</v>
      </c>
      <c r="L39" s="59" t="s">
        <v>24</v>
      </c>
      <c r="M39" s="74">
        <v>1543100</v>
      </c>
      <c r="N39" s="73">
        <f t="shared" si="0"/>
        <v>747810.00000000012</v>
      </c>
      <c r="O39" s="73">
        <f t="shared" si="1"/>
        <v>261140.00000000006</v>
      </c>
      <c r="P39" s="73">
        <f t="shared" si="2"/>
        <v>296750</v>
      </c>
      <c r="Q39" s="63">
        <f t="shared" si="3"/>
        <v>1436400</v>
      </c>
      <c r="R39" s="73">
        <f>+VLOOKUP(B39,'luong lai may'!$B$16:$E$611,4,0)</f>
        <v>470000</v>
      </c>
      <c r="S39" s="73">
        <f t="shared" si="4"/>
        <v>3212100</v>
      </c>
    </row>
    <row r="40" spans="2:19" ht="20.25" customHeight="1" thickBot="1" x14ac:dyDescent="0.25">
      <c r="B40" s="35" t="s">
        <v>56</v>
      </c>
      <c r="C40" s="197" t="s">
        <v>57</v>
      </c>
      <c r="D40" s="2">
        <v>260</v>
      </c>
      <c r="E40" s="2">
        <v>14</v>
      </c>
      <c r="F40" s="211">
        <v>4.4000000000000004</v>
      </c>
      <c r="G40" s="212"/>
      <c r="H40" s="211">
        <v>5</v>
      </c>
      <c r="I40" s="212"/>
      <c r="J40" s="171">
        <v>101</v>
      </c>
      <c r="K40" s="171" t="s">
        <v>1150</v>
      </c>
      <c r="L40" s="59" t="s">
        <v>24</v>
      </c>
      <c r="M40" s="74">
        <v>1928600</v>
      </c>
      <c r="N40" s="73">
        <f t="shared" si="0"/>
        <v>934629.23076923087</v>
      </c>
      <c r="O40" s="73">
        <f t="shared" si="1"/>
        <v>326378.46153846162</v>
      </c>
      <c r="P40" s="73">
        <f t="shared" si="2"/>
        <v>370884.61538461538</v>
      </c>
      <c r="Q40" s="63">
        <f t="shared" si="3"/>
        <v>1527120</v>
      </c>
      <c r="R40" s="73">
        <f>+VLOOKUP(B40,'luong lai may'!$B$16:$E$611,4,0)</f>
        <v>470000</v>
      </c>
      <c r="S40" s="73">
        <f t="shared" si="4"/>
        <v>3629012</v>
      </c>
    </row>
    <row r="41" spans="2:19" ht="20.25" customHeight="1" thickBot="1" x14ac:dyDescent="0.25">
      <c r="B41" s="35" t="s">
        <v>58</v>
      </c>
      <c r="C41" s="197" t="s">
        <v>59</v>
      </c>
      <c r="D41" s="2">
        <v>260</v>
      </c>
      <c r="E41" s="2">
        <v>14</v>
      </c>
      <c r="F41" s="211">
        <v>3.8</v>
      </c>
      <c r="G41" s="212"/>
      <c r="H41" s="211">
        <v>5</v>
      </c>
      <c r="I41" s="212"/>
      <c r="J41" s="171">
        <v>134</v>
      </c>
      <c r="K41" s="171" t="s">
        <v>1150</v>
      </c>
      <c r="L41" s="59" t="s">
        <v>24</v>
      </c>
      <c r="M41" s="74">
        <v>2862800</v>
      </c>
      <c r="N41" s="73">
        <f t="shared" si="0"/>
        <v>1387356.9230769232</v>
      </c>
      <c r="O41" s="73">
        <f t="shared" si="1"/>
        <v>418409.23076923075</v>
      </c>
      <c r="P41" s="73">
        <f t="shared" si="2"/>
        <v>550538.4615384615</v>
      </c>
      <c r="Q41" s="63">
        <f t="shared" si="3"/>
        <v>2026080</v>
      </c>
      <c r="R41" s="73">
        <f>+VLOOKUP(B41,'luong lai may'!$B$16:$E$611,4,0)</f>
        <v>470000</v>
      </c>
      <c r="S41" s="73">
        <f t="shared" si="4"/>
        <v>4852385</v>
      </c>
    </row>
    <row r="42" spans="2:19" ht="17.25" thickBot="1" x14ac:dyDescent="0.25">
      <c r="B42" s="31" t="s">
        <v>60</v>
      </c>
      <c r="C42" s="209" t="s">
        <v>61</v>
      </c>
      <c r="D42" s="213"/>
      <c r="E42" s="210"/>
      <c r="F42" s="211"/>
      <c r="G42" s="212"/>
      <c r="H42" s="211"/>
      <c r="I42" s="212"/>
      <c r="J42" s="218"/>
      <c r="K42" s="218"/>
      <c r="L42" s="59"/>
      <c r="M42" s="74"/>
      <c r="N42" s="73"/>
      <c r="O42" s="73" t="str">
        <f t="shared" si="1"/>
        <v/>
      </c>
      <c r="P42" s="73" t="str">
        <f t="shared" si="2"/>
        <v/>
      </c>
      <c r="Q42" s="63"/>
      <c r="R42" s="73"/>
      <c r="S42" s="73"/>
    </row>
    <row r="43" spans="2:19" ht="17.25" customHeight="1" thickBot="1" x14ac:dyDescent="0.25">
      <c r="B43" s="35" t="s">
        <v>62</v>
      </c>
      <c r="C43" s="197" t="s">
        <v>63</v>
      </c>
      <c r="D43" s="2">
        <v>230</v>
      </c>
      <c r="E43" s="2">
        <v>18</v>
      </c>
      <c r="F43" s="211">
        <v>6</v>
      </c>
      <c r="G43" s="212"/>
      <c r="H43" s="211">
        <v>5</v>
      </c>
      <c r="I43" s="212"/>
      <c r="J43" s="171">
        <v>38</v>
      </c>
      <c r="K43" s="171" t="s">
        <v>1150</v>
      </c>
      <c r="L43" s="59" t="s">
        <v>14</v>
      </c>
      <c r="M43" s="74">
        <v>432700</v>
      </c>
      <c r="N43" s="73">
        <f t="shared" si="0"/>
        <v>304771.30434782611</v>
      </c>
      <c r="O43" s="73">
        <f t="shared" si="1"/>
        <v>112878.26086956522</v>
      </c>
      <c r="P43" s="73">
        <f t="shared" si="2"/>
        <v>94065.217391304352</v>
      </c>
      <c r="Q43" s="63">
        <f t="shared" si="3"/>
        <v>574560</v>
      </c>
      <c r="R43" s="73">
        <f>+VLOOKUP(B43,'luong lai may'!$B$16:$E$611,4,0)</f>
        <v>196154</v>
      </c>
      <c r="S43" s="73">
        <f t="shared" ref="S43:S106" si="5">+ROUND(SUM(N43:R43),0)</f>
        <v>1282429</v>
      </c>
    </row>
    <row r="44" spans="2:19" ht="17.25" customHeight="1" thickBot="1" x14ac:dyDescent="0.25">
      <c r="B44" s="35" t="s">
        <v>64</v>
      </c>
      <c r="C44" s="197" t="s">
        <v>65</v>
      </c>
      <c r="D44" s="2">
        <v>250</v>
      </c>
      <c r="E44" s="2">
        <v>17</v>
      </c>
      <c r="F44" s="211">
        <v>5.8</v>
      </c>
      <c r="G44" s="212"/>
      <c r="H44" s="211">
        <v>5</v>
      </c>
      <c r="I44" s="212"/>
      <c r="J44" s="171">
        <v>46</v>
      </c>
      <c r="K44" s="171" t="s">
        <v>1150</v>
      </c>
      <c r="L44" s="59" t="s">
        <v>19</v>
      </c>
      <c r="M44" s="74">
        <v>743000</v>
      </c>
      <c r="N44" s="73">
        <f t="shared" si="0"/>
        <v>454716.00000000006</v>
      </c>
      <c r="O44" s="73">
        <f t="shared" si="1"/>
        <v>172376</v>
      </c>
      <c r="P44" s="73">
        <f t="shared" si="2"/>
        <v>148600</v>
      </c>
      <c r="Q44" s="63">
        <f t="shared" si="3"/>
        <v>695520</v>
      </c>
      <c r="R44" s="73">
        <f>+VLOOKUP(B44,'luong lai may'!$B$16:$E$611,4,0)</f>
        <v>397692</v>
      </c>
      <c r="S44" s="73">
        <f t="shared" si="5"/>
        <v>1868904</v>
      </c>
    </row>
    <row r="45" spans="2:19" ht="17.25" customHeight="1" thickBot="1" x14ac:dyDescent="0.25">
      <c r="B45" s="35" t="s">
        <v>66</v>
      </c>
      <c r="C45" s="197" t="s">
        <v>67</v>
      </c>
      <c r="D45" s="2">
        <v>250</v>
      </c>
      <c r="E45" s="2">
        <v>17</v>
      </c>
      <c r="F45" s="211">
        <v>5.8</v>
      </c>
      <c r="G45" s="212"/>
      <c r="H45" s="211">
        <v>5</v>
      </c>
      <c r="I45" s="212"/>
      <c r="J45" s="171">
        <v>59</v>
      </c>
      <c r="K45" s="171" t="s">
        <v>1150</v>
      </c>
      <c r="L45" s="59" t="s">
        <v>19</v>
      </c>
      <c r="M45" s="74">
        <v>1192300</v>
      </c>
      <c r="N45" s="73">
        <f t="shared" si="0"/>
        <v>729687.6</v>
      </c>
      <c r="O45" s="73">
        <f t="shared" si="1"/>
        <v>276613.59999999998</v>
      </c>
      <c r="P45" s="73">
        <f t="shared" si="2"/>
        <v>238460</v>
      </c>
      <c r="Q45" s="63">
        <f t="shared" si="3"/>
        <v>892080</v>
      </c>
      <c r="R45" s="73">
        <f>+VLOOKUP(B45,'luong lai may'!$B$16:$E$611,4,0)</f>
        <v>397692</v>
      </c>
      <c r="S45" s="73">
        <f t="shared" si="5"/>
        <v>2534533</v>
      </c>
    </row>
    <row r="46" spans="2:19" ht="17.25" customHeight="1" thickBot="1" x14ac:dyDescent="0.25">
      <c r="B46" s="35" t="s">
        <v>68</v>
      </c>
      <c r="C46" s="197" t="s">
        <v>69</v>
      </c>
      <c r="D46" s="2">
        <v>250</v>
      </c>
      <c r="E46" s="2">
        <v>16</v>
      </c>
      <c r="F46" s="211">
        <v>5.5</v>
      </c>
      <c r="G46" s="212"/>
      <c r="H46" s="211">
        <v>5</v>
      </c>
      <c r="I46" s="212"/>
      <c r="J46" s="171">
        <v>76</v>
      </c>
      <c r="K46" s="171" t="s">
        <v>1150</v>
      </c>
      <c r="L46" s="59" t="s">
        <v>19</v>
      </c>
      <c r="M46" s="74">
        <v>1529700</v>
      </c>
      <c r="N46" s="73">
        <f t="shared" si="0"/>
        <v>881107.2</v>
      </c>
      <c r="O46" s="73">
        <f t="shared" si="1"/>
        <v>336534</v>
      </c>
      <c r="P46" s="73">
        <f t="shared" si="2"/>
        <v>305940</v>
      </c>
      <c r="Q46" s="63">
        <f t="shared" si="3"/>
        <v>1149120</v>
      </c>
      <c r="R46" s="73">
        <f>+VLOOKUP(B46,'luong lai may'!$B$16:$E$611,4,0)</f>
        <v>397692</v>
      </c>
      <c r="S46" s="73">
        <f t="shared" si="5"/>
        <v>3070393</v>
      </c>
    </row>
    <row r="47" spans="2:19" ht="17.25" customHeight="1" thickBot="1" x14ac:dyDescent="0.25">
      <c r="B47" s="35" t="s">
        <v>70</v>
      </c>
      <c r="C47" s="197" t="s">
        <v>71</v>
      </c>
      <c r="D47" s="2">
        <v>250</v>
      </c>
      <c r="E47" s="2">
        <v>16</v>
      </c>
      <c r="F47" s="211">
        <v>5.2</v>
      </c>
      <c r="G47" s="212"/>
      <c r="H47" s="211">
        <v>5</v>
      </c>
      <c r="I47" s="212"/>
      <c r="J47" s="171">
        <v>94</v>
      </c>
      <c r="K47" s="171" t="s">
        <v>1150</v>
      </c>
      <c r="L47" s="59" t="s">
        <v>72</v>
      </c>
      <c r="M47" s="74">
        <v>1921700</v>
      </c>
      <c r="N47" s="73">
        <f t="shared" si="0"/>
        <v>1106899.2</v>
      </c>
      <c r="O47" s="73">
        <f t="shared" si="1"/>
        <v>399713.60000000003</v>
      </c>
      <c r="P47" s="73">
        <f t="shared" si="2"/>
        <v>384340</v>
      </c>
      <c r="Q47" s="63">
        <f t="shared" si="3"/>
        <v>1421280</v>
      </c>
      <c r="R47" s="73">
        <f>+VLOOKUP(B47,'luong lai may'!$B$16:$E$611,4,0)</f>
        <v>440000</v>
      </c>
      <c r="S47" s="73">
        <f t="shared" si="5"/>
        <v>3752233</v>
      </c>
    </row>
    <row r="48" spans="2:19" ht="17.25" customHeight="1" thickBot="1" x14ac:dyDescent="0.25">
      <c r="B48" s="35" t="s">
        <v>73</v>
      </c>
      <c r="C48" s="197" t="s">
        <v>74</v>
      </c>
      <c r="D48" s="2">
        <v>250</v>
      </c>
      <c r="E48" s="2">
        <v>14</v>
      </c>
      <c r="F48" s="211">
        <v>4.0999999999999996</v>
      </c>
      <c r="G48" s="212"/>
      <c r="H48" s="211">
        <v>5</v>
      </c>
      <c r="I48" s="212"/>
      <c r="J48" s="171">
        <v>125</v>
      </c>
      <c r="K48" s="171" t="s">
        <v>1150</v>
      </c>
      <c r="L48" s="59" t="s">
        <v>75</v>
      </c>
      <c r="M48" s="74">
        <v>3236600</v>
      </c>
      <c r="N48" s="73">
        <f t="shared" si="0"/>
        <v>1631246.4000000001</v>
      </c>
      <c r="O48" s="73">
        <f t="shared" si="1"/>
        <v>530802.39999999991</v>
      </c>
      <c r="P48" s="73">
        <f t="shared" si="2"/>
        <v>647320</v>
      </c>
      <c r="Q48" s="63">
        <f t="shared" si="3"/>
        <v>1890000</v>
      </c>
      <c r="R48" s="73">
        <f>+VLOOKUP(B48,'luong lai may'!$B$16:$E$611,4,0)</f>
        <v>489231</v>
      </c>
      <c r="S48" s="73">
        <f t="shared" si="5"/>
        <v>5188600</v>
      </c>
    </row>
    <row r="49" spans="2:19" ht="17.25" customHeight="1" thickBot="1" x14ac:dyDescent="0.25">
      <c r="B49" s="31" t="s">
        <v>76</v>
      </c>
      <c r="C49" s="209" t="s">
        <v>77</v>
      </c>
      <c r="D49" s="213"/>
      <c r="E49" s="213"/>
      <c r="F49" s="213"/>
      <c r="G49" s="213"/>
      <c r="H49" s="213"/>
      <c r="I49" s="210"/>
      <c r="J49" s="218"/>
      <c r="K49" s="218"/>
      <c r="L49" s="59"/>
      <c r="M49" s="74"/>
      <c r="N49" s="73"/>
      <c r="O49" s="73" t="str">
        <f t="shared" si="1"/>
        <v/>
      </c>
      <c r="P49" s="73" t="str">
        <f t="shared" si="2"/>
        <v/>
      </c>
      <c r="Q49" s="63"/>
      <c r="R49" s="73"/>
      <c r="S49" s="73"/>
    </row>
    <row r="50" spans="2:19" ht="34.5" customHeight="1" thickBot="1" x14ac:dyDescent="0.25">
      <c r="B50" s="35" t="s">
        <v>78</v>
      </c>
      <c r="C50" s="197" t="s">
        <v>79</v>
      </c>
      <c r="D50" s="2">
        <v>240</v>
      </c>
      <c r="E50" s="2">
        <v>17</v>
      </c>
      <c r="F50" s="211">
        <v>4.2</v>
      </c>
      <c r="G50" s="212"/>
      <c r="H50" s="211">
        <v>5</v>
      </c>
      <c r="I50" s="212"/>
      <c r="J50" s="171">
        <v>132</v>
      </c>
      <c r="K50" s="171" t="s">
        <v>1150</v>
      </c>
      <c r="L50" s="59" t="s">
        <v>72</v>
      </c>
      <c r="M50" s="74">
        <v>1507100</v>
      </c>
      <c r="N50" s="73">
        <f t="shared" si="0"/>
        <v>960776.25000000012</v>
      </c>
      <c r="O50" s="73">
        <f t="shared" si="1"/>
        <v>263742.50000000006</v>
      </c>
      <c r="P50" s="73">
        <f t="shared" si="2"/>
        <v>313979.16666666669</v>
      </c>
      <c r="Q50" s="63">
        <f t="shared" si="3"/>
        <v>1995840</v>
      </c>
      <c r="R50" s="73">
        <f>+VLOOKUP(B50,'luong lai may'!$B$16:$E$611,4,0)</f>
        <v>440000</v>
      </c>
      <c r="S50" s="73">
        <f t="shared" si="5"/>
        <v>3974338</v>
      </c>
    </row>
    <row r="51" spans="2:19" ht="30" customHeight="1" thickBot="1" x14ac:dyDescent="0.25">
      <c r="B51" s="35" t="s">
        <v>80</v>
      </c>
      <c r="C51" s="197" t="s">
        <v>81</v>
      </c>
      <c r="D51" s="2">
        <v>240</v>
      </c>
      <c r="E51" s="2">
        <v>16</v>
      </c>
      <c r="F51" s="211">
        <v>4</v>
      </c>
      <c r="G51" s="212"/>
      <c r="H51" s="211">
        <v>5</v>
      </c>
      <c r="I51" s="212"/>
      <c r="J51" s="171">
        <v>154</v>
      </c>
      <c r="K51" s="171" t="s">
        <v>1150</v>
      </c>
      <c r="L51" s="59" t="s">
        <v>75</v>
      </c>
      <c r="M51" s="74">
        <v>2295300</v>
      </c>
      <c r="N51" s="73">
        <f t="shared" si="0"/>
        <v>1377180</v>
      </c>
      <c r="O51" s="73">
        <f t="shared" si="1"/>
        <v>382550</v>
      </c>
      <c r="P51" s="73">
        <f t="shared" si="2"/>
        <v>478187.5</v>
      </c>
      <c r="Q51" s="63">
        <f t="shared" si="3"/>
        <v>2328480</v>
      </c>
      <c r="R51" s="73">
        <f>+VLOOKUP(B51,'luong lai may'!$B$16:$E$611,4,0)</f>
        <v>489231</v>
      </c>
      <c r="S51" s="73">
        <f t="shared" si="5"/>
        <v>5055629</v>
      </c>
    </row>
    <row r="52" spans="2:19" ht="29.25" customHeight="1" thickBot="1" x14ac:dyDescent="0.25">
      <c r="B52" s="35" t="s">
        <v>82</v>
      </c>
      <c r="C52" s="197" t="s">
        <v>83</v>
      </c>
      <c r="D52" s="2">
        <v>240</v>
      </c>
      <c r="E52" s="2">
        <v>16</v>
      </c>
      <c r="F52" s="211">
        <v>4</v>
      </c>
      <c r="G52" s="212"/>
      <c r="H52" s="211">
        <v>5</v>
      </c>
      <c r="I52" s="212"/>
      <c r="J52" s="171">
        <v>182</v>
      </c>
      <c r="K52" s="171" t="s">
        <v>1150</v>
      </c>
      <c r="L52" s="59" t="s">
        <v>75</v>
      </c>
      <c r="M52" s="74">
        <v>2869000</v>
      </c>
      <c r="N52" s="73">
        <f t="shared" si="0"/>
        <v>1721400</v>
      </c>
      <c r="O52" s="73">
        <f t="shared" si="1"/>
        <v>478166.66666666669</v>
      </c>
      <c r="P52" s="73">
        <f t="shared" si="2"/>
        <v>597708.33333333337</v>
      </c>
      <c r="Q52" s="63">
        <f t="shared" si="3"/>
        <v>2751840</v>
      </c>
      <c r="R52" s="73">
        <f>+VLOOKUP(B52,'luong lai may'!$B$16:$E$611,4,0)</f>
        <v>489231</v>
      </c>
      <c r="S52" s="73">
        <f t="shared" si="5"/>
        <v>6038346</v>
      </c>
    </row>
    <row r="53" spans="2:19" ht="28.5" customHeight="1" thickBot="1" x14ac:dyDescent="0.25">
      <c r="B53" s="31" t="s">
        <v>84</v>
      </c>
      <c r="C53" s="209" t="s">
        <v>85</v>
      </c>
      <c r="D53" s="213"/>
      <c r="E53" s="213"/>
      <c r="F53" s="213"/>
      <c r="G53" s="210"/>
      <c r="H53" s="211"/>
      <c r="I53" s="212"/>
      <c r="J53" s="218"/>
      <c r="K53" s="218"/>
      <c r="L53" s="59"/>
      <c r="M53" s="74"/>
      <c r="N53" s="73"/>
      <c r="O53" s="73" t="str">
        <f t="shared" si="1"/>
        <v/>
      </c>
      <c r="P53" s="73" t="str">
        <f t="shared" si="2"/>
        <v/>
      </c>
      <c r="Q53" s="63"/>
      <c r="R53" s="73"/>
      <c r="S53" s="73"/>
    </row>
    <row r="54" spans="2:19" ht="27.75" customHeight="1" thickBot="1" x14ac:dyDescent="0.25">
      <c r="B54" s="35" t="s">
        <v>86</v>
      </c>
      <c r="C54" s="197" t="s">
        <v>87</v>
      </c>
      <c r="D54" s="2">
        <v>210</v>
      </c>
      <c r="E54" s="2">
        <v>17</v>
      </c>
      <c r="F54" s="211">
        <v>3.6</v>
      </c>
      <c r="G54" s="212"/>
      <c r="H54" s="211">
        <v>5</v>
      </c>
      <c r="I54" s="212"/>
      <c r="J54" s="171">
        <v>39</v>
      </c>
      <c r="K54" s="171" t="s">
        <v>1150</v>
      </c>
      <c r="L54" s="59" t="s">
        <v>19</v>
      </c>
      <c r="M54" s="74">
        <v>892100</v>
      </c>
      <c r="N54" s="73">
        <f t="shared" si="0"/>
        <v>649958.57142857148</v>
      </c>
      <c r="O54" s="73">
        <f t="shared" si="1"/>
        <v>152931.42857142858</v>
      </c>
      <c r="P54" s="73">
        <f t="shared" si="2"/>
        <v>212404.76190476189</v>
      </c>
      <c r="Q54" s="63">
        <f t="shared" si="3"/>
        <v>589680</v>
      </c>
      <c r="R54" s="73">
        <f>+VLOOKUP(B54,'luong lai may'!$B$16:$E$611,4,0)</f>
        <v>397692</v>
      </c>
      <c r="S54" s="73">
        <f t="shared" si="5"/>
        <v>2002667</v>
      </c>
    </row>
    <row r="55" spans="2:19" ht="29.25" customHeight="1" thickBot="1" x14ac:dyDescent="0.25">
      <c r="B55" s="35" t="s">
        <v>88</v>
      </c>
      <c r="C55" s="197" t="s">
        <v>69</v>
      </c>
      <c r="D55" s="2">
        <v>210</v>
      </c>
      <c r="E55" s="2">
        <v>16</v>
      </c>
      <c r="F55" s="211">
        <v>3.1</v>
      </c>
      <c r="G55" s="212"/>
      <c r="H55" s="211">
        <v>5</v>
      </c>
      <c r="I55" s="212"/>
      <c r="J55" s="171">
        <v>54</v>
      </c>
      <c r="K55" s="171" t="s">
        <v>1150</v>
      </c>
      <c r="L55" s="59" t="s">
        <v>19</v>
      </c>
      <c r="M55" s="74">
        <v>1494500</v>
      </c>
      <c r="N55" s="73">
        <f t="shared" si="0"/>
        <v>1024800</v>
      </c>
      <c r="O55" s="73">
        <f t="shared" si="1"/>
        <v>220616.66666666666</v>
      </c>
      <c r="P55" s="73">
        <f t="shared" si="2"/>
        <v>355833.33333333331</v>
      </c>
      <c r="Q55" s="63">
        <f t="shared" si="3"/>
        <v>816480</v>
      </c>
      <c r="R55" s="73">
        <f>+VLOOKUP(B55,'luong lai may'!$B$16:$E$611,4,0)</f>
        <v>397692</v>
      </c>
      <c r="S55" s="73">
        <f t="shared" si="5"/>
        <v>2815422</v>
      </c>
    </row>
    <row r="56" spans="2:19" ht="17.25" customHeight="1" thickBot="1" x14ac:dyDescent="0.25">
      <c r="B56" s="31" t="s">
        <v>89</v>
      </c>
      <c r="C56" s="209" t="s">
        <v>90</v>
      </c>
      <c r="D56" s="213"/>
      <c r="E56" s="213"/>
      <c r="F56" s="213"/>
      <c r="G56" s="210"/>
      <c r="H56" s="211"/>
      <c r="I56" s="212"/>
      <c r="J56" s="218"/>
      <c r="K56" s="218"/>
      <c r="L56" s="59"/>
      <c r="M56" s="74"/>
      <c r="N56" s="73"/>
      <c r="O56" s="73" t="str">
        <f t="shared" si="1"/>
        <v/>
      </c>
      <c r="P56" s="73" t="str">
        <f t="shared" si="2"/>
        <v/>
      </c>
      <c r="Q56" s="63"/>
      <c r="R56" s="73"/>
      <c r="S56" s="73"/>
    </row>
    <row r="57" spans="2:19" ht="31.5" customHeight="1" thickBot="1" x14ac:dyDescent="0.25">
      <c r="B57" s="35" t="s">
        <v>91</v>
      </c>
      <c r="C57" s="197" t="s">
        <v>92</v>
      </c>
      <c r="D57" s="2">
        <v>150</v>
      </c>
      <c r="E57" s="2">
        <v>20</v>
      </c>
      <c r="F57" s="211">
        <v>5.4</v>
      </c>
      <c r="G57" s="212"/>
      <c r="H57" s="211">
        <v>4</v>
      </c>
      <c r="I57" s="212"/>
      <c r="J57" s="171">
        <v>3</v>
      </c>
      <c r="K57" s="171" t="s">
        <v>1160</v>
      </c>
      <c r="L57" s="59" t="s">
        <v>93</v>
      </c>
      <c r="M57" s="74">
        <v>23100</v>
      </c>
      <c r="N57" s="73">
        <f t="shared" si="0"/>
        <v>30800</v>
      </c>
      <c r="O57" s="73">
        <f t="shared" si="1"/>
        <v>8316</v>
      </c>
      <c r="P57" s="73">
        <f t="shared" si="2"/>
        <v>6160</v>
      </c>
      <c r="Q57" s="63">
        <f t="shared" si="3"/>
        <v>49316.4</v>
      </c>
      <c r="R57" s="73">
        <f>+VLOOKUP(B57,'luong lai may'!$B$16:$E$611,4,0)</f>
        <v>166154</v>
      </c>
      <c r="S57" s="73">
        <f t="shared" si="5"/>
        <v>260746</v>
      </c>
    </row>
    <row r="58" spans="2:19" ht="27.75" customHeight="1" thickBot="1" x14ac:dyDescent="0.25">
      <c r="B58" s="35" t="s">
        <v>94</v>
      </c>
      <c r="C58" s="197" t="s">
        <v>95</v>
      </c>
      <c r="D58" s="2">
        <v>150</v>
      </c>
      <c r="E58" s="2">
        <v>20</v>
      </c>
      <c r="F58" s="211">
        <v>5.4</v>
      </c>
      <c r="G58" s="212"/>
      <c r="H58" s="211">
        <v>4</v>
      </c>
      <c r="I58" s="212"/>
      <c r="J58" s="171">
        <v>3.5</v>
      </c>
      <c r="K58" s="171" t="s">
        <v>1160</v>
      </c>
      <c r="L58" s="59" t="s">
        <v>93</v>
      </c>
      <c r="M58" s="74">
        <v>28900</v>
      </c>
      <c r="N58" s="73">
        <f t="shared" si="0"/>
        <v>38533.333333333336</v>
      </c>
      <c r="O58" s="73">
        <f t="shared" si="1"/>
        <v>10404.000000000002</v>
      </c>
      <c r="P58" s="73">
        <f t="shared" si="2"/>
        <v>7706.666666666667</v>
      </c>
      <c r="Q58" s="63">
        <f t="shared" si="3"/>
        <v>57535.8</v>
      </c>
      <c r="R58" s="73">
        <f>+VLOOKUP(B58,'luong lai may'!$B$16:$E$611,4,0)</f>
        <v>166154</v>
      </c>
      <c r="S58" s="73">
        <f t="shared" si="5"/>
        <v>280334</v>
      </c>
    </row>
    <row r="59" spans="2:19" ht="25.5" customHeight="1" thickBot="1" x14ac:dyDescent="0.25">
      <c r="B59" s="35" t="s">
        <v>96</v>
      </c>
      <c r="C59" s="197" t="s">
        <v>97</v>
      </c>
      <c r="D59" s="2">
        <v>150</v>
      </c>
      <c r="E59" s="2">
        <v>20</v>
      </c>
      <c r="F59" s="211">
        <v>5.4</v>
      </c>
      <c r="G59" s="212"/>
      <c r="H59" s="3">
        <v>4</v>
      </c>
      <c r="I59" s="4"/>
      <c r="J59" s="171">
        <v>4</v>
      </c>
      <c r="K59" s="171" t="s">
        <v>1160</v>
      </c>
      <c r="L59" s="59" t="s">
        <v>93</v>
      </c>
      <c r="M59" s="74">
        <v>31200</v>
      </c>
      <c r="N59" s="73">
        <f t="shared" si="0"/>
        <v>37440</v>
      </c>
      <c r="O59" s="73">
        <f t="shared" si="1"/>
        <v>11232.000000000002</v>
      </c>
      <c r="P59" s="73">
        <f t="shared" si="2"/>
        <v>8320</v>
      </c>
      <c r="Q59" s="63">
        <f t="shared" si="3"/>
        <v>65755.199999999997</v>
      </c>
      <c r="R59" s="73">
        <f>+VLOOKUP(B59,'luong lai may'!$B$16:$E$611,4,0)</f>
        <v>166154</v>
      </c>
      <c r="S59" s="73">
        <f t="shared" si="5"/>
        <v>288901</v>
      </c>
    </row>
    <row r="60" spans="2:19" ht="30" customHeight="1" thickBot="1" x14ac:dyDescent="0.25">
      <c r="B60" s="35" t="s">
        <v>98</v>
      </c>
      <c r="C60" s="197" t="s">
        <v>99</v>
      </c>
      <c r="D60" s="2">
        <v>150</v>
      </c>
      <c r="E60" s="2">
        <v>20</v>
      </c>
      <c r="F60" s="211">
        <v>5.4</v>
      </c>
      <c r="G60" s="212"/>
      <c r="H60" s="211">
        <v>4</v>
      </c>
      <c r="I60" s="212"/>
      <c r="J60" s="171">
        <v>5</v>
      </c>
      <c r="K60" s="171" t="s">
        <v>1160</v>
      </c>
      <c r="L60" s="59" t="s">
        <v>93</v>
      </c>
      <c r="M60" s="74">
        <v>32850</v>
      </c>
      <c r="N60" s="73">
        <f t="shared" si="0"/>
        <v>39420</v>
      </c>
      <c r="O60" s="73">
        <f t="shared" si="1"/>
        <v>11826.000000000002</v>
      </c>
      <c r="P60" s="73">
        <f t="shared" si="2"/>
        <v>8760</v>
      </c>
      <c r="Q60" s="63">
        <f t="shared" si="3"/>
        <v>82194</v>
      </c>
      <c r="R60" s="73">
        <f>+VLOOKUP(B60,'luong lai may'!$B$16:$E$611,4,0)</f>
        <v>166154</v>
      </c>
      <c r="S60" s="73">
        <f t="shared" si="5"/>
        <v>308354</v>
      </c>
    </row>
    <row r="61" spans="2:19" ht="17.25" customHeight="1" thickBot="1" x14ac:dyDescent="0.25">
      <c r="B61" s="31" t="s">
        <v>100</v>
      </c>
      <c r="C61" s="209" t="s">
        <v>101</v>
      </c>
      <c r="D61" s="213"/>
      <c r="E61" s="213"/>
      <c r="F61" s="213"/>
      <c r="G61" s="213"/>
      <c r="H61" s="213"/>
      <c r="I61" s="210"/>
      <c r="J61" s="218"/>
      <c r="K61" s="218"/>
      <c r="L61" s="59"/>
      <c r="M61" s="74"/>
      <c r="N61" s="73"/>
      <c r="O61" s="73" t="str">
        <f t="shared" si="1"/>
        <v/>
      </c>
      <c r="P61" s="73" t="str">
        <f t="shared" si="2"/>
        <v/>
      </c>
      <c r="Q61" s="63"/>
      <c r="R61" s="73"/>
      <c r="S61" s="73"/>
    </row>
    <row r="62" spans="2:19" ht="28.5" customHeight="1" thickBot="1" x14ac:dyDescent="0.25">
      <c r="B62" s="35" t="s">
        <v>102</v>
      </c>
      <c r="C62" s="197" t="s">
        <v>103</v>
      </c>
      <c r="D62" s="2">
        <v>230</v>
      </c>
      <c r="E62" s="2">
        <v>18</v>
      </c>
      <c r="F62" s="211">
        <v>4.3</v>
      </c>
      <c r="G62" s="212"/>
      <c r="H62" s="211">
        <v>5</v>
      </c>
      <c r="I62" s="212"/>
      <c r="J62" s="171">
        <v>34</v>
      </c>
      <c r="K62" s="171" t="s">
        <v>1150</v>
      </c>
      <c r="L62" s="59" t="s">
        <v>104</v>
      </c>
      <c r="M62" s="74">
        <v>533500</v>
      </c>
      <c r="N62" s="73">
        <f t="shared" si="0"/>
        <v>375769.5652173913</v>
      </c>
      <c r="O62" s="73">
        <f t="shared" si="1"/>
        <v>99741.304347826066</v>
      </c>
      <c r="P62" s="73">
        <f t="shared" si="2"/>
        <v>115978.26086956522</v>
      </c>
      <c r="Q62" s="63">
        <f t="shared" si="3"/>
        <v>514080</v>
      </c>
      <c r="R62" s="73">
        <f>+VLOOKUP(B62,'luong lai may'!$B$16:$E$611,4,0)</f>
        <v>231538</v>
      </c>
      <c r="S62" s="73">
        <f t="shared" si="5"/>
        <v>1337107</v>
      </c>
    </row>
    <row r="63" spans="2:19" ht="30.75" customHeight="1" thickBot="1" x14ac:dyDescent="0.25">
      <c r="B63" s="35" t="s">
        <v>105</v>
      </c>
      <c r="C63" s="197" t="s">
        <v>106</v>
      </c>
      <c r="D63" s="2">
        <v>230</v>
      </c>
      <c r="E63" s="2">
        <v>18</v>
      </c>
      <c r="F63" s="211">
        <v>4.3</v>
      </c>
      <c r="G63" s="212"/>
      <c r="H63" s="211">
        <v>5</v>
      </c>
      <c r="I63" s="212"/>
      <c r="J63" s="171">
        <v>38</v>
      </c>
      <c r="K63" s="171" t="s">
        <v>1150</v>
      </c>
      <c r="L63" s="59" t="s">
        <v>104</v>
      </c>
      <c r="M63" s="74">
        <v>606200</v>
      </c>
      <c r="N63" s="73">
        <f t="shared" si="0"/>
        <v>426975.65217391303</v>
      </c>
      <c r="O63" s="73">
        <f t="shared" si="1"/>
        <v>113333.04347826086</v>
      </c>
      <c r="P63" s="73">
        <f t="shared" si="2"/>
        <v>131782.60869565216</v>
      </c>
      <c r="Q63" s="63">
        <f t="shared" si="3"/>
        <v>574560</v>
      </c>
      <c r="R63" s="73">
        <f>+VLOOKUP(B63,'luong lai may'!$B$16:$E$611,4,0)</f>
        <v>231538</v>
      </c>
      <c r="S63" s="73">
        <f t="shared" si="5"/>
        <v>1478189</v>
      </c>
    </row>
    <row r="64" spans="2:19" ht="33" customHeight="1" thickBot="1" x14ac:dyDescent="0.25">
      <c r="B64" s="35" t="s">
        <v>107</v>
      </c>
      <c r="C64" s="197" t="s">
        <v>108</v>
      </c>
      <c r="D64" s="2">
        <v>230</v>
      </c>
      <c r="E64" s="2">
        <v>17</v>
      </c>
      <c r="F64" s="211">
        <v>4.0999999999999996</v>
      </c>
      <c r="G64" s="212"/>
      <c r="H64" s="211">
        <v>5</v>
      </c>
      <c r="I64" s="212"/>
      <c r="J64" s="171">
        <v>55</v>
      </c>
      <c r="K64" s="171" t="s">
        <v>1150</v>
      </c>
      <c r="L64" s="59" t="s">
        <v>104</v>
      </c>
      <c r="M64" s="74">
        <v>761900</v>
      </c>
      <c r="N64" s="73">
        <f t="shared" si="0"/>
        <v>506829.13043478265</v>
      </c>
      <c r="O64" s="73">
        <f t="shared" si="1"/>
        <v>135816.95652173911</v>
      </c>
      <c r="P64" s="73">
        <f t="shared" si="2"/>
        <v>165630.4347826087</v>
      </c>
      <c r="Q64" s="63">
        <f t="shared" si="3"/>
        <v>831600</v>
      </c>
      <c r="R64" s="73">
        <f>+VLOOKUP(B64,'luong lai may'!$B$16:$E$611,4,0)</f>
        <v>231538</v>
      </c>
      <c r="S64" s="73">
        <f t="shared" si="5"/>
        <v>1871415</v>
      </c>
    </row>
    <row r="65" spans="2:19" ht="17.25" customHeight="1" thickBot="1" x14ac:dyDescent="0.25">
      <c r="B65" s="31" t="s">
        <v>109</v>
      </c>
      <c r="C65" s="209" t="s">
        <v>110</v>
      </c>
      <c r="D65" s="213"/>
      <c r="E65" s="213"/>
      <c r="F65" s="213"/>
      <c r="G65" s="213"/>
      <c r="H65" s="213"/>
      <c r="I65" s="210"/>
      <c r="J65" s="218"/>
      <c r="K65" s="218"/>
      <c r="L65" s="59"/>
      <c r="M65" s="74"/>
      <c r="N65" s="73"/>
      <c r="O65" s="73" t="str">
        <f t="shared" si="1"/>
        <v/>
      </c>
      <c r="P65" s="73" t="str">
        <f t="shared" si="2"/>
        <v/>
      </c>
      <c r="Q65" s="63"/>
      <c r="R65" s="73"/>
      <c r="S65" s="73"/>
    </row>
    <row r="66" spans="2:19" ht="17.25" customHeight="1" thickBot="1" x14ac:dyDescent="0.25">
      <c r="B66" s="35" t="s">
        <v>111</v>
      </c>
      <c r="C66" s="197" t="s">
        <v>112</v>
      </c>
      <c r="D66" s="2">
        <v>230</v>
      </c>
      <c r="E66" s="2">
        <v>17</v>
      </c>
      <c r="F66" s="211">
        <v>4.5999999999999996</v>
      </c>
      <c r="G66" s="212"/>
      <c r="H66" s="211">
        <v>5</v>
      </c>
      <c r="I66" s="212"/>
      <c r="J66" s="171">
        <v>19</v>
      </c>
      <c r="K66" s="171" t="s">
        <v>1150</v>
      </c>
      <c r="L66" s="59" t="s">
        <v>14</v>
      </c>
      <c r="M66" s="74">
        <v>679100</v>
      </c>
      <c r="N66" s="73">
        <f t="shared" si="0"/>
        <v>451749.13043478265</v>
      </c>
      <c r="O66" s="73">
        <f t="shared" si="1"/>
        <v>135820</v>
      </c>
      <c r="P66" s="73">
        <f t="shared" si="2"/>
        <v>147630.4347826087</v>
      </c>
      <c r="Q66" s="63">
        <f t="shared" si="3"/>
        <v>287280</v>
      </c>
      <c r="R66" s="73">
        <f>+VLOOKUP(B66,'luong lai may'!$B$16:$E$611,4,0)</f>
        <v>196154</v>
      </c>
      <c r="S66" s="73">
        <f t="shared" si="5"/>
        <v>1218634</v>
      </c>
    </row>
    <row r="67" spans="2:19" ht="17.25" customHeight="1" thickBot="1" x14ac:dyDescent="0.25">
      <c r="B67" s="35" t="s">
        <v>113</v>
      </c>
      <c r="C67" s="197" t="s">
        <v>114</v>
      </c>
      <c r="D67" s="2">
        <v>230</v>
      </c>
      <c r="E67" s="2">
        <v>17</v>
      </c>
      <c r="F67" s="211">
        <v>4.3</v>
      </c>
      <c r="G67" s="212"/>
      <c r="H67" s="211">
        <v>5</v>
      </c>
      <c r="I67" s="212"/>
      <c r="J67" s="171">
        <v>39</v>
      </c>
      <c r="K67" s="171" t="s">
        <v>1150</v>
      </c>
      <c r="L67" s="59" t="s">
        <v>14</v>
      </c>
      <c r="M67" s="74">
        <v>1106200</v>
      </c>
      <c r="N67" s="73">
        <f t="shared" si="0"/>
        <v>735863.47826086951</v>
      </c>
      <c r="O67" s="73">
        <f t="shared" si="1"/>
        <v>206811.30434782608</v>
      </c>
      <c r="P67" s="73">
        <f t="shared" si="2"/>
        <v>240478.26086956522</v>
      </c>
      <c r="Q67" s="63">
        <f t="shared" si="3"/>
        <v>589680</v>
      </c>
      <c r="R67" s="73">
        <f>+VLOOKUP(B67,'luong lai may'!$B$16:$E$611,4,0)</f>
        <v>196154</v>
      </c>
      <c r="S67" s="73">
        <f t="shared" si="5"/>
        <v>1968987</v>
      </c>
    </row>
    <row r="68" spans="2:19" ht="17.25" customHeight="1" thickBot="1" x14ac:dyDescent="0.25">
      <c r="B68" s="35" t="s">
        <v>115</v>
      </c>
      <c r="C68" s="197" t="s">
        <v>116</v>
      </c>
      <c r="D68" s="2">
        <v>230</v>
      </c>
      <c r="E68" s="2">
        <v>17</v>
      </c>
      <c r="F68" s="211">
        <v>4.3</v>
      </c>
      <c r="G68" s="212"/>
      <c r="H68" s="211">
        <v>5</v>
      </c>
      <c r="I68" s="212"/>
      <c r="J68" s="171">
        <v>53</v>
      </c>
      <c r="K68" s="171" t="s">
        <v>1150</v>
      </c>
      <c r="L68" s="59" t="s">
        <v>14</v>
      </c>
      <c r="M68" s="74">
        <v>1294500</v>
      </c>
      <c r="N68" s="73">
        <f t="shared" si="0"/>
        <v>861123.91304347827</v>
      </c>
      <c r="O68" s="73">
        <f t="shared" si="1"/>
        <v>242015.21739130432</v>
      </c>
      <c r="P68" s="73">
        <f t="shared" si="2"/>
        <v>281413.04347826086</v>
      </c>
      <c r="Q68" s="63">
        <f t="shared" si="3"/>
        <v>801360</v>
      </c>
      <c r="R68" s="73">
        <f>+VLOOKUP(B68,'luong lai may'!$B$16:$E$611,4,0)</f>
        <v>196154</v>
      </c>
      <c r="S68" s="73">
        <f t="shared" si="5"/>
        <v>2382066</v>
      </c>
    </row>
    <row r="69" spans="2:19" ht="17.25" customHeight="1" thickBot="1" x14ac:dyDescent="0.25">
      <c r="B69" s="35" t="s">
        <v>117</v>
      </c>
      <c r="C69" s="197" t="s">
        <v>108</v>
      </c>
      <c r="D69" s="2">
        <v>230</v>
      </c>
      <c r="E69" s="2">
        <v>17</v>
      </c>
      <c r="F69" s="211">
        <v>3.7</v>
      </c>
      <c r="G69" s="212"/>
      <c r="H69" s="211">
        <v>5</v>
      </c>
      <c r="I69" s="212"/>
      <c r="J69" s="171">
        <v>67</v>
      </c>
      <c r="K69" s="171" t="s">
        <v>1150</v>
      </c>
      <c r="L69" s="59" t="s">
        <v>14</v>
      </c>
      <c r="M69" s="74">
        <v>1455700</v>
      </c>
      <c r="N69" s="73">
        <f t="shared" si="0"/>
        <v>968356.95652173925</v>
      </c>
      <c r="O69" s="73">
        <f t="shared" si="1"/>
        <v>234177.82608695654</v>
      </c>
      <c r="P69" s="73">
        <f t="shared" si="2"/>
        <v>316456.52173913043</v>
      </c>
      <c r="Q69" s="63">
        <f t="shared" si="3"/>
        <v>1013040</v>
      </c>
      <c r="R69" s="73">
        <f>+VLOOKUP(B69,'luong lai may'!$B$16:$E$611,4,0)</f>
        <v>196154</v>
      </c>
      <c r="S69" s="73">
        <f t="shared" si="5"/>
        <v>2728185</v>
      </c>
    </row>
    <row r="70" spans="2:19" ht="17.25" customHeight="1" thickBot="1" x14ac:dyDescent="0.25">
      <c r="B70" s="31" t="s">
        <v>118</v>
      </c>
      <c r="C70" s="209" t="s">
        <v>119</v>
      </c>
      <c r="D70" s="213"/>
      <c r="E70" s="213"/>
      <c r="F70" s="213"/>
      <c r="G70" s="213"/>
      <c r="H70" s="213"/>
      <c r="I70" s="210"/>
      <c r="J70" s="218"/>
      <c r="K70" s="218"/>
      <c r="L70" s="59"/>
      <c r="M70" s="74"/>
      <c r="N70" s="73"/>
      <c r="O70" s="73" t="str">
        <f t="shared" si="1"/>
        <v/>
      </c>
      <c r="P70" s="73" t="str">
        <f t="shared" si="2"/>
        <v/>
      </c>
      <c r="Q70" s="63"/>
      <c r="R70" s="73"/>
      <c r="S70" s="73"/>
    </row>
    <row r="71" spans="2:19" ht="33.75" customHeight="1" thickBot="1" x14ac:dyDescent="0.25">
      <c r="B71" s="35" t="s">
        <v>120</v>
      </c>
      <c r="C71" s="197" t="s">
        <v>121</v>
      </c>
      <c r="D71" s="2">
        <v>230</v>
      </c>
      <c r="E71" s="2">
        <v>18</v>
      </c>
      <c r="F71" s="211">
        <v>2.9</v>
      </c>
      <c r="G71" s="212"/>
      <c r="H71" s="211">
        <v>5</v>
      </c>
      <c r="I71" s="212"/>
      <c r="J71" s="171">
        <v>20</v>
      </c>
      <c r="K71" s="171" t="s">
        <v>1150</v>
      </c>
      <c r="L71" s="59" t="s">
        <v>93</v>
      </c>
      <c r="M71" s="74">
        <v>319100</v>
      </c>
      <c r="N71" s="73">
        <f t="shared" si="0"/>
        <v>224757.39130434784</v>
      </c>
      <c r="O71" s="73">
        <f t="shared" si="1"/>
        <v>40234.34782608696</v>
      </c>
      <c r="P71" s="73">
        <f t="shared" si="2"/>
        <v>69369.565217391311</v>
      </c>
      <c r="Q71" s="63">
        <f t="shared" si="3"/>
        <v>302400</v>
      </c>
      <c r="R71" s="73">
        <f>+VLOOKUP(B71,'luong lai may'!$B$16:$E$611,4,0)</f>
        <v>166154</v>
      </c>
      <c r="S71" s="73">
        <f t="shared" si="5"/>
        <v>802915</v>
      </c>
    </row>
    <row r="72" spans="2:19" ht="30.75" customHeight="1" thickBot="1" x14ac:dyDescent="0.25">
      <c r="B72" s="35" t="s">
        <v>122</v>
      </c>
      <c r="C72" s="197" t="s">
        <v>123</v>
      </c>
      <c r="D72" s="2">
        <v>230</v>
      </c>
      <c r="E72" s="2">
        <v>18</v>
      </c>
      <c r="F72" s="211">
        <v>2.9</v>
      </c>
      <c r="G72" s="212"/>
      <c r="H72" s="211">
        <v>5</v>
      </c>
      <c r="I72" s="212"/>
      <c r="J72" s="171">
        <v>24</v>
      </c>
      <c r="K72" s="171" t="s">
        <v>1150</v>
      </c>
      <c r="L72" s="59" t="s">
        <v>93</v>
      </c>
      <c r="M72" s="74">
        <v>319100</v>
      </c>
      <c r="N72" s="73">
        <f t="shared" si="0"/>
        <v>224757.39130434784</v>
      </c>
      <c r="O72" s="73">
        <f t="shared" si="1"/>
        <v>40234.34782608696</v>
      </c>
      <c r="P72" s="73">
        <f t="shared" si="2"/>
        <v>69369.565217391311</v>
      </c>
      <c r="Q72" s="63">
        <f t="shared" si="3"/>
        <v>362880</v>
      </c>
      <c r="R72" s="73">
        <f>+VLOOKUP(B72,'luong lai may'!$B$16:$E$611,4,0)</f>
        <v>166154</v>
      </c>
      <c r="S72" s="73">
        <f t="shared" si="5"/>
        <v>863395</v>
      </c>
    </row>
    <row r="73" spans="2:19" ht="17.25" customHeight="1" thickBot="1" x14ac:dyDescent="0.25">
      <c r="B73" s="35" t="s">
        <v>124</v>
      </c>
      <c r="C73" s="197" t="s">
        <v>125</v>
      </c>
      <c r="D73" s="2">
        <v>230</v>
      </c>
      <c r="E73" s="2">
        <v>18</v>
      </c>
      <c r="F73" s="211">
        <v>2.9</v>
      </c>
      <c r="G73" s="212"/>
      <c r="H73" s="211">
        <v>5</v>
      </c>
      <c r="I73" s="212"/>
      <c r="J73" s="171">
        <v>26</v>
      </c>
      <c r="K73" s="171" t="s">
        <v>1150</v>
      </c>
      <c r="L73" s="59" t="s">
        <v>14</v>
      </c>
      <c r="M73" s="74">
        <v>415300</v>
      </c>
      <c r="N73" s="73">
        <f t="shared" si="0"/>
        <v>292515.65217391303</v>
      </c>
      <c r="O73" s="73">
        <f t="shared" si="1"/>
        <v>52363.913043478249</v>
      </c>
      <c r="P73" s="73">
        <f t="shared" si="2"/>
        <v>90282.608695652176</v>
      </c>
      <c r="Q73" s="63">
        <f t="shared" si="3"/>
        <v>393120</v>
      </c>
      <c r="R73" s="73">
        <f>+VLOOKUP(B73,'luong lai may'!$B$16:$E$611,4,0)</f>
        <v>196154</v>
      </c>
      <c r="S73" s="73">
        <f t="shared" si="5"/>
        <v>1024436</v>
      </c>
    </row>
    <row r="74" spans="2:19" ht="39" customHeight="1" thickBot="1" x14ac:dyDescent="0.25">
      <c r="B74" s="35" t="s">
        <v>126</v>
      </c>
      <c r="C74" s="197" t="s">
        <v>127</v>
      </c>
      <c r="D74" s="2">
        <v>230</v>
      </c>
      <c r="E74" s="2">
        <v>17</v>
      </c>
      <c r="F74" s="211">
        <v>2.7</v>
      </c>
      <c r="G74" s="212"/>
      <c r="H74" s="211">
        <v>5</v>
      </c>
      <c r="I74" s="212"/>
      <c r="J74" s="171">
        <v>42</v>
      </c>
      <c r="K74" s="171" t="s">
        <v>1150</v>
      </c>
      <c r="L74" s="59" t="s">
        <v>14</v>
      </c>
      <c r="M74" s="74">
        <v>686100</v>
      </c>
      <c r="N74" s="73">
        <f t="shared" si="0"/>
        <v>456405.65217391308</v>
      </c>
      <c r="O74" s="73">
        <f t="shared" si="1"/>
        <v>80542.173913043473</v>
      </c>
      <c r="P74" s="73">
        <f t="shared" si="2"/>
        <v>149152.17391304349</v>
      </c>
      <c r="Q74" s="63">
        <f t="shared" si="3"/>
        <v>635040</v>
      </c>
      <c r="R74" s="73">
        <f>+VLOOKUP(B74,'luong lai may'!$B$16:$E$611,4,0)</f>
        <v>196154</v>
      </c>
      <c r="S74" s="73">
        <f t="shared" si="5"/>
        <v>1517294</v>
      </c>
    </row>
    <row r="75" spans="2:19" ht="17.25" thickBot="1" x14ac:dyDescent="0.25">
      <c r="B75" s="31" t="s">
        <v>128</v>
      </c>
      <c r="C75" s="209" t="s">
        <v>129</v>
      </c>
      <c r="D75" s="213"/>
      <c r="E75" s="210"/>
      <c r="F75" s="211"/>
      <c r="G75" s="212"/>
      <c r="H75" s="211"/>
      <c r="I75" s="212"/>
      <c r="J75" s="218"/>
      <c r="K75" s="218"/>
      <c r="L75" s="59"/>
      <c r="M75" s="74"/>
      <c r="N75" s="73"/>
      <c r="O75" s="73" t="str">
        <f t="shared" si="1"/>
        <v/>
      </c>
      <c r="P75" s="73" t="str">
        <f t="shared" si="2"/>
        <v/>
      </c>
      <c r="Q75" s="63"/>
      <c r="R75" s="73"/>
      <c r="S75" s="73"/>
    </row>
    <row r="76" spans="2:19" ht="17.25" thickBot="1" x14ac:dyDescent="0.25">
      <c r="B76" s="35" t="s">
        <v>130</v>
      </c>
      <c r="C76" s="197" t="s">
        <v>106</v>
      </c>
      <c r="D76" s="2">
        <v>230</v>
      </c>
      <c r="E76" s="2">
        <v>17</v>
      </c>
      <c r="F76" s="211">
        <v>2.5</v>
      </c>
      <c r="G76" s="212"/>
      <c r="H76" s="211">
        <v>5</v>
      </c>
      <c r="I76" s="212"/>
      <c r="J76" s="218"/>
      <c r="K76" s="218"/>
      <c r="L76" s="59" t="s">
        <v>14</v>
      </c>
      <c r="M76" s="74">
        <v>521500</v>
      </c>
      <c r="N76" s="73">
        <f t="shared" si="0"/>
        <v>346910.86956521741</v>
      </c>
      <c r="O76" s="73">
        <f t="shared" si="1"/>
        <v>56684.782608695656</v>
      </c>
      <c r="P76" s="73">
        <f t="shared" si="2"/>
        <v>113369.56521739131</v>
      </c>
      <c r="Q76" s="63">
        <f t="shared" si="3"/>
        <v>0</v>
      </c>
      <c r="R76" s="73">
        <f>+VLOOKUP(B76,'luong lai may'!$B$16:$E$611,4,0)</f>
        <v>196154</v>
      </c>
      <c r="S76" s="73">
        <f t="shared" si="5"/>
        <v>713119</v>
      </c>
    </row>
    <row r="77" spans="2:19" ht="17.25" thickBot="1" x14ac:dyDescent="0.25">
      <c r="B77" s="31" t="s">
        <v>131</v>
      </c>
      <c r="C77" s="209" t="s">
        <v>132</v>
      </c>
      <c r="D77" s="213"/>
      <c r="E77" s="210"/>
      <c r="F77" s="211"/>
      <c r="G77" s="212"/>
      <c r="H77" s="211"/>
      <c r="I77" s="212"/>
      <c r="J77" s="218"/>
      <c r="K77" s="218"/>
      <c r="L77" s="59"/>
      <c r="M77" s="74"/>
      <c r="N77" s="73"/>
      <c r="O77" s="73" t="str">
        <f t="shared" si="1"/>
        <v/>
      </c>
      <c r="P77" s="73" t="str">
        <f t="shared" si="2"/>
        <v/>
      </c>
      <c r="Q77" s="63"/>
      <c r="R77" s="73"/>
      <c r="S77" s="73"/>
    </row>
    <row r="78" spans="2:19" ht="17.25" thickBot="1" x14ac:dyDescent="0.25">
      <c r="B78" s="31" t="s">
        <v>133</v>
      </c>
      <c r="C78" s="209" t="s">
        <v>134</v>
      </c>
      <c r="D78" s="213"/>
      <c r="E78" s="210"/>
      <c r="F78" s="211"/>
      <c r="G78" s="212"/>
      <c r="H78" s="211"/>
      <c r="I78" s="212"/>
      <c r="J78" s="218"/>
      <c r="K78" s="218"/>
      <c r="L78" s="59"/>
      <c r="M78" s="74"/>
      <c r="N78" s="73"/>
      <c r="O78" s="73" t="str">
        <f t="shared" si="1"/>
        <v/>
      </c>
      <c r="P78" s="73" t="str">
        <f t="shared" si="2"/>
        <v/>
      </c>
      <c r="Q78" s="63"/>
      <c r="R78" s="73"/>
      <c r="S78" s="73"/>
    </row>
    <row r="79" spans="2:19" ht="17.25" customHeight="1" thickBot="1" x14ac:dyDescent="0.25">
      <c r="B79" s="35" t="s">
        <v>135</v>
      </c>
      <c r="C79" s="197" t="s">
        <v>136</v>
      </c>
      <c r="D79" s="2">
        <v>220</v>
      </c>
      <c r="E79" s="2">
        <v>10</v>
      </c>
      <c r="F79" s="211">
        <v>5.0999999999999996</v>
      </c>
      <c r="G79" s="212"/>
      <c r="H79" s="211">
        <v>5</v>
      </c>
      <c r="I79" s="212"/>
      <c r="J79" s="171">
        <v>25</v>
      </c>
      <c r="K79" s="171" t="s">
        <v>1150</v>
      </c>
      <c r="L79" s="59" t="s">
        <v>137</v>
      </c>
      <c r="M79" s="74">
        <v>563300</v>
      </c>
      <c r="N79" s="73">
        <f t="shared" si="0"/>
        <v>230440.90909090909</v>
      </c>
      <c r="O79" s="73">
        <f t="shared" si="1"/>
        <v>130583.18181818182</v>
      </c>
      <c r="P79" s="73">
        <f t="shared" si="2"/>
        <v>128022.72727272728</v>
      </c>
      <c r="Q79" s="63">
        <f t="shared" si="3"/>
        <v>378000</v>
      </c>
      <c r="R79" s="73">
        <f>+VLOOKUP(B79,'luong lai may'!$B$16:$E$611,4,0)</f>
        <v>402307</v>
      </c>
      <c r="S79" s="73">
        <f t="shared" si="5"/>
        <v>1269354</v>
      </c>
    </row>
    <row r="80" spans="2:19" ht="17.25" customHeight="1" thickBot="1" x14ac:dyDescent="0.25">
      <c r="B80" s="35" t="s">
        <v>138</v>
      </c>
      <c r="C80" s="197" t="s">
        <v>139</v>
      </c>
      <c r="D80" s="2">
        <v>220</v>
      </c>
      <c r="E80" s="2">
        <v>10</v>
      </c>
      <c r="F80" s="211">
        <v>5.0999999999999996</v>
      </c>
      <c r="G80" s="212"/>
      <c r="H80" s="211">
        <v>5</v>
      </c>
      <c r="I80" s="212"/>
      <c r="J80" s="171">
        <v>26</v>
      </c>
      <c r="K80" s="171" t="s">
        <v>1150</v>
      </c>
      <c r="L80" s="59" t="s">
        <v>137</v>
      </c>
      <c r="M80" s="74">
        <v>604700</v>
      </c>
      <c r="N80" s="73">
        <f t="shared" si="0"/>
        <v>247377.27272727274</v>
      </c>
      <c r="O80" s="73">
        <f t="shared" si="1"/>
        <v>140180.45454545453</v>
      </c>
      <c r="P80" s="73">
        <f t="shared" si="2"/>
        <v>137431.81818181818</v>
      </c>
      <c r="Q80" s="63">
        <f t="shared" si="3"/>
        <v>393120</v>
      </c>
      <c r="R80" s="73">
        <f>+VLOOKUP(B80,'luong lai may'!$B$16:$E$611,4,0)</f>
        <v>402307</v>
      </c>
      <c r="S80" s="73">
        <f t="shared" si="5"/>
        <v>1320417</v>
      </c>
    </row>
    <row r="81" spans="2:19" ht="17.25" customHeight="1" thickBot="1" x14ac:dyDescent="0.25">
      <c r="B81" s="35" t="s">
        <v>140</v>
      </c>
      <c r="C81" s="197" t="s">
        <v>141</v>
      </c>
      <c r="D81" s="2">
        <v>220</v>
      </c>
      <c r="E81" s="2">
        <v>10</v>
      </c>
      <c r="F81" s="211">
        <v>4.7</v>
      </c>
      <c r="G81" s="212"/>
      <c r="H81" s="211">
        <v>5</v>
      </c>
      <c r="I81" s="212"/>
      <c r="J81" s="171">
        <v>30</v>
      </c>
      <c r="K81" s="171" t="s">
        <v>1150</v>
      </c>
      <c r="L81" s="59" t="s">
        <v>137</v>
      </c>
      <c r="M81" s="74">
        <v>671500</v>
      </c>
      <c r="N81" s="73">
        <f t="shared" ref="N81:N91" si="6">+IF(M81&gt;=30000,(M81-M81*10%)*1000*E81%/D81,M81*E81%*1000/D81)</f>
        <v>274704.54545454547</v>
      </c>
      <c r="O81" s="73">
        <f t="shared" si="1"/>
        <v>143456.81818181818</v>
      </c>
      <c r="P81" s="73">
        <f t="shared" ref="P81:P144" si="7">+IFERROR(IF(ISNUMBER(B81),"",M81*H81%*1000/D81),"")</f>
        <v>152613.63636363635</v>
      </c>
      <c r="Q81" s="63">
        <f t="shared" ref="Q81:Q144" si="8">+IF(RIGHT(K81,3)="zel",$N$9*$P$4*$J81,IF(RIGHT(K81,3)="ăng",$J81*$O$9*$P$5,IF(RIGHT(K81,3)="kWh",$J81*$P$9*$P$6,0)))</f>
        <v>453600</v>
      </c>
      <c r="R81" s="73">
        <f>+VLOOKUP(B81,'luong lai may'!$B$16:$E$611,4,0)</f>
        <v>402307</v>
      </c>
      <c r="S81" s="73">
        <f t="shared" si="5"/>
        <v>1426682</v>
      </c>
    </row>
    <row r="82" spans="2:19" ht="17.25" customHeight="1" thickBot="1" x14ac:dyDescent="0.25">
      <c r="B82" s="35" t="s">
        <v>142</v>
      </c>
      <c r="C82" s="197" t="s">
        <v>143</v>
      </c>
      <c r="D82" s="2">
        <v>220</v>
      </c>
      <c r="E82" s="2">
        <v>10</v>
      </c>
      <c r="F82" s="211">
        <v>4.7</v>
      </c>
      <c r="G82" s="212"/>
      <c r="H82" s="211">
        <v>5</v>
      </c>
      <c r="I82" s="212"/>
      <c r="J82" s="171">
        <v>33</v>
      </c>
      <c r="K82" s="171" t="s">
        <v>1150</v>
      </c>
      <c r="L82" s="59" t="s">
        <v>137</v>
      </c>
      <c r="M82" s="74">
        <v>827700</v>
      </c>
      <c r="N82" s="73">
        <f t="shared" si="6"/>
        <v>338604.54545454547</v>
      </c>
      <c r="O82" s="73">
        <f t="shared" ref="O82:O145" si="9">+IFERROR(IF(ISNUMBER(B82),"",M82*F82%*1000/D82),"")</f>
        <v>176826.81818181818</v>
      </c>
      <c r="P82" s="73">
        <f t="shared" si="7"/>
        <v>188113.63636363635</v>
      </c>
      <c r="Q82" s="63">
        <f t="shared" si="8"/>
        <v>498960</v>
      </c>
      <c r="R82" s="73">
        <f>+VLOOKUP(B82,'luong lai may'!$B$16:$E$611,4,0)</f>
        <v>402307</v>
      </c>
      <c r="S82" s="73">
        <f t="shared" si="5"/>
        <v>1604812</v>
      </c>
    </row>
    <row r="83" spans="2:19" ht="17.25" customHeight="1" thickBot="1" x14ac:dyDescent="0.25">
      <c r="B83" s="35" t="s">
        <v>144</v>
      </c>
      <c r="C83" s="197" t="s">
        <v>125</v>
      </c>
      <c r="D83" s="2">
        <v>220</v>
      </c>
      <c r="E83" s="2">
        <v>10</v>
      </c>
      <c r="F83" s="211">
        <v>4.5</v>
      </c>
      <c r="G83" s="212"/>
      <c r="H83" s="211">
        <v>5</v>
      </c>
      <c r="I83" s="212"/>
      <c r="J83" s="171">
        <v>37</v>
      </c>
      <c r="K83" s="171" t="s">
        <v>1150</v>
      </c>
      <c r="L83" s="59" t="s">
        <v>145</v>
      </c>
      <c r="M83" s="74">
        <v>1158800</v>
      </c>
      <c r="N83" s="73">
        <f t="shared" si="6"/>
        <v>474054.54545454547</v>
      </c>
      <c r="O83" s="73">
        <f t="shared" si="9"/>
        <v>237027.27272727274</v>
      </c>
      <c r="P83" s="73">
        <f t="shared" si="7"/>
        <v>263363.63636363635</v>
      </c>
      <c r="Q83" s="63">
        <f t="shared" si="8"/>
        <v>559440</v>
      </c>
      <c r="R83" s="73">
        <f>+VLOOKUP(B83,'luong lai may'!$B$16:$E$611,4,0)</f>
        <v>457692</v>
      </c>
      <c r="S83" s="73">
        <f t="shared" si="5"/>
        <v>1991577</v>
      </c>
    </row>
    <row r="84" spans="2:19" ht="17.25" customHeight="1" thickBot="1" x14ac:dyDescent="0.25">
      <c r="B84" s="35" t="s">
        <v>146</v>
      </c>
      <c r="C84" s="197" t="s">
        <v>106</v>
      </c>
      <c r="D84" s="2">
        <v>220</v>
      </c>
      <c r="E84" s="2">
        <v>10</v>
      </c>
      <c r="F84" s="211">
        <v>4.5</v>
      </c>
      <c r="G84" s="212"/>
      <c r="H84" s="211">
        <v>5</v>
      </c>
      <c r="I84" s="212"/>
      <c r="J84" s="171">
        <v>43</v>
      </c>
      <c r="K84" s="171" t="s">
        <v>1150</v>
      </c>
      <c r="L84" s="59" t="s">
        <v>145</v>
      </c>
      <c r="M84" s="74">
        <v>1357800</v>
      </c>
      <c r="N84" s="73">
        <f t="shared" si="6"/>
        <v>555463.63636363635</v>
      </c>
      <c r="O84" s="73">
        <f t="shared" si="9"/>
        <v>277731.81818181818</v>
      </c>
      <c r="P84" s="73">
        <f t="shared" si="7"/>
        <v>308590.90909090912</v>
      </c>
      <c r="Q84" s="63">
        <f t="shared" si="8"/>
        <v>650160</v>
      </c>
      <c r="R84" s="73">
        <f>+VLOOKUP(B84,'luong lai may'!$B$16:$E$611,4,0)</f>
        <v>457692</v>
      </c>
      <c r="S84" s="73">
        <f t="shared" si="5"/>
        <v>2249638</v>
      </c>
    </row>
    <row r="85" spans="2:19" ht="17.25" customHeight="1" thickBot="1" x14ac:dyDescent="0.25">
      <c r="B85" s="35" t="s">
        <v>147</v>
      </c>
      <c r="C85" s="197" t="s">
        <v>148</v>
      </c>
      <c r="D85" s="2">
        <v>220</v>
      </c>
      <c r="E85" s="2">
        <v>9</v>
      </c>
      <c r="F85" s="211">
        <v>4.5</v>
      </c>
      <c r="G85" s="212"/>
      <c r="H85" s="211">
        <v>5</v>
      </c>
      <c r="I85" s="212"/>
      <c r="J85" s="171">
        <v>44</v>
      </c>
      <c r="K85" s="171" t="s">
        <v>1150</v>
      </c>
      <c r="L85" s="59" t="s">
        <v>145</v>
      </c>
      <c r="M85" s="74">
        <v>1691700</v>
      </c>
      <c r="N85" s="73">
        <f t="shared" si="6"/>
        <v>622853.18181818177</v>
      </c>
      <c r="O85" s="73">
        <f t="shared" si="9"/>
        <v>346029.54545454547</v>
      </c>
      <c r="P85" s="73">
        <f t="shared" si="7"/>
        <v>384477.27272727271</v>
      </c>
      <c r="Q85" s="63">
        <f t="shared" si="8"/>
        <v>665280</v>
      </c>
      <c r="R85" s="73">
        <f>+VLOOKUP(B85,'luong lai may'!$B$16:$E$611,4,0)</f>
        <v>457692</v>
      </c>
      <c r="S85" s="73">
        <f t="shared" si="5"/>
        <v>2476332</v>
      </c>
    </row>
    <row r="86" spans="2:19" ht="17.25" customHeight="1" thickBot="1" x14ac:dyDescent="0.25">
      <c r="B86" s="35" t="s">
        <v>149</v>
      </c>
      <c r="C86" s="197" t="s">
        <v>108</v>
      </c>
      <c r="D86" s="2">
        <v>220</v>
      </c>
      <c r="E86" s="2">
        <v>9</v>
      </c>
      <c r="F86" s="211">
        <v>4.3</v>
      </c>
      <c r="G86" s="212"/>
      <c r="H86" s="211">
        <v>5</v>
      </c>
      <c r="I86" s="212"/>
      <c r="J86" s="171">
        <v>50</v>
      </c>
      <c r="K86" s="171" t="s">
        <v>1150</v>
      </c>
      <c r="L86" s="59" t="s">
        <v>150</v>
      </c>
      <c r="M86" s="74">
        <v>1945600</v>
      </c>
      <c r="N86" s="73">
        <f t="shared" si="6"/>
        <v>716334.54545454541</v>
      </c>
      <c r="O86" s="73">
        <f t="shared" si="9"/>
        <v>380276.36363636359</v>
      </c>
      <c r="P86" s="73">
        <f t="shared" si="7"/>
        <v>442181.81818181818</v>
      </c>
      <c r="Q86" s="63">
        <f t="shared" si="8"/>
        <v>756000</v>
      </c>
      <c r="R86" s="73">
        <f>+VLOOKUP(B86,'luong lai may'!$B$16:$E$611,4,0)</f>
        <v>546154</v>
      </c>
      <c r="S86" s="73">
        <f t="shared" si="5"/>
        <v>2840947</v>
      </c>
    </row>
    <row r="87" spans="2:19" ht="17.25" customHeight="1" thickBot="1" x14ac:dyDescent="0.25">
      <c r="B87" s="35" t="s">
        <v>151</v>
      </c>
      <c r="C87" s="197" t="s">
        <v>152</v>
      </c>
      <c r="D87" s="2">
        <v>220</v>
      </c>
      <c r="E87" s="2">
        <v>9</v>
      </c>
      <c r="F87" s="211">
        <v>4.3</v>
      </c>
      <c r="G87" s="212"/>
      <c r="H87" s="211">
        <v>5</v>
      </c>
      <c r="I87" s="212"/>
      <c r="J87" s="171">
        <v>54</v>
      </c>
      <c r="K87" s="171" t="s">
        <v>1150</v>
      </c>
      <c r="L87" s="59" t="s">
        <v>150</v>
      </c>
      <c r="M87" s="74">
        <v>2199200</v>
      </c>
      <c r="N87" s="73">
        <f t="shared" si="6"/>
        <v>809705.45454545459</v>
      </c>
      <c r="O87" s="73">
        <f t="shared" si="9"/>
        <v>429843.63636363629</v>
      </c>
      <c r="P87" s="73">
        <f t="shared" si="7"/>
        <v>499818.18181818182</v>
      </c>
      <c r="Q87" s="63">
        <f t="shared" si="8"/>
        <v>816480</v>
      </c>
      <c r="R87" s="73">
        <f>+VLOOKUP(B87,'luong lai may'!$B$16:$E$611,4,0)</f>
        <v>546154</v>
      </c>
      <c r="S87" s="73">
        <f t="shared" si="5"/>
        <v>3102001</v>
      </c>
    </row>
    <row r="88" spans="2:19" ht="17.25" customHeight="1" thickBot="1" x14ac:dyDescent="0.25">
      <c r="B88" s="35" t="s">
        <v>153</v>
      </c>
      <c r="C88" s="197" t="s">
        <v>154</v>
      </c>
      <c r="D88" s="2">
        <v>220</v>
      </c>
      <c r="E88" s="2">
        <v>8</v>
      </c>
      <c r="F88" s="211">
        <v>4.0999999999999996</v>
      </c>
      <c r="G88" s="212"/>
      <c r="H88" s="211">
        <v>5</v>
      </c>
      <c r="I88" s="212"/>
      <c r="J88" s="171">
        <v>64</v>
      </c>
      <c r="K88" s="171" t="s">
        <v>1150</v>
      </c>
      <c r="L88" s="59" t="s">
        <v>150</v>
      </c>
      <c r="M88" s="74">
        <v>3258600</v>
      </c>
      <c r="N88" s="73">
        <f t="shared" si="6"/>
        <v>1066450.9090909092</v>
      </c>
      <c r="O88" s="73">
        <f t="shared" si="9"/>
        <v>607284.5454545453</v>
      </c>
      <c r="P88" s="73">
        <f t="shared" si="7"/>
        <v>740590.90909090906</v>
      </c>
      <c r="Q88" s="63">
        <f t="shared" si="8"/>
        <v>967680</v>
      </c>
      <c r="R88" s="73">
        <f>+VLOOKUP(B88,'luong lai may'!$B$16:$E$611,4,0)</f>
        <v>546154</v>
      </c>
      <c r="S88" s="73">
        <f t="shared" si="5"/>
        <v>3928160</v>
      </c>
    </row>
    <row r="89" spans="2:19" ht="17.25" customHeight="1" thickBot="1" x14ac:dyDescent="0.25">
      <c r="B89" s="35" t="s">
        <v>155</v>
      </c>
      <c r="C89" s="197" t="s">
        <v>156</v>
      </c>
      <c r="D89" s="2">
        <v>220</v>
      </c>
      <c r="E89" s="2">
        <v>8</v>
      </c>
      <c r="F89" s="211">
        <v>4.0999999999999996</v>
      </c>
      <c r="G89" s="212"/>
      <c r="H89" s="211">
        <v>5</v>
      </c>
      <c r="I89" s="212"/>
      <c r="J89" s="171">
        <v>70</v>
      </c>
      <c r="K89" s="171" t="s">
        <v>1150</v>
      </c>
      <c r="L89" s="59" t="s">
        <v>150</v>
      </c>
      <c r="M89" s="74">
        <v>4572100</v>
      </c>
      <c r="N89" s="73">
        <f t="shared" si="6"/>
        <v>1496323.6363636365</v>
      </c>
      <c r="O89" s="73">
        <f t="shared" si="9"/>
        <v>852073.18181818165</v>
      </c>
      <c r="P89" s="73">
        <f t="shared" si="7"/>
        <v>1039113.6363636364</v>
      </c>
      <c r="Q89" s="63">
        <f t="shared" si="8"/>
        <v>1058400</v>
      </c>
      <c r="R89" s="73">
        <f>+VLOOKUP(B89,'luong lai may'!$B$16:$E$611,4,0)</f>
        <v>546154</v>
      </c>
      <c r="S89" s="73">
        <f t="shared" si="5"/>
        <v>4992064</v>
      </c>
    </row>
    <row r="90" spans="2:19" ht="17.25" customHeight="1" thickBot="1" x14ac:dyDescent="0.25">
      <c r="B90" s="31" t="s">
        <v>157</v>
      </c>
      <c r="C90" s="209" t="s">
        <v>158</v>
      </c>
      <c r="D90" s="213"/>
      <c r="E90" s="213"/>
      <c r="F90" s="213"/>
      <c r="G90" s="210"/>
      <c r="H90" s="211"/>
      <c r="I90" s="212"/>
      <c r="J90" s="218"/>
      <c r="K90" s="218"/>
      <c r="L90" s="59"/>
      <c r="M90" s="74"/>
      <c r="N90" s="73"/>
      <c r="O90" s="73" t="str">
        <f t="shared" si="9"/>
        <v/>
      </c>
      <c r="P90" s="73" t="str">
        <f t="shared" si="7"/>
        <v/>
      </c>
      <c r="Q90" s="63"/>
      <c r="R90" s="73"/>
      <c r="S90" s="73"/>
    </row>
    <row r="91" spans="2:19" ht="17.25" customHeight="1" thickBot="1" x14ac:dyDescent="0.25">
      <c r="B91" s="35" t="s">
        <v>159</v>
      </c>
      <c r="C91" s="197" t="s">
        <v>106</v>
      </c>
      <c r="D91" s="2">
        <v>200</v>
      </c>
      <c r="E91" s="2">
        <v>10</v>
      </c>
      <c r="F91" s="211">
        <v>4.5</v>
      </c>
      <c r="G91" s="212"/>
      <c r="H91" s="211">
        <v>5</v>
      </c>
      <c r="I91" s="212"/>
      <c r="J91" s="171">
        <v>33</v>
      </c>
      <c r="K91" s="171" t="s">
        <v>1150</v>
      </c>
      <c r="L91" s="59" t="s">
        <v>19</v>
      </c>
      <c r="M91" s="74">
        <v>900600</v>
      </c>
      <c r="N91" s="73">
        <f t="shared" si="6"/>
        <v>405270</v>
      </c>
      <c r="O91" s="73">
        <f t="shared" si="9"/>
        <v>202635</v>
      </c>
      <c r="P91" s="73">
        <f t="shared" si="7"/>
        <v>225150</v>
      </c>
      <c r="Q91" s="63">
        <f t="shared" si="8"/>
        <v>498960</v>
      </c>
      <c r="R91" s="73">
        <f>+VLOOKUP(B91,'luong lai may'!$B$16:$E$611,4,0)</f>
        <v>397692</v>
      </c>
      <c r="S91" s="73">
        <f t="shared" si="5"/>
        <v>1729707</v>
      </c>
    </row>
    <row r="92" spans="2:19" ht="17.25" customHeight="1" thickBot="1" x14ac:dyDescent="0.25">
      <c r="B92" s="35" t="s">
        <v>160</v>
      </c>
      <c r="C92" s="197" t="s">
        <v>108</v>
      </c>
      <c r="D92" s="2">
        <v>200</v>
      </c>
      <c r="E92" s="2">
        <v>10</v>
      </c>
      <c r="F92" s="211">
        <v>4.5</v>
      </c>
      <c r="G92" s="212"/>
      <c r="H92" s="211">
        <v>5</v>
      </c>
      <c r="I92" s="212"/>
      <c r="J92" s="171">
        <v>36</v>
      </c>
      <c r="K92" s="171" t="s">
        <v>1150</v>
      </c>
      <c r="L92" s="59" t="s">
        <v>24</v>
      </c>
      <c r="M92" s="74">
        <v>1104300</v>
      </c>
      <c r="N92" s="73">
        <f>+IF(M92&gt;=30000,(M92-M92*10%)*1000*E92%/D92,M92*E92%*1000/D92)</f>
        <v>496935</v>
      </c>
      <c r="O92" s="73">
        <f t="shared" si="9"/>
        <v>248467.5</v>
      </c>
      <c r="P92" s="73">
        <f t="shared" si="7"/>
        <v>276075</v>
      </c>
      <c r="Q92" s="63">
        <f t="shared" si="8"/>
        <v>544320</v>
      </c>
      <c r="R92" s="73">
        <f>+VLOOKUP(B92,'luong lai may'!$B$16:$E$611,4,0)</f>
        <v>470000</v>
      </c>
      <c r="S92" s="73">
        <f t="shared" si="5"/>
        <v>2035798</v>
      </c>
    </row>
    <row r="93" spans="2:19" ht="17.25" customHeight="1" thickBot="1" x14ac:dyDescent="0.25">
      <c r="B93" s="35" t="s">
        <v>161</v>
      </c>
      <c r="C93" s="197" t="s">
        <v>154</v>
      </c>
      <c r="D93" s="2">
        <v>200</v>
      </c>
      <c r="E93" s="2">
        <v>9</v>
      </c>
      <c r="F93" s="211">
        <v>4</v>
      </c>
      <c r="G93" s="212"/>
      <c r="H93" s="211">
        <v>5</v>
      </c>
      <c r="I93" s="212"/>
      <c r="J93" s="171">
        <v>50</v>
      </c>
      <c r="K93" s="171" t="s">
        <v>1150</v>
      </c>
      <c r="L93" s="59" t="s">
        <v>24</v>
      </c>
      <c r="M93" s="74">
        <v>2289000</v>
      </c>
      <c r="N93" s="73">
        <f t="shared" ref="N93:N110" si="10">+IF(M93&gt;=30000,(M93-M93*10%)*1000*E93%/D93,M93*E93%*1000/D93)</f>
        <v>927045</v>
      </c>
      <c r="O93" s="73">
        <f t="shared" si="9"/>
        <v>457800</v>
      </c>
      <c r="P93" s="73">
        <f t="shared" si="7"/>
        <v>572250</v>
      </c>
      <c r="Q93" s="63">
        <f t="shared" si="8"/>
        <v>756000</v>
      </c>
      <c r="R93" s="73">
        <f>+VLOOKUP(B93,'luong lai may'!$B$16:$E$611,4,0)</f>
        <v>470000</v>
      </c>
      <c r="S93" s="73">
        <f t="shared" si="5"/>
        <v>3183095</v>
      </c>
    </row>
    <row r="94" spans="2:19" ht="17.25" customHeight="1" thickBot="1" x14ac:dyDescent="0.25">
      <c r="B94" s="35" t="s">
        <v>162</v>
      </c>
      <c r="C94" s="197" t="s">
        <v>163</v>
      </c>
      <c r="D94" s="2">
        <v>200</v>
      </c>
      <c r="E94" s="2">
        <v>9</v>
      </c>
      <c r="F94" s="211">
        <v>4</v>
      </c>
      <c r="G94" s="212"/>
      <c r="H94" s="211">
        <v>5</v>
      </c>
      <c r="I94" s="212"/>
      <c r="J94" s="171">
        <v>61</v>
      </c>
      <c r="K94" s="171" t="s">
        <v>1150</v>
      </c>
      <c r="L94" s="59" t="s">
        <v>24</v>
      </c>
      <c r="M94" s="74">
        <v>2711900</v>
      </c>
      <c r="N94" s="73">
        <f t="shared" si="10"/>
        <v>1098319.5</v>
      </c>
      <c r="O94" s="73">
        <f t="shared" si="9"/>
        <v>542380</v>
      </c>
      <c r="P94" s="73">
        <f t="shared" si="7"/>
        <v>677975</v>
      </c>
      <c r="Q94" s="63">
        <f t="shared" si="8"/>
        <v>922320</v>
      </c>
      <c r="R94" s="73">
        <f>+VLOOKUP(B94,'luong lai may'!$B$16:$E$611,4,0)</f>
        <v>470000</v>
      </c>
      <c r="S94" s="73">
        <f t="shared" si="5"/>
        <v>3710995</v>
      </c>
    </row>
    <row r="95" spans="2:19" ht="17.25" customHeight="1" thickBot="1" x14ac:dyDescent="0.25">
      <c r="B95" s="35" t="s">
        <v>164</v>
      </c>
      <c r="C95" s="197" t="s">
        <v>165</v>
      </c>
      <c r="D95" s="2">
        <v>200</v>
      </c>
      <c r="E95" s="2">
        <v>8</v>
      </c>
      <c r="F95" s="211">
        <v>3.8</v>
      </c>
      <c r="G95" s="212"/>
      <c r="H95" s="211">
        <v>5</v>
      </c>
      <c r="I95" s="212"/>
      <c r="J95" s="171">
        <v>69</v>
      </c>
      <c r="K95" s="171" t="s">
        <v>1150</v>
      </c>
      <c r="L95" s="59" t="s">
        <v>29</v>
      </c>
      <c r="M95" s="74">
        <v>5120500</v>
      </c>
      <c r="N95" s="73">
        <f t="shared" si="10"/>
        <v>1843380</v>
      </c>
      <c r="O95" s="73">
        <f t="shared" si="9"/>
        <v>972895</v>
      </c>
      <c r="P95" s="73">
        <f t="shared" si="7"/>
        <v>1280125</v>
      </c>
      <c r="Q95" s="63">
        <f t="shared" si="8"/>
        <v>1043280</v>
      </c>
      <c r="R95" s="73">
        <f>+VLOOKUP(B95,'luong lai may'!$B$16:$E$611,4,0)</f>
        <v>519231</v>
      </c>
      <c r="S95" s="73">
        <f t="shared" si="5"/>
        <v>5658911</v>
      </c>
    </row>
    <row r="96" spans="2:19" ht="17.25" customHeight="1" thickBot="1" x14ac:dyDescent="0.25">
      <c r="B96" s="35" t="s">
        <v>166</v>
      </c>
      <c r="C96" s="197" t="s">
        <v>167</v>
      </c>
      <c r="D96" s="2">
        <v>200</v>
      </c>
      <c r="E96" s="2">
        <v>8</v>
      </c>
      <c r="F96" s="211">
        <v>3.8</v>
      </c>
      <c r="G96" s="212"/>
      <c r="H96" s="211">
        <v>5</v>
      </c>
      <c r="I96" s="212"/>
      <c r="J96" s="171">
        <v>74</v>
      </c>
      <c r="K96" s="171" t="s">
        <v>1150</v>
      </c>
      <c r="L96" s="59" t="s">
        <v>168</v>
      </c>
      <c r="M96" s="74">
        <v>6168500</v>
      </c>
      <c r="N96" s="73">
        <f t="shared" si="10"/>
        <v>2220660</v>
      </c>
      <c r="O96" s="73">
        <f t="shared" si="9"/>
        <v>1172015</v>
      </c>
      <c r="P96" s="73">
        <f t="shared" si="7"/>
        <v>1542125</v>
      </c>
      <c r="Q96" s="63">
        <f t="shared" si="8"/>
        <v>1118880</v>
      </c>
      <c r="R96" s="73">
        <f>+VLOOKUP(B96,'luong lai may'!$B$16:$E$611,4,0)</f>
        <v>715385</v>
      </c>
      <c r="S96" s="73">
        <f t="shared" si="5"/>
        <v>6769065</v>
      </c>
    </row>
    <row r="97" spans="2:19" ht="17.25" customHeight="1" thickBot="1" x14ac:dyDescent="0.25">
      <c r="B97" s="35" t="s">
        <v>169</v>
      </c>
      <c r="C97" s="197" t="s">
        <v>170</v>
      </c>
      <c r="D97" s="2">
        <v>200</v>
      </c>
      <c r="E97" s="2">
        <v>8</v>
      </c>
      <c r="F97" s="211">
        <v>3.6</v>
      </c>
      <c r="G97" s="212"/>
      <c r="H97" s="211">
        <v>5</v>
      </c>
      <c r="I97" s="212"/>
      <c r="J97" s="171">
        <v>78</v>
      </c>
      <c r="K97" s="171" t="s">
        <v>1150</v>
      </c>
      <c r="L97" s="59" t="s">
        <v>168</v>
      </c>
      <c r="M97" s="74">
        <v>7794400</v>
      </c>
      <c r="N97" s="73">
        <f t="shared" si="10"/>
        <v>2805984</v>
      </c>
      <c r="O97" s="73">
        <f t="shared" si="9"/>
        <v>1402992</v>
      </c>
      <c r="P97" s="73">
        <f t="shared" si="7"/>
        <v>1948600</v>
      </c>
      <c r="Q97" s="63">
        <f t="shared" si="8"/>
        <v>1179360</v>
      </c>
      <c r="R97" s="73">
        <f>+VLOOKUP(B97,'luong lai may'!$B$16:$E$611,4,0)</f>
        <v>715385</v>
      </c>
      <c r="S97" s="73">
        <f t="shared" si="5"/>
        <v>8052321</v>
      </c>
    </row>
    <row r="98" spans="2:19" ht="17.25" customHeight="1" thickBot="1" x14ac:dyDescent="0.25">
      <c r="B98" s="35" t="s">
        <v>171</v>
      </c>
      <c r="C98" s="197" t="s">
        <v>172</v>
      </c>
      <c r="D98" s="2">
        <v>200</v>
      </c>
      <c r="E98" s="2">
        <v>8</v>
      </c>
      <c r="F98" s="211">
        <v>3.6</v>
      </c>
      <c r="G98" s="212"/>
      <c r="H98" s="211">
        <v>5</v>
      </c>
      <c r="I98" s="212"/>
      <c r="J98" s="171">
        <v>81</v>
      </c>
      <c r="K98" s="171" t="s">
        <v>1150</v>
      </c>
      <c r="L98" s="59" t="s">
        <v>168</v>
      </c>
      <c r="M98" s="74">
        <v>9306500</v>
      </c>
      <c r="N98" s="73">
        <f t="shared" si="10"/>
        <v>3350340</v>
      </c>
      <c r="O98" s="73">
        <f t="shared" si="9"/>
        <v>1675170.0000000002</v>
      </c>
      <c r="P98" s="73">
        <f t="shared" si="7"/>
        <v>2326625</v>
      </c>
      <c r="Q98" s="63">
        <f t="shared" si="8"/>
        <v>1224720</v>
      </c>
      <c r="R98" s="73">
        <f>+VLOOKUP(B98,'luong lai may'!$B$16:$E$611,4,0)</f>
        <v>715385</v>
      </c>
      <c r="S98" s="73">
        <f t="shared" si="5"/>
        <v>9292240</v>
      </c>
    </row>
    <row r="99" spans="2:19" ht="17.25" customHeight="1" thickBot="1" x14ac:dyDescent="0.25">
      <c r="B99" s="31" t="s">
        <v>173</v>
      </c>
      <c r="C99" s="209" t="s">
        <v>174</v>
      </c>
      <c r="D99" s="213"/>
      <c r="E99" s="213"/>
      <c r="F99" s="213"/>
      <c r="G99" s="210"/>
      <c r="H99" s="211"/>
      <c r="I99" s="212"/>
      <c r="J99" s="218"/>
      <c r="K99" s="218"/>
      <c r="L99" s="59"/>
      <c r="M99" s="74"/>
      <c r="N99" s="73"/>
      <c r="O99" s="73" t="str">
        <f t="shared" si="9"/>
        <v/>
      </c>
      <c r="P99" s="73" t="str">
        <f t="shared" si="7"/>
        <v/>
      </c>
      <c r="Q99" s="63"/>
      <c r="R99" s="73"/>
      <c r="S99" s="73"/>
    </row>
    <row r="100" spans="2:19" ht="17.25" customHeight="1" thickBot="1" x14ac:dyDescent="0.25">
      <c r="B100" s="35" t="s">
        <v>175</v>
      </c>
      <c r="C100" s="197" t="s">
        <v>141</v>
      </c>
      <c r="D100" s="2">
        <v>200</v>
      </c>
      <c r="E100" s="2">
        <v>10</v>
      </c>
      <c r="F100" s="211">
        <v>5.4</v>
      </c>
      <c r="G100" s="212"/>
      <c r="H100" s="211">
        <v>5</v>
      </c>
      <c r="I100" s="212"/>
      <c r="J100" s="171">
        <v>32</v>
      </c>
      <c r="K100" s="171" t="s">
        <v>1150</v>
      </c>
      <c r="L100" s="59" t="s">
        <v>19</v>
      </c>
      <c r="M100" s="74">
        <v>705200</v>
      </c>
      <c r="N100" s="73">
        <f t="shared" si="10"/>
        <v>317340</v>
      </c>
      <c r="O100" s="73">
        <f t="shared" si="9"/>
        <v>190404</v>
      </c>
      <c r="P100" s="73">
        <f t="shared" si="7"/>
        <v>176300</v>
      </c>
      <c r="Q100" s="63">
        <f t="shared" si="8"/>
        <v>483840</v>
      </c>
      <c r="R100" s="73">
        <f>+VLOOKUP(B100,'luong lai may'!$B$16:$E$611,4,0)</f>
        <v>397692</v>
      </c>
      <c r="S100" s="73">
        <f t="shared" si="5"/>
        <v>1565576</v>
      </c>
    </row>
    <row r="101" spans="2:19" ht="17.25" customHeight="1" thickBot="1" x14ac:dyDescent="0.25">
      <c r="B101" s="35" t="s">
        <v>176</v>
      </c>
      <c r="C101" s="197" t="s">
        <v>125</v>
      </c>
      <c r="D101" s="2">
        <v>200</v>
      </c>
      <c r="E101" s="2">
        <v>10</v>
      </c>
      <c r="F101" s="211">
        <v>4.5</v>
      </c>
      <c r="G101" s="212"/>
      <c r="H101" s="211">
        <v>5</v>
      </c>
      <c r="I101" s="212"/>
      <c r="J101" s="171">
        <v>36</v>
      </c>
      <c r="K101" s="171" t="s">
        <v>1150</v>
      </c>
      <c r="L101" s="59" t="s">
        <v>19</v>
      </c>
      <c r="M101" s="74">
        <v>946700</v>
      </c>
      <c r="N101" s="73">
        <f t="shared" si="10"/>
        <v>426015</v>
      </c>
      <c r="O101" s="73">
        <f t="shared" si="9"/>
        <v>213007.5</v>
      </c>
      <c r="P101" s="73">
        <f t="shared" si="7"/>
        <v>236675</v>
      </c>
      <c r="Q101" s="63">
        <f t="shared" si="8"/>
        <v>544320</v>
      </c>
      <c r="R101" s="73">
        <f>+VLOOKUP(B101,'luong lai may'!$B$16:$E$611,4,0)</f>
        <v>397692</v>
      </c>
      <c r="S101" s="73">
        <f t="shared" si="5"/>
        <v>1817710</v>
      </c>
    </row>
    <row r="102" spans="2:19" ht="17.25" customHeight="1" thickBot="1" x14ac:dyDescent="0.25">
      <c r="B102" s="35" t="s">
        <v>177</v>
      </c>
      <c r="C102" s="197" t="s">
        <v>106</v>
      </c>
      <c r="D102" s="2">
        <v>200</v>
      </c>
      <c r="E102" s="2">
        <v>10</v>
      </c>
      <c r="F102" s="211">
        <v>4.5</v>
      </c>
      <c r="G102" s="212"/>
      <c r="H102" s="211">
        <v>5</v>
      </c>
      <c r="I102" s="212"/>
      <c r="J102" s="171">
        <v>45</v>
      </c>
      <c r="K102" s="171" t="s">
        <v>1150</v>
      </c>
      <c r="L102" s="59" t="s">
        <v>19</v>
      </c>
      <c r="M102" s="74">
        <v>1230900</v>
      </c>
      <c r="N102" s="73">
        <f t="shared" si="10"/>
        <v>553905</v>
      </c>
      <c r="O102" s="73">
        <f t="shared" si="9"/>
        <v>276952.5</v>
      </c>
      <c r="P102" s="73">
        <f t="shared" si="7"/>
        <v>307725</v>
      </c>
      <c r="Q102" s="63">
        <f t="shared" si="8"/>
        <v>680400</v>
      </c>
      <c r="R102" s="73">
        <f>+VLOOKUP(B102,'luong lai may'!$B$16:$E$611,4,0)</f>
        <v>397692</v>
      </c>
      <c r="S102" s="73">
        <f t="shared" si="5"/>
        <v>2216675</v>
      </c>
    </row>
    <row r="103" spans="2:19" ht="17.25" customHeight="1" thickBot="1" x14ac:dyDescent="0.25">
      <c r="B103" s="35" t="s">
        <v>178</v>
      </c>
      <c r="C103" s="197" t="s">
        <v>108</v>
      </c>
      <c r="D103" s="2">
        <v>200</v>
      </c>
      <c r="E103" s="2">
        <v>9</v>
      </c>
      <c r="F103" s="211">
        <v>4.5999999999999996</v>
      </c>
      <c r="G103" s="212"/>
      <c r="H103" s="211">
        <v>5</v>
      </c>
      <c r="I103" s="212"/>
      <c r="J103" s="171">
        <v>47</v>
      </c>
      <c r="K103" s="171" t="s">
        <v>1150</v>
      </c>
      <c r="L103" s="59" t="s">
        <v>24</v>
      </c>
      <c r="M103" s="74">
        <v>1654100</v>
      </c>
      <c r="N103" s="73">
        <f t="shared" si="10"/>
        <v>669910.5</v>
      </c>
      <c r="O103" s="73">
        <f t="shared" si="9"/>
        <v>380443</v>
      </c>
      <c r="P103" s="73">
        <f t="shared" si="7"/>
        <v>413525</v>
      </c>
      <c r="Q103" s="63">
        <f t="shared" si="8"/>
        <v>710640</v>
      </c>
      <c r="R103" s="73">
        <f>+VLOOKUP(B103,'luong lai may'!$B$16:$E$611,4,0)</f>
        <v>470000</v>
      </c>
      <c r="S103" s="73">
        <f t="shared" si="5"/>
        <v>2644519</v>
      </c>
    </row>
    <row r="104" spans="2:19" ht="17.25" customHeight="1" thickBot="1" x14ac:dyDescent="0.25">
      <c r="B104" s="35" t="s">
        <v>179</v>
      </c>
      <c r="C104" s="197" t="s">
        <v>180</v>
      </c>
      <c r="D104" s="2">
        <v>200</v>
      </c>
      <c r="E104" s="2">
        <v>9</v>
      </c>
      <c r="F104" s="211">
        <v>4.5999999999999996</v>
      </c>
      <c r="G104" s="212"/>
      <c r="H104" s="211">
        <v>5</v>
      </c>
      <c r="I104" s="212"/>
      <c r="J104" s="171">
        <v>49</v>
      </c>
      <c r="K104" s="171" t="s">
        <v>1150</v>
      </c>
      <c r="L104" s="59" t="s">
        <v>24</v>
      </c>
      <c r="M104" s="74">
        <v>1974600</v>
      </c>
      <c r="N104" s="73">
        <f t="shared" si="10"/>
        <v>799713</v>
      </c>
      <c r="O104" s="73">
        <f t="shared" si="9"/>
        <v>454157.99999999994</v>
      </c>
      <c r="P104" s="73">
        <f t="shared" si="7"/>
        <v>493650</v>
      </c>
      <c r="Q104" s="63">
        <f t="shared" si="8"/>
        <v>740880</v>
      </c>
      <c r="R104" s="73">
        <f>+VLOOKUP(B104,'luong lai may'!$B$16:$E$611,4,0)</f>
        <v>470000</v>
      </c>
      <c r="S104" s="73">
        <f t="shared" si="5"/>
        <v>2958401</v>
      </c>
    </row>
    <row r="105" spans="2:19" ht="17.25" customHeight="1" thickBot="1" x14ac:dyDescent="0.25">
      <c r="B105" s="35" t="s">
        <v>181</v>
      </c>
      <c r="C105" s="197" t="s">
        <v>154</v>
      </c>
      <c r="D105" s="2">
        <v>200</v>
      </c>
      <c r="E105" s="2">
        <v>8.5</v>
      </c>
      <c r="F105" s="211">
        <v>4.0999999999999996</v>
      </c>
      <c r="G105" s="212"/>
      <c r="H105" s="211">
        <v>5</v>
      </c>
      <c r="I105" s="212"/>
      <c r="J105" s="171">
        <v>51</v>
      </c>
      <c r="K105" s="171" t="s">
        <v>1150</v>
      </c>
      <c r="L105" s="59" t="s">
        <v>24</v>
      </c>
      <c r="M105" s="74">
        <v>3020400</v>
      </c>
      <c r="N105" s="73">
        <f t="shared" si="10"/>
        <v>1155303.0000000002</v>
      </c>
      <c r="O105" s="73">
        <f t="shared" si="9"/>
        <v>619181.99999999988</v>
      </c>
      <c r="P105" s="73">
        <f t="shared" si="7"/>
        <v>755100</v>
      </c>
      <c r="Q105" s="63">
        <f t="shared" si="8"/>
        <v>771120</v>
      </c>
      <c r="R105" s="73">
        <f>+VLOOKUP(B105,'luong lai may'!$B$16:$E$611,4,0)</f>
        <v>470000</v>
      </c>
      <c r="S105" s="73">
        <f t="shared" si="5"/>
        <v>3770705</v>
      </c>
    </row>
    <row r="106" spans="2:19" ht="17.25" customHeight="1" thickBot="1" x14ac:dyDescent="0.25">
      <c r="B106" s="35" t="s">
        <v>182</v>
      </c>
      <c r="C106" s="197" t="s">
        <v>156</v>
      </c>
      <c r="D106" s="2">
        <v>200</v>
      </c>
      <c r="E106" s="2">
        <v>8.5</v>
      </c>
      <c r="F106" s="211">
        <v>4.0999999999999996</v>
      </c>
      <c r="G106" s="212"/>
      <c r="H106" s="211">
        <v>5</v>
      </c>
      <c r="I106" s="212"/>
      <c r="J106" s="171">
        <v>54</v>
      </c>
      <c r="K106" s="171" t="s">
        <v>1150</v>
      </c>
      <c r="L106" s="59" t="s">
        <v>24</v>
      </c>
      <c r="M106" s="74">
        <v>3330900</v>
      </c>
      <c r="N106" s="73">
        <f t="shared" si="10"/>
        <v>1274069.2500000002</v>
      </c>
      <c r="O106" s="73">
        <f t="shared" si="9"/>
        <v>682834.5</v>
      </c>
      <c r="P106" s="73">
        <f t="shared" si="7"/>
        <v>832725</v>
      </c>
      <c r="Q106" s="63">
        <f t="shared" si="8"/>
        <v>816480</v>
      </c>
      <c r="R106" s="73">
        <f>+VLOOKUP(B106,'luong lai may'!$B$16:$E$611,4,0)</f>
        <v>470000</v>
      </c>
      <c r="S106" s="73">
        <f t="shared" si="5"/>
        <v>4076109</v>
      </c>
    </row>
    <row r="107" spans="2:19" ht="17.25" customHeight="1" thickBot="1" x14ac:dyDescent="0.25">
      <c r="B107" s="35" t="s">
        <v>183</v>
      </c>
      <c r="C107" s="197" t="s">
        <v>163</v>
      </c>
      <c r="D107" s="2">
        <v>200</v>
      </c>
      <c r="E107" s="2">
        <v>8</v>
      </c>
      <c r="F107" s="211">
        <v>4.0999999999999996</v>
      </c>
      <c r="G107" s="212"/>
      <c r="H107" s="211">
        <v>5</v>
      </c>
      <c r="I107" s="212"/>
      <c r="J107" s="171">
        <v>56</v>
      </c>
      <c r="K107" s="171" t="s">
        <v>1150</v>
      </c>
      <c r="L107" s="59" t="s">
        <v>29</v>
      </c>
      <c r="M107" s="74">
        <v>4058700</v>
      </c>
      <c r="N107" s="73">
        <f t="shared" si="10"/>
        <v>1461132</v>
      </c>
      <c r="O107" s="73">
        <f t="shared" si="9"/>
        <v>832033.49999999988</v>
      </c>
      <c r="P107" s="73">
        <f t="shared" si="7"/>
        <v>1014675</v>
      </c>
      <c r="Q107" s="63">
        <f t="shared" si="8"/>
        <v>846720</v>
      </c>
      <c r="R107" s="73">
        <f>+VLOOKUP(B107,'luong lai may'!$B$16:$E$611,4,0)</f>
        <v>519231</v>
      </c>
      <c r="S107" s="73">
        <f t="shared" ref="S107:S170" si="11">+ROUND(SUM(N107:R107),0)</f>
        <v>4673792</v>
      </c>
    </row>
    <row r="108" spans="2:19" ht="17.25" customHeight="1" thickBot="1" x14ac:dyDescent="0.25">
      <c r="B108" s="35" t="s">
        <v>184</v>
      </c>
      <c r="C108" s="197" t="s">
        <v>185</v>
      </c>
      <c r="D108" s="2">
        <v>200</v>
      </c>
      <c r="E108" s="2">
        <v>8</v>
      </c>
      <c r="F108" s="211">
        <v>3.8</v>
      </c>
      <c r="G108" s="212"/>
      <c r="H108" s="211">
        <v>5</v>
      </c>
      <c r="I108" s="212"/>
      <c r="J108" s="171">
        <v>58</v>
      </c>
      <c r="K108" s="171" t="s">
        <v>1150</v>
      </c>
      <c r="L108" s="59" t="s">
        <v>29</v>
      </c>
      <c r="M108" s="85">
        <v>6109300</v>
      </c>
      <c r="N108" s="73">
        <f t="shared" si="10"/>
        <v>2199348</v>
      </c>
      <c r="O108" s="73">
        <f t="shared" si="9"/>
        <v>1160767</v>
      </c>
      <c r="P108" s="73">
        <f t="shared" si="7"/>
        <v>1527325</v>
      </c>
      <c r="Q108" s="63">
        <f t="shared" si="8"/>
        <v>876960</v>
      </c>
      <c r="R108" s="73">
        <f>+VLOOKUP(B108,'luong lai may'!$B$16:$E$611,4,0)</f>
        <v>519231</v>
      </c>
      <c r="S108" s="73">
        <f t="shared" si="11"/>
        <v>6283631</v>
      </c>
    </row>
    <row r="109" spans="2:19" ht="17.25" customHeight="1" thickBot="1" x14ac:dyDescent="0.25">
      <c r="B109" s="35" t="s">
        <v>186</v>
      </c>
      <c r="C109" s="197" t="s">
        <v>167</v>
      </c>
      <c r="D109" s="2">
        <v>200</v>
      </c>
      <c r="E109" s="2">
        <v>8</v>
      </c>
      <c r="F109" s="211">
        <v>3.8</v>
      </c>
      <c r="G109" s="212"/>
      <c r="H109" s="211">
        <v>5</v>
      </c>
      <c r="I109" s="212"/>
      <c r="J109" s="171">
        <v>59</v>
      </c>
      <c r="K109" s="171" t="s">
        <v>1150</v>
      </c>
      <c r="L109" s="59" t="s">
        <v>168</v>
      </c>
      <c r="M109" s="74">
        <v>6109300</v>
      </c>
      <c r="N109" s="73">
        <f t="shared" si="10"/>
        <v>2199348</v>
      </c>
      <c r="O109" s="73">
        <f t="shared" si="9"/>
        <v>1160767</v>
      </c>
      <c r="P109" s="73">
        <f t="shared" si="7"/>
        <v>1527325</v>
      </c>
      <c r="Q109" s="63">
        <f t="shared" si="8"/>
        <v>892080</v>
      </c>
      <c r="R109" s="73">
        <f>+VLOOKUP(B109,'luong lai may'!$B$16:$E$611,4,0)</f>
        <v>715385</v>
      </c>
      <c r="S109" s="73">
        <f t="shared" si="11"/>
        <v>6494905</v>
      </c>
    </row>
    <row r="110" spans="2:19" ht="17.25" customHeight="1" thickBot="1" x14ac:dyDescent="0.25">
      <c r="B110" s="35" t="s">
        <v>187</v>
      </c>
      <c r="C110" s="197" t="s">
        <v>170</v>
      </c>
      <c r="D110" s="2">
        <v>200</v>
      </c>
      <c r="E110" s="2">
        <v>8</v>
      </c>
      <c r="F110" s="211">
        <v>3.6</v>
      </c>
      <c r="G110" s="212"/>
      <c r="H110" s="211">
        <v>5</v>
      </c>
      <c r="I110" s="212"/>
      <c r="J110" s="171">
        <v>63</v>
      </c>
      <c r="K110" s="171" t="s">
        <v>1150</v>
      </c>
      <c r="L110" s="59" t="s">
        <v>168</v>
      </c>
      <c r="M110" s="74">
        <v>7114800</v>
      </c>
      <c r="N110" s="73">
        <f t="shared" si="10"/>
        <v>2561328</v>
      </c>
      <c r="O110" s="73">
        <f t="shared" si="9"/>
        <v>1280664.0000000002</v>
      </c>
      <c r="P110" s="73">
        <f t="shared" si="7"/>
        <v>1778700</v>
      </c>
      <c r="Q110" s="63">
        <f t="shared" si="8"/>
        <v>952560</v>
      </c>
      <c r="R110" s="73">
        <f>+VLOOKUP(B110,'luong lai may'!$B$16:$E$611,4,0)</f>
        <v>715385</v>
      </c>
      <c r="S110" s="73">
        <f t="shared" si="11"/>
        <v>7288637</v>
      </c>
    </row>
    <row r="111" spans="2:19" ht="17.25" customHeight="1" thickBot="1" x14ac:dyDescent="0.25">
      <c r="B111" s="35" t="s">
        <v>188</v>
      </c>
      <c r="C111" s="197" t="s">
        <v>172</v>
      </c>
      <c r="D111" s="2">
        <v>200</v>
      </c>
      <c r="E111" s="2">
        <v>7.5</v>
      </c>
      <c r="F111" s="211">
        <v>3.6</v>
      </c>
      <c r="G111" s="212"/>
      <c r="H111" s="211">
        <v>5</v>
      </c>
      <c r="I111" s="212"/>
      <c r="J111" s="171">
        <v>72</v>
      </c>
      <c r="K111" s="171" t="s">
        <v>1150</v>
      </c>
      <c r="L111" s="59" t="s">
        <v>168</v>
      </c>
      <c r="M111" s="74">
        <v>9998700</v>
      </c>
      <c r="N111" s="73">
        <f>+IF(M111&gt;=30000,(M111-M111*10%)*1000*E111%/D111,M111*E111%*1000/D111)</f>
        <v>3374561.25</v>
      </c>
      <c r="O111" s="73">
        <f t="shared" si="9"/>
        <v>1799766.0000000002</v>
      </c>
      <c r="P111" s="73">
        <f t="shared" si="7"/>
        <v>2499675</v>
      </c>
      <c r="Q111" s="63">
        <f t="shared" si="8"/>
        <v>1088640</v>
      </c>
      <c r="R111" s="73">
        <f>+VLOOKUP(B111,'luong lai may'!$B$16:$E$611,4,0)</f>
        <v>715385</v>
      </c>
      <c r="S111" s="73">
        <f t="shared" si="11"/>
        <v>9478027</v>
      </c>
    </row>
    <row r="112" spans="2:19" ht="17.25" customHeight="1" thickBot="1" x14ac:dyDescent="0.25">
      <c r="B112" s="35" t="s">
        <v>189</v>
      </c>
      <c r="C112" s="197" t="s">
        <v>190</v>
      </c>
      <c r="D112" s="2">
        <v>200</v>
      </c>
      <c r="E112" s="2">
        <v>7.5</v>
      </c>
      <c r="F112" s="211">
        <v>3.6</v>
      </c>
      <c r="G112" s="212"/>
      <c r="H112" s="211">
        <v>5</v>
      </c>
      <c r="I112" s="212"/>
      <c r="J112" s="171">
        <v>83</v>
      </c>
      <c r="K112" s="171" t="s">
        <v>1150</v>
      </c>
      <c r="L112" s="59" t="s">
        <v>168</v>
      </c>
      <c r="M112" s="74">
        <v>11156000</v>
      </c>
      <c r="N112" s="73">
        <f t="shared" ref="N112:N149" si="12">+IF(M112&gt;=30000,(M112-M112*10%)*1000*E112%/D112,M112*E112%*1000/D112)</f>
        <v>3765150</v>
      </c>
      <c r="O112" s="73">
        <f t="shared" si="9"/>
        <v>2008080.0000000002</v>
      </c>
      <c r="P112" s="73">
        <f t="shared" si="7"/>
        <v>2789000</v>
      </c>
      <c r="Q112" s="63">
        <f t="shared" si="8"/>
        <v>1254960</v>
      </c>
      <c r="R112" s="73">
        <f>+VLOOKUP(B112,'luong lai may'!$B$16:$E$611,4,0)</f>
        <v>715385</v>
      </c>
      <c r="S112" s="73">
        <f t="shared" si="11"/>
        <v>10532575</v>
      </c>
    </row>
    <row r="113" spans="2:19" ht="17.25" thickBot="1" x14ac:dyDescent="0.25">
      <c r="B113" s="31" t="s">
        <v>191</v>
      </c>
      <c r="C113" s="209" t="s">
        <v>192</v>
      </c>
      <c r="D113" s="213"/>
      <c r="E113" s="213"/>
      <c r="F113" s="213"/>
      <c r="G113" s="210"/>
      <c r="H113" s="211"/>
      <c r="I113" s="212"/>
      <c r="J113" s="218"/>
      <c r="K113" s="218"/>
      <c r="L113" s="59"/>
      <c r="M113" s="74"/>
      <c r="N113" s="73"/>
      <c r="O113" s="73" t="str">
        <f t="shared" si="9"/>
        <v/>
      </c>
      <c r="P113" s="73" t="str">
        <f t="shared" si="7"/>
        <v/>
      </c>
      <c r="Q113" s="63"/>
      <c r="R113" s="73"/>
      <c r="S113" s="73"/>
    </row>
    <row r="114" spans="2:19" ht="17.25" thickBot="1" x14ac:dyDescent="0.25">
      <c r="B114" s="35" t="s">
        <v>193</v>
      </c>
      <c r="C114" s="197" t="s">
        <v>141</v>
      </c>
      <c r="D114" s="2">
        <v>280</v>
      </c>
      <c r="E114" s="2">
        <v>16</v>
      </c>
      <c r="F114" s="211">
        <v>4.7</v>
      </c>
      <c r="G114" s="212"/>
      <c r="H114" s="211">
        <v>6</v>
      </c>
      <c r="I114" s="212"/>
      <c r="J114" s="171">
        <v>42</v>
      </c>
      <c r="K114" s="171" t="s">
        <v>1132</v>
      </c>
      <c r="L114" s="59" t="s">
        <v>19</v>
      </c>
      <c r="M114" s="74">
        <v>760300</v>
      </c>
      <c r="N114" s="73">
        <f t="shared" si="12"/>
        <v>391011.42857142858</v>
      </c>
      <c r="O114" s="73">
        <f t="shared" si="9"/>
        <v>127621.78571428571</v>
      </c>
      <c r="P114" s="73">
        <f t="shared" si="7"/>
        <v>162921.42857142858</v>
      </c>
      <c r="Q114" s="63">
        <f t="shared" si="8"/>
        <v>104260.8</v>
      </c>
      <c r="R114" s="73">
        <f>+VLOOKUP(B114,'luong lai may'!$B$16:$E$611,4,0)</f>
        <v>397692</v>
      </c>
      <c r="S114" s="73">
        <f t="shared" si="11"/>
        <v>1183507</v>
      </c>
    </row>
    <row r="115" spans="2:19" ht="17.25" thickBot="1" x14ac:dyDescent="0.25">
      <c r="B115" s="35" t="s">
        <v>194</v>
      </c>
      <c r="C115" s="197" t="s">
        <v>125</v>
      </c>
      <c r="D115" s="2">
        <v>280</v>
      </c>
      <c r="E115" s="2">
        <v>14</v>
      </c>
      <c r="F115" s="211">
        <v>4</v>
      </c>
      <c r="G115" s="212"/>
      <c r="H115" s="211">
        <v>6</v>
      </c>
      <c r="I115" s="212"/>
      <c r="J115" s="171">
        <v>60</v>
      </c>
      <c r="K115" s="171" t="s">
        <v>1132</v>
      </c>
      <c r="L115" s="59" t="s">
        <v>19</v>
      </c>
      <c r="M115" s="74">
        <v>1238400</v>
      </c>
      <c r="N115" s="73">
        <f t="shared" si="12"/>
        <v>557280</v>
      </c>
      <c r="O115" s="73">
        <f t="shared" si="9"/>
        <v>176914.28571428571</v>
      </c>
      <c r="P115" s="73">
        <f t="shared" si="7"/>
        <v>265371.42857142858</v>
      </c>
      <c r="Q115" s="63">
        <f t="shared" si="8"/>
        <v>148944</v>
      </c>
      <c r="R115" s="73">
        <f>+VLOOKUP(B115,'luong lai may'!$B$16:$E$611,4,0)</f>
        <v>397692</v>
      </c>
      <c r="S115" s="73">
        <f t="shared" si="11"/>
        <v>1546202</v>
      </c>
    </row>
    <row r="116" spans="2:19" ht="17.25" thickBot="1" x14ac:dyDescent="0.25">
      <c r="B116" s="35" t="s">
        <v>195</v>
      </c>
      <c r="C116" s="197" t="s">
        <v>196</v>
      </c>
      <c r="D116" s="2">
        <v>280</v>
      </c>
      <c r="E116" s="2">
        <v>14</v>
      </c>
      <c r="F116" s="211">
        <v>4</v>
      </c>
      <c r="G116" s="212"/>
      <c r="H116" s="211">
        <v>6</v>
      </c>
      <c r="I116" s="212"/>
      <c r="J116" s="171">
        <v>68</v>
      </c>
      <c r="K116" s="171" t="s">
        <v>1132</v>
      </c>
      <c r="L116" s="59" t="s">
        <v>19</v>
      </c>
      <c r="M116" s="74">
        <v>1508900</v>
      </c>
      <c r="N116" s="73">
        <f t="shared" si="12"/>
        <v>679005.00000000012</v>
      </c>
      <c r="O116" s="73">
        <f t="shared" si="9"/>
        <v>215557.14285714287</v>
      </c>
      <c r="P116" s="73">
        <f t="shared" si="7"/>
        <v>323335.71428571426</v>
      </c>
      <c r="Q116" s="63">
        <f t="shared" si="8"/>
        <v>168803.20000000001</v>
      </c>
      <c r="R116" s="73">
        <f>+VLOOKUP(B116,'luong lai may'!$B$16:$E$611,4,0)</f>
        <v>397692</v>
      </c>
      <c r="S116" s="73">
        <f t="shared" si="11"/>
        <v>1784393</v>
      </c>
    </row>
    <row r="117" spans="2:19" ht="17.25" thickBot="1" x14ac:dyDescent="0.25">
      <c r="B117" s="35" t="s">
        <v>197</v>
      </c>
      <c r="C117" s="197" t="s">
        <v>114</v>
      </c>
      <c r="D117" s="2">
        <v>280</v>
      </c>
      <c r="E117" s="2">
        <v>14</v>
      </c>
      <c r="F117" s="211">
        <v>4</v>
      </c>
      <c r="G117" s="212"/>
      <c r="H117" s="211">
        <v>6</v>
      </c>
      <c r="I117" s="212"/>
      <c r="J117" s="171">
        <v>90</v>
      </c>
      <c r="K117" s="171" t="s">
        <v>1132</v>
      </c>
      <c r="L117" s="59" t="s">
        <v>19</v>
      </c>
      <c r="M117" s="74">
        <v>1657600</v>
      </c>
      <c r="N117" s="73">
        <f t="shared" si="12"/>
        <v>745920.00000000012</v>
      </c>
      <c r="O117" s="73">
        <f t="shared" si="9"/>
        <v>236800</v>
      </c>
      <c r="P117" s="73">
        <f t="shared" si="7"/>
        <v>355200</v>
      </c>
      <c r="Q117" s="63">
        <f t="shared" si="8"/>
        <v>223416</v>
      </c>
      <c r="R117" s="73">
        <f>+VLOOKUP(B117,'luong lai may'!$B$16:$E$611,4,0)</f>
        <v>397692</v>
      </c>
      <c r="S117" s="73">
        <f t="shared" si="11"/>
        <v>1959028</v>
      </c>
    </row>
    <row r="118" spans="2:19" ht="17.25" customHeight="1" thickBot="1" x14ac:dyDescent="0.25">
      <c r="B118" s="35" t="s">
        <v>198</v>
      </c>
      <c r="C118" s="197" t="s">
        <v>148</v>
      </c>
      <c r="D118" s="2">
        <v>280</v>
      </c>
      <c r="E118" s="2">
        <v>13</v>
      </c>
      <c r="F118" s="211">
        <v>3.8</v>
      </c>
      <c r="G118" s="212"/>
      <c r="H118" s="211">
        <v>6</v>
      </c>
      <c r="I118" s="212"/>
      <c r="J118" s="171">
        <v>113</v>
      </c>
      <c r="K118" s="171" t="s">
        <v>1132</v>
      </c>
      <c r="L118" s="59" t="s">
        <v>19</v>
      </c>
      <c r="M118" s="74">
        <v>1988600</v>
      </c>
      <c r="N118" s="73">
        <f t="shared" si="12"/>
        <v>830950.71428571432</v>
      </c>
      <c r="O118" s="73">
        <f t="shared" si="9"/>
        <v>269881.42857142858</v>
      </c>
      <c r="P118" s="73">
        <f t="shared" si="7"/>
        <v>426128.57142857142</v>
      </c>
      <c r="Q118" s="63">
        <f t="shared" si="8"/>
        <v>280511.2</v>
      </c>
      <c r="R118" s="73">
        <f>+VLOOKUP(B118,'luong lai may'!$B$16:$E$611,4,0)</f>
        <v>397692</v>
      </c>
      <c r="S118" s="73">
        <f t="shared" si="11"/>
        <v>2205164</v>
      </c>
    </row>
    <row r="119" spans="2:19" ht="17.25" customHeight="1" thickBot="1" x14ac:dyDescent="0.25">
      <c r="B119" s="35" t="s">
        <v>199</v>
      </c>
      <c r="C119" s="197" t="s">
        <v>108</v>
      </c>
      <c r="D119" s="2">
        <v>280</v>
      </c>
      <c r="E119" s="2">
        <v>13</v>
      </c>
      <c r="F119" s="211">
        <v>3.8</v>
      </c>
      <c r="G119" s="212"/>
      <c r="H119" s="211">
        <v>6</v>
      </c>
      <c r="I119" s="212"/>
      <c r="J119" s="171">
        <v>120</v>
      </c>
      <c r="K119" s="171" t="s">
        <v>1132</v>
      </c>
      <c r="L119" s="59" t="s">
        <v>72</v>
      </c>
      <c r="M119" s="74">
        <v>2757600</v>
      </c>
      <c r="N119" s="73">
        <f t="shared" si="12"/>
        <v>1152282.857142857</v>
      </c>
      <c r="O119" s="73">
        <f t="shared" si="9"/>
        <v>374245.71428571426</v>
      </c>
      <c r="P119" s="73">
        <f t="shared" si="7"/>
        <v>590914.28571428568</v>
      </c>
      <c r="Q119" s="63">
        <f t="shared" si="8"/>
        <v>297888</v>
      </c>
      <c r="R119" s="73">
        <f>+VLOOKUP(B119,'luong lai may'!$B$16:$E$611,4,0)</f>
        <v>440000</v>
      </c>
      <c r="S119" s="73">
        <f t="shared" si="11"/>
        <v>2855331</v>
      </c>
    </row>
    <row r="120" spans="2:19" ht="17.25" customHeight="1" thickBot="1" x14ac:dyDescent="0.25">
      <c r="B120" s="35" t="s">
        <v>200</v>
      </c>
      <c r="C120" s="197" t="s">
        <v>152</v>
      </c>
      <c r="D120" s="2">
        <v>280</v>
      </c>
      <c r="E120" s="2">
        <v>13</v>
      </c>
      <c r="F120" s="211">
        <v>3.8</v>
      </c>
      <c r="G120" s="212"/>
      <c r="H120" s="211">
        <v>6</v>
      </c>
      <c r="I120" s="212"/>
      <c r="J120" s="171">
        <v>128</v>
      </c>
      <c r="K120" s="171" t="s">
        <v>1132</v>
      </c>
      <c r="L120" s="59" t="s">
        <v>72</v>
      </c>
      <c r="M120" s="74">
        <v>3455800</v>
      </c>
      <c r="N120" s="73">
        <f t="shared" si="12"/>
        <v>1444030.7142857143</v>
      </c>
      <c r="O120" s="73">
        <f t="shared" si="9"/>
        <v>469001.42857142858</v>
      </c>
      <c r="P120" s="73">
        <f t="shared" si="7"/>
        <v>740528.57142857148</v>
      </c>
      <c r="Q120" s="63">
        <f t="shared" si="8"/>
        <v>317747.20000000001</v>
      </c>
      <c r="R120" s="73">
        <f>+VLOOKUP(B120,'luong lai may'!$B$16:$E$611,4,0)</f>
        <v>440000</v>
      </c>
      <c r="S120" s="73">
        <f t="shared" si="11"/>
        <v>3411308</v>
      </c>
    </row>
    <row r="121" spans="2:19" ht="17.25" customHeight="1" thickBot="1" x14ac:dyDescent="0.25">
      <c r="B121" s="35" t="s">
        <v>201</v>
      </c>
      <c r="C121" s="197" t="s">
        <v>154</v>
      </c>
      <c r="D121" s="2">
        <v>280</v>
      </c>
      <c r="E121" s="2">
        <v>13</v>
      </c>
      <c r="F121" s="211">
        <v>3.5</v>
      </c>
      <c r="G121" s="212"/>
      <c r="H121" s="211">
        <v>6</v>
      </c>
      <c r="I121" s="212"/>
      <c r="J121" s="171">
        <v>135</v>
      </c>
      <c r="K121" s="171" t="s">
        <v>1132</v>
      </c>
      <c r="L121" s="59" t="s">
        <v>72</v>
      </c>
      <c r="M121" s="74">
        <v>4011100</v>
      </c>
      <c r="N121" s="73">
        <f t="shared" si="12"/>
        <v>1676066.7857142857</v>
      </c>
      <c r="O121" s="73">
        <f t="shared" si="9"/>
        <v>501387.5</v>
      </c>
      <c r="P121" s="73">
        <f t="shared" si="7"/>
        <v>859521.42857142852</v>
      </c>
      <c r="Q121" s="63">
        <f t="shared" si="8"/>
        <v>335124</v>
      </c>
      <c r="R121" s="73">
        <f>+VLOOKUP(B121,'luong lai may'!$B$16:$E$611,4,0)</f>
        <v>440000</v>
      </c>
      <c r="S121" s="73">
        <f t="shared" si="11"/>
        <v>3812100</v>
      </c>
    </row>
    <row r="122" spans="2:19" ht="17.25" customHeight="1" thickBot="1" x14ac:dyDescent="0.25">
      <c r="B122" s="35" t="s">
        <v>202</v>
      </c>
      <c r="C122" s="197" t="s">
        <v>156</v>
      </c>
      <c r="D122" s="2">
        <v>280</v>
      </c>
      <c r="E122" s="2">
        <v>13</v>
      </c>
      <c r="F122" s="211">
        <v>3.5</v>
      </c>
      <c r="G122" s="212"/>
      <c r="H122" s="211">
        <v>6</v>
      </c>
      <c r="I122" s="212"/>
      <c r="J122" s="171">
        <v>143</v>
      </c>
      <c r="K122" s="171" t="s">
        <v>1132</v>
      </c>
      <c r="L122" s="59" t="s">
        <v>203</v>
      </c>
      <c r="M122" s="74">
        <v>5031300</v>
      </c>
      <c r="N122" s="73">
        <f t="shared" si="12"/>
        <v>2102364.6428571427</v>
      </c>
      <c r="O122" s="73">
        <f t="shared" si="9"/>
        <v>628912.50000000012</v>
      </c>
      <c r="P122" s="73">
        <f t="shared" si="7"/>
        <v>1078135.7142857143</v>
      </c>
      <c r="Q122" s="63">
        <f t="shared" si="8"/>
        <v>354983.2</v>
      </c>
      <c r="R122" s="73">
        <f>+VLOOKUP(B122,'luong lai may'!$B$16:$E$611,4,0)</f>
        <v>666154</v>
      </c>
      <c r="S122" s="73">
        <f t="shared" si="11"/>
        <v>4830550</v>
      </c>
    </row>
    <row r="123" spans="2:19" ht="17.25" customHeight="1" thickBot="1" x14ac:dyDescent="0.25">
      <c r="B123" s="35" t="s">
        <v>204</v>
      </c>
      <c r="C123" s="197" t="s">
        <v>205</v>
      </c>
      <c r="D123" s="2">
        <v>280</v>
      </c>
      <c r="E123" s="2">
        <v>13</v>
      </c>
      <c r="F123" s="211">
        <v>3.5</v>
      </c>
      <c r="G123" s="212"/>
      <c r="H123" s="211">
        <v>6</v>
      </c>
      <c r="I123" s="212"/>
      <c r="J123" s="171">
        <v>198</v>
      </c>
      <c r="K123" s="171" t="s">
        <v>1132</v>
      </c>
      <c r="L123" s="59" t="s">
        <v>203</v>
      </c>
      <c r="M123" s="74">
        <v>6289200</v>
      </c>
      <c r="N123" s="73">
        <f t="shared" si="12"/>
        <v>2627987.1428571427</v>
      </c>
      <c r="O123" s="73">
        <f t="shared" si="9"/>
        <v>786150.00000000012</v>
      </c>
      <c r="P123" s="73">
        <f t="shared" si="7"/>
        <v>1347685.7142857143</v>
      </c>
      <c r="Q123" s="63">
        <f t="shared" si="8"/>
        <v>491515.2</v>
      </c>
      <c r="R123" s="73">
        <f>+VLOOKUP(B123,'luong lai may'!$B$16:$E$611,4,0)</f>
        <v>666154</v>
      </c>
      <c r="S123" s="73">
        <f t="shared" si="11"/>
        <v>5919492</v>
      </c>
    </row>
    <row r="124" spans="2:19" ht="17.25" customHeight="1" thickBot="1" x14ac:dyDescent="0.25">
      <c r="B124" s="35" t="s">
        <v>206</v>
      </c>
      <c r="C124" s="197" t="s">
        <v>207</v>
      </c>
      <c r="D124" s="2">
        <v>280</v>
      </c>
      <c r="E124" s="2">
        <v>13</v>
      </c>
      <c r="F124" s="211">
        <v>3.5</v>
      </c>
      <c r="G124" s="212"/>
      <c r="H124" s="211">
        <v>6</v>
      </c>
      <c r="I124" s="212"/>
      <c r="J124" s="171">
        <v>480</v>
      </c>
      <c r="K124" s="171" t="s">
        <v>1132</v>
      </c>
      <c r="L124" s="59" t="s">
        <v>208</v>
      </c>
      <c r="M124" s="74">
        <v>22304300</v>
      </c>
      <c r="N124" s="73">
        <f t="shared" si="12"/>
        <v>9320011.0714285709</v>
      </c>
      <c r="O124" s="73">
        <f t="shared" si="9"/>
        <v>2788037.5000000005</v>
      </c>
      <c r="P124" s="73">
        <f t="shared" si="7"/>
        <v>4779492.8571428573</v>
      </c>
      <c r="Q124" s="63">
        <f t="shared" si="8"/>
        <v>1191552</v>
      </c>
      <c r="R124" s="73">
        <f>+VLOOKUP(B124,'luong lai may'!$B$16:$E$611,4,0)</f>
        <v>989231</v>
      </c>
      <c r="S124" s="73">
        <f t="shared" si="11"/>
        <v>19068324</v>
      </c>
    </row>
    <row r="125" spans="2:19" ht="17.25" thickBot="1" x14ac:dyDescent="0.25">
      <c r="B125" s="31" t="s">
        <v>209</v>
      </c>
      <c r="C125" s="198" t="s">
        <v>210</v>
      </c>
      <c r="D125" s="2"/>
      <c r="E125" s="2"/>
      <c r="F125" s="211"/>
      <c r="G125" s="212"/>
      <c r="H125" s="211"/>
      <c r="I125" s="212"/>
      <c r="J125" s="218"/>
      <c r="K125" s="218"/>
      <c r="L125" s="59"/>
      <c r="M125" s="74"/>
      <c r="N125" s="73"/>
      <c r="O125" s="73" t="str">
        <f t="shared" si="9"/>
        <v/>
      </c>
      <c r="P125" s="73" t="str">
        <f t="shared" si="7"/>
        <v/>
      </c>
      <c r="Q125" s="63"/>
      <c r="R125" s="73"/>
      <c r="S125" s="73"/>
    </row>
    <row r="126" spans="2:19" ht="50.25" thickBot="1" x14ac:dyDescent="0.25">
      <c r="B126" s="35" t="s">
        <v>211</v>
      </c>
      <c r="C126" s="197" t="s">
        <v>212</v>
      </c>
      <c r="D126" s="2">
        <v>170</v>
      </c>
      <c r="E126" s="2">
        <v>10</v>
      </c>
      <c r="F126" s="211">
        <v>6.2</v>
      </c>
      <c r="G126" s="212"/>
      <c r="H126" s="211">
        <v>7</v>
      </c>
      <c r="I126" s="212"/>
      <c r="J126" s="171">
        <v>81</v>
      </c>
      <c r="K126" s="171" t="s">
        <v>1150</v>
      </c>
      <c r="L126" s="59" t="s">
        <v>213</v>
      </c>
      <c r="M126" s="64">
        <v>2794100</v>
      </c>
      <c r="N126" s="73">
        <f t="shared" si="12"/>
        <v>1479229.4117647058</v>
      </c>
      <c r="O126" s="73">
        <f t="shared" si="9"/>
        <v>1019024.7058823529</v>
      </c>
      <c r="P126" s="73">
        <f t="shared" si="7"/>
        <v>1150511.7647058826</v>
      </c>
      <c r="Q126" s="63">
        <f t="shared" si="8"/>
        <v>1224720</v>
      </c>
      <c r="R126" s="73">
        <f>+VLOOKUP(B126,'luong lai may'!$B$16:$E$611,4,0)</f>
        <v>1139999</v>
      </c>
      <c r="S126" s="73">
        <f t="shared" si="11"/>
        <v>6013485</v>
      </c>
    </row>
    <row r="127" spans="2:19" ht="50.25" thickBot="1" x14ac:dyDescent="0.25">
      <c r="B127" s="35" t="s">
        <v>214</v>
      </c>
      <c r="C127" s="197" t="s">
        <v>215</v>
      </c>
      <c r="D127" s="2">
        <v>170</v>
      </c>
      <c r="E127" s="2">
        <v>10</v>
      </c>
      <c r="F127" s="211">
        <v>6</v>
      </c>
      <c r="G127" s="212"/>
      <c r="H127" s="211">
        <v>7</v>
      </c>
      <c r="I127" s="212"/>
      <c r="J127" s="171">
        <v>118</v>
      </c>
      <c r="K127" s="171" t="s">
        <v>1150</v>
      </c>
      <c r="L127" s="59" t="s">
        <v>216</v>
      </c>
      <c r="M127" s="64">
        <v>4205700</v>
      </c>
      <c r="N127" s="73">
        <f t="shared" si="12"/>
        <v>2226547.0588235296</v>
      </c>
      <c r="O127" s="73">
        <f t="shared" si="9"/>
        <v>1484364.705882353</v>
      </c>
      <c r="P127" s="73">
        <f t="shared" si="7"/>
        <v>1731758.8235294118</v>
      </c>
      <c r="Q127" s="63">
        <f t="shared" si="8"/>
        <v>1784160</v>
      </c>
      <c r="R127" s="73">
        <f>+VLOOKUP(B127,'luong lai may'!$B$16:$E$611,4,0)</f>
        <v>1688461</v>
      </c>
      <c r="S127" s="73">
        <f t="shared" si="11"/>
        <v>8915292</v>
      </c>
    </row>
    <row r="128" spans="2:19" ht="17.25" thickBot="1" x14ac:dyDescent="0.25">
      <c r="B128" s="31" t="s">
        <v>217</v>
      </c>
      <c r="C128" s="209" t="s">
        <v>218</v>
      </c>
      <c r="D128" s="213"/>
      <c r="E128" s="210"/>
      <c r="F128" s="211"/>
      <c r="G128" s="212"/>
      <c r="H128" s="211"/>
      <c r="I128" s="212"/>
      <c r="J128" s="218"/>
      <c r="K128" s="218"/>
      <c r="L128" s="59"/>
      <c r="M128" s="74"/>
      <c r="N128" s="73"/>
      <c r="O128" s="73" t="str">
        <f t="shared" si="9"/>
        <v/>
      </c>
      <c r="P128" s="73" t="str">
        <f t="shared" si="7"/>
        <v/>
      </c>
      <c r="Q128" s="63"/>
      <c r="R128" s="73"/>
      <c r="S128" s="73"/>
    </row>
    <row r="129" spans="2:19" ht="17.25" thickBot="1" x14ac:dyDescent="0.25">
      <c r="B129" s="35" t="s">
        <v>219</v>
      </c>
      <c r="C129" s="197" t="s">
        <v>125</v>
      </c>
      <c r="D129" s="2">
        <v>170</v>
      </c>
      <c r="E129" s="2">
        <v>14</v>
      </c>
      <c r="F129" s="211">
        <v>2.8</v>
      </c>
      <c r="G129" s="212"/>
      <c r="H129" s="211">
        <v>5</v>
      </c>
      <c r="I129" s="212"/>
      <c r="J129" s="171">
        <v>81</v>
      </c>
      <c r="K129" s="171" t="s">
        <v>1132</v>
      </c>
      <c r="L129" s="59" t="s">
        <v>19</v>
      </c>
      <c r="M129" s="74">
        <v>471300</v>
      </c>
      <c r="N129" s="73">
        <f t="shared" si="12"/>
        <v>349316.47058823536</v>
      </c>
      <c r="O129" s="73">
        <f t="shared" si="9"/>
        <v>77625.88235294116</v>
      </c>
      <c r="P129" s="73">
        <f t="shared" si="7"/>
        <v>138617.64705882352</v>
      </c>
      <c r="Q129" s="63">
        <f t="shared" si="8"/>
        <v>201074.40000000002</v>
      </c>
      <c r="R129" s="73">
        <f>+VLOOKUP(B129,'luong lai may'!$B$16:$E$611,4,0)</f>
        <v>397692</v>
      </c>
      <c r="S129" s="73">
        <f t="shared" si="11"/>
        <v>1164326</v>
      </c>
    </row>
    <row r="130" spans="2:19" ht="17.25" thickBot="1" x14ac:dyDescent="0.25">
      <c r="B130" s="35" t="s">
        <v>220</v>
      </c>
      <c r="C130" s="197" t="s">
        <v>152</v>
      </c>
      <c r="D130" s="2">
        <v>170</v>
      </c>
      <c r="E130" s="2">
        <v>14</v>
      </c>
      <c r="F130" s="211">
        <v>2.8</v>
      </c>
      <c r="G130" s="212"/>
      <c r="H130" s="211">
        <v>5</v>
      </c>
      <c r="I130" s="212"/>
      <c r="J130" s="171">
        <v>90</v>
      </c>
      <c r="K130" s="171" t="s">
        <v>1132</v>
      </c>
      <c r="L130" s="59" t="s">
        <v>72</v>
      </c>
      <c r="M130" s="74">
        <v>730500</v>
      </c>
      <c r="N130" s="73">
        <f t="shared" si="12"/>
        <v>541429.41176470602</v>
      </c>
      <c r="O130" s="73">
        <f t="shared" si="9"/>
        <v>120317.64705882351</v>
      </c>
      <c r="P130" s="73">
        <f t="shared" si="7"/>
        <v>214852.9411764706</v>
      </c>
      <c r="Q130" s="63">
        <f t="shared" si="8"/>
        <v>223416</v>
      </c>
      <c r="R130" s="73">
        <f>+VLOOKUP(B130,'luong lai may'!$B$16:$E$611,4,0)</f>
        <v>440000</v>
      </c>
      <c r="S130" s="73">
        <f t="shared" si="11"/>
        <v>1540016</v>
      </c>
    </row>
    <row r="131" spans="2:19" ht="17.25" customHeight="1" thickBot="1" x14ac:dyDescent="0.25">
      <c r="B131" s="35" t="s">
        <v>221</v>
      </c>
      <c r="C131" s="197" t="s">
        <v>205</v>
      </c>
      <c r="D131" s="2">
        <v>170</v>
      </c>
      <c r="E131" s="2">
        <v>14</v>
      </c>
      <c r="F131" s="211">
        <v>2.5</v>
      </c>
      <c r="G131" s="212"/>
      <c r="H131" s="211">
        <v>5</v>
      </c>
      <c r="I131" s="212"/>
      <c r="J131" s="171">
        <v>144</v>
      </c>
      <c r="K131" s="171" t="s">
        <v>1132</v>
      </c>
      <c r="L131" s="59" t="s">
        <v>75</v>
      </c>
      <c r="M131" s="74">
        <v>966900</v>
      </c>
      <c r="N131" s="73">
        <f t="shared" si="12"/>
        <v>716643.52941176482</v>
      </c>
      <c r="O131" s="73">
        <f t="shared" si="9"/>
        <v>142191.17647058822</v>
      </c>
      <c r="P131" s="73">
        <f t="shared" si="7"/>
        <v>284382.35294117645</v>
      </c>
      <c r="Q131" s="63">
        <f t="shared" si="8"/>
        <v>357465.60000000003</v>
      </c>
      <c r="R131" s="73">
        <f>+VLOOKUP(B131,'luong lai may'!$B$16:$E$611,4,0)</f>
        <v>489231</v>
      </c>
      <c r="S131" s="73">
        <f t="shared" si="11"/>
        <v>1989914</v>
      </c>
    </row>
    <row r="132" spans="2:19" ht="17.25" customHeight="1" thickBot="1" x14ac:dyDescent="0.25">
      <c r="B132" s="35" t="s">
        <v>222</v>
      </c>
      <c r="C132" s="197" t="s">
        <v>165</v>
      </c>
      <c r="D132" s="2">
        <v>170</v>
      </c>
      <c r="E132" s="2">
        <v>14</v>
      </c>
      <c r="F132" s="211">
        <v>2.5</v>
      </c>
      <c r="G132" s="212"/>
      <c r="H132" s="211">
        <v>5</v>
      </c>
      <c r="I132" s="212"/>
      <c r="J132" s="171">
        <v>180</v>
      </c>
      <c r="K132" s="171" t="s">
        <v>1132</v>
      </c>
      <c r="L132" s="59" t="s">
        <v>75</v>
      </c>
      <c r="M132" s="85">
        <f>+M131</f>
        <v>966900</v>
      </c>
      <c r="N132" s="73">
        <f t="shared" si="12"/>
        <v>716643.52941176482</v>
      </c>
      <c r="O132" s="73">
        <f t="shared" si="9"/>
        <v>142191.17647058822</v>
      </c>
      <c r="P132" s="73">
        <f t="shared" si="7"/>
        <v>284382.35294117645</v>
      </c>
      <c r="Q132" s="63">
        <f t="shared" si="8"/>
        <v>446832</v>
      </c>
      <c r="R132" s="73">
        <f>+VLOOKUP(B132,'luong lai may'!$B$16:$E$611,4,0)</f>
        <v>489231</v>
      </c>
      <c r="S132" s="73">
        <f t="shared" si="11"/>
        <v>2079280</v>
      </c>
    </row>
    <row r="133" spans="2:19" ht="30.75" customHeight="1" thickBot="1" x14ac:dyDescent="0.25">
      <c r="B133" s="31" t="s">
        <v>223</v>
      </c>
      <c r="C133" s="198" t="s">
        <v>224</v>
      </c>
      <c r="D133" s="2">
        <v>170</v>
      </c>
      <c r="E133" s="2">
        <v>14</v>
      </c>
      <c r="F133" s="211">
        <v>3.5</v>
      </c>
      <c r="G133" s="212"/>
      <c r="H133" s="211">
        <v>6</v>
      </c>
      <c r="I133" s="212"/>
      <c r="J133" s="171">
        <v>233</v>
      </c>
      <c r="K133" s="171" t="s">
        <v>1132</v>
      </c>
      <c r="L133" s="59" t="s">
        <v>225</v>
      </c>
      <c r="M133" s="64">
        <v>2353600</v>
      </c>
      <c r="N133" s="73">
        <f t="shared" si="12"/>
        <v>1744432.9411764706</v>
      </c>
      <c r="O133" s="73">
        <f t="shared" si="9"/>
        <v>484564.70588235301</v>
      </c>
      <c r="P133" s="73">
        <f t="shared" si="7"/>
        <v>830682.3529411765</v>
      </c>
      <c r="Q133" s="63">
        <f t="shared" si="8"/>
        <v>578399.20000000007</v>
      </c>
      <c r="R133" s="73">
        <f>+VLOOKUP(B133,'luong lai may'!$B$16:$E$611,4,0)</f>
        <v>1224616</v>
      </c>
      <c r="S133" s="73">
        <f t="shared" si="11"/>
        <v>4862695</v>
      </c>
    </row>
    <row r="134" spans="2:19" s="46" customFormat="1" ht="33" customHeight="1" thickBot="1" x14ac:dyDescent="0.25">
      <c r="B134" s="24" t="s">
        <v>226</v>
      </c>
      <c r="C134" s="199" t="s">
        <v>227</v>
      </c>
      <c r="D134" s="21">
        <v>170</v>
      </c>
      <c r="E134" s="21">
        <v>14</v>
      </c>
      <c r="F134" s="221">
        <v>3.5</v>
      </c>
      <c r="G134" s="222"/>
      <c r="H134" s="221">
        <v>6</v>
      </c>
      <c r="I134" s="222"/>
      <c r="J134" s="171">
        <v>168</v>
      </c>
      <c r="K134" s="171" t="s">
        <v>1132</v>
      </c>
      <c r="L134" s="60" t="s">
        <v>228</v>
      </c>
      <c r="M134" s="75"/>
      <c r="N134" s="73">
        <f t="shared" si="12"/>
        <v>0</v>
      </c>
      <c r="O134" s="73">
        <f t="shared" si="9"/>
        <v>0</v>
      </c>
      <c r="P134" s="73">
        <f t="shared" si="7"/>
        <v>0</v>
      </c>
      <c r="Q134" s="63">
        <f t="shared" si="8"/>
        <v>417043.20000000001</v>
      </c>
      <c r="R134" s="73">
        <f>+VLOOKUP(B134,'luong lai may'!$B$16:$E$611,4,0)</f>
        <v>832308</v>
      </c>
      <c r="S134" s="73">
        <f t="shared" si="11"/>
        <v>1249351</v>
      </c>
    </row>
    <row r="135" spans="2:19" ht="17.25" thickBot="1" x14ac:dyDescent="0.25">
      <c r="B135" s="31" t="s">
        <v>229</v>
      </c>
      <c r="C135" s="209" t="s">
        <v>230</v>
      </c>
      <c r="D135" s="210"/>
      <c r="E135" s="2"/>
      <c r="F135" s="211"/>
      <c r="G135" s="212"/>
      <c r="H135" s="211"/>
      <c r="I135" s="212"/>
      <c r="J135" s="218"/>
      <c r="K135" s="218"/>
      <c r="L135" s="59"/>
      <c r="M135" s="74"/>
      <c r="N135" s="73"/>
      <c r="O135" s="73" t="str">
        <f t="shared" si="9"/>
        <v/>
      </c>
      <c r="P135" s="73" t="str">
        <f t="shared" si="7"/>
        <v/>
      </c>
      <c r="Q135" s="63"/>
      <c r="R135" s="73"/>
      <c r="S135" s="73"/>
    </row>
    <row r="136" spans="2:19" ht="17.25" thickBot="1" x14ac:dyDescent="0.25">
      <c r="B136" s="35" t="s">
        <v>231</v>
      </c>
      <c r="C136" s="197" t="s">
        <v>152</v>
      </c>
      <c r="D136" s="2">
        <v>280</v>
      </c>
      <c r="E136" s="2">
        <v>10</v>
      </c>
      <c r="F136" s="211">
        <v>2.2999999999999998</v>
      </c>
      <c r="G136" s="212"/>
      <c r="H136" s="211">
        <v>5</v>
      </c>
      <c r="I136" s="212"/>
      <c r="J136" s="171">
        <v>48</v>
      </c>
      <c r="K136" s="171" t="s">
        <v>1132</v>
      </c>
      <c r="L136" s="59" t="s">
        <v>72</v>
      </c>
      <c r="M136" s="64">
        <v>330300</v>
      </c>
      <c r="N136" s="73">
        <f t="shared" si="12"/>
        <v>106167.85714285714</v>
      </c>
      <c r="O136" s="73">
        <f t="shared" si="9"/>
        <v>27131.785714285714</v>
      </c>
      <c r="P136" s="73">
        <f t="shared" si="7"/>
        <v>58982.142857142855</v>
      </c>
      <c r="Q136" s="63">
        <f t="shared" si="8"/>
        <v>119155.20000000001</v>
      </c>
      <c r="R136" s="73">
        <f>+VLOOKUP(B136,'luong lai may'!$B$16:$E$611,4,0)</f>
        <v>440000</v>
      </c>
      <c r="S136" s="73">
        <f t="shared" si="11"/>
        <v>751437</v>
      </c>
    </row>
    <row r="137" spans="2:19" ht="17.25" thickBot="1" x14ac:dyDescent="0.25">
      <c r="B137" s="35" t="s">
        <v>232</v>
      </c>
      <c r="C137" s="197" t="s">
        <v>154</v>
      </c>
      <c r="D137" s="2">
        <v>280</v>
      </c>
      <c r="E137" s="2">
        <v>10</v>
      </c>
      <c r="F137" s="211">
        <v>2.2999999999999998</v>
      </c>
      <c r="G137" s="212"/>
      <c r="H137" s="211">
        <v>5</v>
      </c>
      <c r="I137" s="212"/>
      <c r="J137" s="171">
        <v>60</v>
      </c>
      <c r="K137" s="171" t="s">
        <v>1132</v>
      </c>
      <c r="L137" s="59" t="s">
        <v>72</v>
      </c>
      <c r="M137" s="64">
        <v>371700</v>
      </c>
      <c r="N137" s="73">
        <f t="shared" si="12"/>
        <v>119475</v>
      </c>
      <c r="O137" s="73">
        <f t="shared" si="9"/>
        <v>30532.5</v>
      </c>
      <c r="P137" s="73">
        <f t="shared" si="7"/>
        <v>66375</v>
      </c>
      <c r="Q137" s="63">
        <f t="shared" si="8"/>
        <v>148944</v>
      </c>
      <c r="R137" s="73">
        <f>+VLOOKUP(B137,'luong lai may'!$B$16:$E$611,4,0)</f>
        <v>440000</v>
      </c>
      <c r="S137" s="73">
        <f t="shared" si="11"/>
        <v>805327</v>
      </c>
    </row>
    <row r="138" spans="2:19" ht="17.25" thickBot="1" x14ac:dyDescent="0.25">
      <c r="B138" s="35" t="s">
        <v>233</v>
      </c>
      <c r="C138" s="197" t="s">
        <v>156</v>
      </c>
      <c r="D138" s="2">
        <v>280</v>
      </c>
      <c r="E138" s="2">
        <v>10</v>
      </c>
      <c r="F138" s="211">
        <v>2.2999999999999998</v>
      </c>
      <c r="G138" s="212"/>
      <c r="H138" s="211">
        <v>5</v>
      </c>
      <c r="I138" s="212"/>
      <c r="J138" s="171">
        <v>72</v>
      </c>
      <c r="K138" s="171" t="s">
        <v>1132</v>
      </c>
      <c r="L138" s="59" t="s">
        <v>72</v>
      </c>
      <c r="M138" s="64">
        <v>421200</v>
      </c>
      <c r="N138" s="73">
        <f t="shared" si="12"/>
        <v>135385.71428571429</v>
      </c>
      <c r="O138" s="73">
        <f t="shared" si="9"/>
        <v>34598.571428571428</v>
      </c>
      <c r="P138" s="73">
        <f t="shared" si="7"/>
        <v>75214.28571428571</v>
      </c>
      <c r="Q138" s="63">
        <f t="shared" si="8"/>
        <v>178732.80000000002</v>
      </c>
      <c r="R138" s="73">
        <f>+VLOOKUP(B138,'luong lai may'!$B$16:$E$611,4,0)</f>
        <v>440000</v>
      </c>
      <c r="S138" s="73">
        <f t="shared" si="11"/>
        <v>863931</v>
      </c>
    </row>
    <row r="139" spans="2:19" ht="17.25" thickBot="1" x14ac:dyDescent="0.25">
      <c r="B139" s="35" t="s">
        <v>234</v>
      </c>
      <c r="C139" s="197" t="s">
        <v>205</v>
      </c>
      <c r="D139" s="2">
        <v>280</v>
      </c>
      <c r="E139" s="2">
        <v>10</v>
      </c>
      <c r="F139" s="211">
        <v>2.2999999999999998</v>
      </c>
      <c r="G139" s="212"/>
      <c r="H139" s="211">
        <v>5</v>
      </c>
      <c r="I139" s="212"/>
      <c r="J139" s="171">
        <v>84</v>
      </c>
      <c r="K139" s="171" t="s">
        <v>1132</v>
      </c>
      <c r="L139" s="59" t="s">
        <v>75</v>
      </c>
      <c r="M139" s="64">
        <v>505400</v>
      </c>
      <c r="N139" s="73">
        <f t="shared" si="12"/>
        <v>162450</v>
      </c>
      <c r="O139" s="73">
        <f t="shared" si="9"/>
        <v>41514.999999999993</v>
      </c>
      <c r="P139" s="73">
        <f t="shared" si="7"/>
        <v>90250</v>
      </c>
      <c r="Q139" s="63">
        <f t="shared" si="8"/>
        <v>208521.60000000001</v>
      </c>
      <c r="R139" s="73">
        <f>+VLOOKUP(B139,'luong lai may'!$B$16:$E$611,4,0)</f>
        <v>489231</v>
      </c>
      <c r="S139" s="73">
        <f t="shared" si="11"/>
        <v>991968</v>
      </c>
    </row>
    <row r="140" spans="2:19" ht="17.25" customHeight="1" thickBot="1" x14ac:dyDescent="0.25">
      <c r="B140" s="35" t="s">
        <v>235</v>
      </c>
      <c r="C140" s="197" t="s">
        <v>165</v>
      </c>
      <c r="D140" s="2">
        <v>280</v>
      </c>
      <c r="E140" s="2">
        <v>10</v>
      </c>
      <c r="F140" s="211">
        <v>2.2999999999999998</v>
      </c>
      <c r="G140" s="212"/>
      <c r="H140" s="211">
        <v>5</v>
      </c>
      <c r="I140" s="212"/>
      <c r="J140" s="171">
        <v>108</v>
      </c>
      <c r="K140" s="171" t="s">
        <v>1132</v>
      </c>
      <c r="L140" s="59" t="s">
        <v>75</v>
      </c>
      <c r="M140" s="64">
        <v>628300</v>
      </c>
      <c r="N140" s="73">
        <f t="shared" si="12"/>
        <v>201953.57142857142</v>
      </c>
      <c r="O140" s="73">
        <f t="shared" si="9"/>
        <v>51610.357142857145</v>
      </c>
      <c r="P140" s="73">
        <f t="shared" si="7"/>
        <v>112196.42857142857</v>
      </c>
      <c r="Q140" s="63">
        <f t="shared" si="8"/>
        <v>268099.20000000001</v>
      </c>
      <c r="R140" s="73">
        <f>+VLOOKUP(B140,'luong lai may'!$B$16:$E$611,4,0)</f>
        <v>489231</v>
      </c>
      <c r="S140" s="73">
        <f t="shared" si="11"/>
        <v>1123091</v>
      </c>
    </row>
    <row r="141" spans="2:19" ht="17.25" customHeight="1" thickBot="1" x14ac:dyDescent="0.25">
      <c r="B141" s="35" t="s">
        <v>236</v>
      </c>
      <c r="C141" s="197" t="s">
        <v>170</v>
      </c>
      <c r="D141" s="2">
        <v>280</v>
      </c>
      <c r="E141" s="2">
        <v>10</v>
      </c>
      <c r="F141" s="211">
        <v>2.1</v>
      </c>
      <c r="G141" s="212"/>
      <c r="H141" s="211">
        <v>5</v>
      </c>
      <c r="I141" s="212"/>
      <c r="J141" s="171">
        <v>132</v>
      </c>
      <c r="K141" s="171" t="s">
        <v>1132</v>
      </c>
      <c r="L141" s="59" t="s">
        <v>75</v>
      </c>
      <c r="M141" s="64">
        <v>867000</v>
      </c>
      <c r="N141" s="73">
        <f t="shared" si="12"/>
        <v>278678.57142857142</v>
      </c>
      <c r="O141" s="73">
        <f t="shared" si="9"/>
        <v>65025</v>
      </c>
      <c r="P141" s="73">
        <f t="shared" si="7"/>
        <v>154821.42857142858</v>
      </c>
      <c r="Q141" s="63">
        <f t="shared" si="8"/>
        <v>327676.80000000005</v>
      </c>
      <c r="R141" s="73">
        <f>+VLOOKUP(B141,'luong lai may'!$B$16:$E$611,4,0)</f>
        <v>489231</v>
      </c>
      <c r="S141" s="73">
        <f t="shared" si="11"/>
        <v>1315433</v>
      </c>
    </row>
    <row r="142" spans="2:19" ht="17.25" customHeight="1" thickBot="1" x14ac:dyDescent="0.25">
      <c r="B142" s="35" t="s">
        <v>237</v>
      </c>
      <c r="C142" s="197" t="s">
        <v>238</v>
      </c>
      <c r="D142" s="2">
        <v>280</v>
      </c>
      <c r="E142" s="2">
        <v>10</v>
      </c>
      <c r="F142" s="211">
        <v>2.1</v>
      </c>
      <c r="G142" s="212"/>
      <c r="H142" s="211">
        <v>5</v>
      </c>
      <c r="I142" s="212"/>
      <c r="J142" s="171">
        <v>144</v>
      </c>
      <c r="K142" s="171" t="s">
        <v>1132</v>
      </c>
      <c r="L142" s="59" t="s">
        <v>75</v>
      </c>
      <c r="M142" s="64">
        <v>997000</v>
      </c>
      <c r="N142" s="73">
        <f t="shared" si="12"/>
        <v>320464.28571428574</v>
      </c>
      <c r="O142" s="73">
        <f t="shared" si="9"/>
        <v>74775</v>
      </c>
      <c r="P142" s="73">
        <f t="shared" si="7"/>
        <v>178035.71428571429</v>
      </c>
      <c r="Q142" s="63">
        <f t="shared" si="8"/>
        <v>357465.60000000003</v>
      </c>
      <c r="R142" s="73">
        <f>+VLOOKUP(B142,'luong lai may'!$B$16:$E$611,4,0)</f>
        <v>489231</v>
      </c>
      <c r="S142" s="73">
        <f t="shared" si="11"/>
        <v>1419972</v>
      </c>
    </row>
    <row r="143" spans="2:19" ht="17.25" customHeight="1" thickBot="1" x14ac:dyDescent="0.25">
      <c r="B143" s="35" t="s">
        <v>239</v>
      </c>
      <c r="C143" s="197" t="s">
        <v>240</v>
      </c>
      <c r="D143" s="2">
        <v>280</v>
      </c>
      <c r="E143" s="2">
        <v>10</v>
      </c>
      <c r="F143" s="211">
        <v>2.1</v>
      </c>
      <c r="G143" s="212"/>
      <c r="H143" s="211">
        <v>5</v>
      </c>
      <c r="I143" s="212"/>
      <c r="J143" s="171">
        <v>168</v>
      </c>
      <c r="K143" s="171" t="s">
        <v>1132</v>
      </c>
      <c r="L143" s="59" t="s">
        <v>75</v>
      </c>
      <c r="M143" s="64">
        <v>1296300</v>
      </c>
      <c r="N143" s="73">
        <f t="shared" si="12"/>
        <v>416667.85714285716</v>
      </c>
      <c r="O143" s="73">
        <f t="shared" si="9"/>
        <v>97222.500000000015</v>
      </c>
      <c r="P143" s="73">
        <f t="shared" si="7"/>
        <v>231482.14285714287</v>
      </c>
      <c r="Q143" s="63">
        <f t="shared" si="8"/>
        <v>417043.20000000001</v>
      </c>
      <c r="R143" s="73">
        <f>+VLOOKUP(B143,'luong lai may'!$B$16:$E$611,4,0)</f>
        <v>489231</v>
      </c>
      <c r="S143" s="73">
        <f t="shared" si="11"/>
        <v>1651647</v>
      </c>
    </row>
    <row r="144" spans="2:19" ht="17.25" customHeight="1" thickBot="1" x14ac:dyDescent="0.25">
      <c r="B144" s="35" t="s">
        <v>241</v>
      </c>
      <c r="C144" s="197" t="s">
        <v>242</v>
      </c>
      <c r="D144" s="2">
        <v>280</v>
      </c>
      <c r="E144" s="2">
        <v>10</v>
      </c>
      <c r="F144" s="211">
        <v>2</v>
      </c>
      <c r="G144" s="212"/>
      <c r="H144" s="211">
        <v>5</v>
      </c>
      <c r="I144" s="212"/>
      <c r="J144" s="171">
        <v>204</v>
      </c>
      <c r="K144" s="171" t="s">
        <v>1132</v>
      </c>
      <c r="L144" s="59" t="s">
        <v>75</v>
      </c>
      <c r="M144" s="64">
        <v>1673600</v>
      </c>
      <c r="N144" s="73">
        <f t="shared" si="12"/>
        <v>537942.85714285716</v>
      </c>
      <c r="O144" s="73">
        <f t="shared" si="9"/>
        <v>119542.85714285714</v>
      </c>
      <c r="P144" s="73">
        <f t="shared" si="7"/>
        <v>298857.14285714284</v>
      </c>
      <c r="Q144" s="63">
        <f t="shared" si="8"/>
        <v>506409.60000000003</v>
      </c>
      <c r="R144" s="73">
        <f>+VLOOKUP(B144,'luong lai may'!$B$16:$E$611,4,0)</f>
        <v>489231</v>
      </c>
      <c r="S144" s="73">
        <f t="shared" si="11"/>
        <v>1951983</v>
      </c>
    </row>
    <row r="145" spans="2:19" ht="17.25" thickBot="1" x14ac:dyDescent="0.25">
      <c r="B145" s="31" t="s">
        <v>243</v>
      </c>
      <c r="C145" s="209" t="s">
        <v>244</v>
      </c>
      <c r="D145" s="213"/>
      <c r="E145" s="210"/>
      <c r="F145" s="209"/>
      <c r="G145" s="210"/>
      <c r="H145" s="209"/>
      <c r="I145" s="210"/>
      <c r="J145" s="213"/>
      <c r="K145" s="213"/>
      <c r="L145" s="59"/>
      <c r="M145" s="74"/>
      <c r="N145" s="73"/>
      <c r="O145" s="73" t="str">
        <f t="shared" si="9"/>
        <v/>
      </c>
      <c r="P145" s="73" t="str">
        <f t="shared" ref="P145:P208" si="13">+IFERROR(IF(ISNUMBER(B145),"",M145*H145%*1000/D145),"")</f>
        <v/>
      </c>
      <c r="Q145" s="63"/>
      <c r="R145" s="73"/>
      <c r="S145" s="73"/>
    </row>
    <row r="146" spans="2:19" ht="17.25" thickBot="1" x14ac:dyDescent="0.25">
      <c r="B146" s="35" t="s">
        <v>245</v>
      </c>
      <c r="C146" s="197" t="s">
        <v>246</v>
      </c>
      <c r="D146" s="2">
        <v>280</v>
      </c>
      <c r="E146" s="2">
        <v>18</v>
      </c>
      <c r="F146" s="211">
        <v>4.3</v>
      </c>
      <c r="G146" s="212"/>
      <c r="H146" s="211">
        <v>5</v>
      </c>
      <c r="I146" s="212"/>
      <c r="J146" s="171">
        <v>21</v>
      </c>
      <c r="K146" s="171" t="s">
        <v>1132</v>
      </c>
      <c r="L146" s="59" t="s">
        <v>93</v>
      </c>
      <c r="M146" s="74">
        <v>163700</v>
      </c>
      <c r="N146" s="73">
        <f t="shared" si="12"/>
        <v>94712.142857142855</v>
      </c>
      <c r="O146" s="73">
        <f t="shared" ref="O146:O175" si="14">+IFERROR(IF(ISNUMBER(B146),"",M146*F146%*1000/D146),"")</f>
        <v>25139.642857142855</v>
      </c>
      <c r="P146" s="73">
        <f t="shared" si="13"/>
        <v>29232.142857142859</v>
      </c>
      <c r="Q146" s="63">
        <f t="shared" ref="Q146:Q187" si="15">+IF(RIGHT(K146,3)="zel",$N$9*$P$4*$J146,IF(RIGHT(K146,3)="ăng",$J146*$O$9*$P$5,IF(RIGHT(K146,3)="kWh",$J146*$P$9*$P$6,0)))</f>
        <v>52130.400000000001</v>
      </c>
      <c r="R146" s="73">
        <f>+VLOOKUP(B146,'luong lai may'!$B$16:$E$611,4,0)</f>
        <v>166154</v>
      </c>
      <c r="S146" s="73">
        <f t="shared" si="11"/>
        <v>367368</v>
      </c>
    </row>
    <row r="147" spans="2:19" ht="17.25" thickBot="1" x14ac:dyDescent="0.25">
      <c r="B147" s="35" t="s">
        <v>247</v>
      </c>
      <c r="C147" s="197" t="s">
        <v>248</v>
      </c>
      <c r="D147" s="2">
        <v>280</v>
      </c>
      <c r="E147" s="2">
        <v>17</v>
      </c>
      <c r="F147" s="211">
        <v>4.0999999999999996</v>
      </c>
      <c r="G147" s="212"/>
      <c r="H147" s="211">
        <v>5</v>
      </c>
      <c r="I147" s="212"/>
      <c r="J147" s="171">
        <v>39</v>
      </c>
      <c r="K147" s="171" t="s">
        <v>1132</v>
      </c>
      <c r="L147" s="59" t="s">
        <v>93</v>
      </c>
      <c r="M147" s="74">
        <v>252000</v>
      </c>
      <c r="N147" s="73">
        <f t="shared" si="12"/>
        <v>137700</v>
      </c>
      <c r="O147" s="73">
        <f t="shared" si="14"/>
        <v>36899.999999999993</v>
      </c>
      <c r="P147" s="73">
        <f t="shared" si="13"/>
        <v>45000</v>
      </c>
      <c r="Q147" s="63">
        <f t="shared" si="15"/>
        <v>96813.6</v>
      </c>
      <c r="R147" s="73">
        <f>+VLOOKUP(B147,'luong lai may'!$B$16:$E$611,4,0)</f>
        <v>166154</v>
      </c>
      <c r="S147" s="73">
        <f t="shared" si="11"/>
        <v>482568</v>
      </c>
    </row>
    <row r="148" spans="2:19" ht="17.25" customHeight="1" thickBot="1" x14ac:dyDescent="0.25">
      <c r="B148" s="31" t="s">
        <v>249</v>
      </c>
      <c r="C148" s="209" t="s">
        <v>250</v>
      </c>
      <c r="D148" s="213"/>
      <c r="E148" s="213"/>
      <c r="F148" s="213"/>
      <c r="G148" s="210"/>
      <c r="H148" s="211"/>
      <c r="I148" s="212"/>
      <c r="J148" s="218"/>
      <c r="K148" s="218"/>
      <c r="L148" s="59"/>
      <c r="M148" s="74"/>
      <c r="N148" s="73"/>
      <c r="O148" s="73" t="str">
        <f t="shared" si="14"/>
        <v/>
      </c>
      <c r="P148" s="73" t="str">
        <f t="shared" si="13"/>
        <v/>
      </c>
      <c r="Q148" s="63"/>
      <c r="R148" s="73"/>
      <c r="S148" s="73"/>
    </row>
    <row r="149" spans="2:19" ht="17.25" thickBot="1" x14ac:dyDescent="0.25">
      <c r="B149" s="35" t="s">
        <v>251</v>
      </c>
      <c r="C149" s="197" t="s">
        <v>248</v>
      </c>
      <c r="D149" s="2">
        <v>280</v>
      </c>
      <c r="E149" s="2">
        <v>17</v>
      </c>
      <c r="F149" s="211">
        <v>4.0999999999999996</v>
      </c>
      <c r="G149" s="212"/>
      <c r="H149" s="211">
        <v>5</v>
      </c>
      <c r="I149" s="212"/>
      <c r="J149" s="171">
        <v>47</v>
      </c>
      <c r="K149" s="171" t="s">
        <v>1132</v>
      </c>
      <c r="L149" s="59" t="s">
        <v>93</v>
      </c>
      <c r="M149" s="64">
        <v>514900</v>
      </c>
      <c r="N149" s="73">
        <f t="shared" si="12"/>
        <v>281356.07142857142</v>
      </c>
      <c r="O149" s="73">
        <f t="shared" si="14"/>
        <v>75396.07142857142</v>
      </c>
      <c r="P149" s="73">
        <f t="shared" si="13"/>
        <v>91946.428571428565</v>
      </c>
      <c r="Q149" s="63">
        <f t="shared" si="15"/>
        <v>116672.8</v>
      </c>
      <c r="R149" s="73">
        <f>+VLOOKUP(B149,'luong lai may'!$B$16:$E$611,4,0)</f>
        <v>166154</v>
      </c>
      <c r="S149" s="73">
        <f t="shared" si="11"/>
        <v>731525</v>
      </c>
    </row>
    <row r="150" spans="2:19" ht="17.25" thickBot="1" x14ac:dyDescent="0.25">
      <c r="B150" s="31" t="s">
        <v>252</v>
      </c>
      <c r="C150" s="209" t="s">
        <v>253</v>
      </c>
      <c r="D150" s="210"/>
      <c r="E150" s="2"/>
      <c r="F150" s="211"/>
      <c r="G150" s="212"/>
      <c r="H150" s="211"/>
      <c r="I150" s="212"/>
      <c r="J150" s="218"/>
      <c r="K150" s="218"/>
      <c r="L150" s="59"/>
      <c r="M150" s="74"/>
      <c r="N150" s="73"/>
      <c r="O150" s="73" t="str">
        <f t="shared" si="14"/>
        <v/>
      </c>
      <c r="P150" s="73" t="str">
        <f t="shared" si="13"/>
        <v/>
      </c>
      <c r="Q150" s="63"/>
      <c r="R150" s="73"/>
      <c r="S150" s="73"/>
    </row>
    <row r="151" spans="2:19" ht="17.25" thickBot="1" x14ac:dyDescent="0.25">
      <c r="B151" s="35" t="s">
        <v>254</v>
      </c>
      <c r="C151" s="197" t="s">
        <v>255</v>
      </c>
      <c r="D151" s="2">
        <v>230</v>
      </c>
      <c r="E151" s="2">
        <v>17</v>
      </c>
      <c r="F151" s="211">
        <v>5.0999999999999996</v>
      </c>
      <c r="G151" s="212"/>
      <c r="H151" s="211">
        <v>4</v>
      </c>
      <c r="I151" s="212"/>
      <c r="J151" s="171">
        <v>4</v>
      </c>
      <c r="K151" s="171" t="s">
        <v>1132</v>
      </c>
      <c r="L151" s="59" t="s">
        <v>93</v>
      </c>
      <c r="M151" s="74">
        <v>4600</v>
      </c>
      <c r="N151" s="73">
        <f t="shared" ref="N151:N201" si="16">+IF(M151&gt;=30000,(M151-M151*10%)*1000*E151%/D151,M151*E151%*1000/D151)</f>
        <v>3400</v>
      </c>
      <c r="O151" s="73">
        <f t="shared" si="14"/>
        <v>1020</v>
      </c>
      <c r="P151" s="73">
        <f t="shared" si="13"/>
        <v>800</v>
      </c>
      <c r="Q151" s="63">
        <f t="shared" si="15"/>
        <v>9929.6</v>
      </c>
      <c r="R151" s="73">
        <f>+VLOOKUP(B151,'luong lai may'!$B$16:$E$611,4,0)</f>
        <v>166154</v>
      </c>
      <c r="S151" s="73">
        <f t="shared" si="11"/>
        <v>181304</v>
      </c>
    </row>
    <row r="152" spans="2:19" ht="17.25" thickBot="1" x14ac:dyDescent="0.25">
      <c r="B152" s="35" t="s">
        <v>256</v>
      </c>
      <c r="C152" s="197" t="s">
        <v>257</v>
      </c>
      <c r="D152" s="2">
        <v>230</v>
      </c>
      <c r="E152" s="2">
        <v>17</v>
      </c>
      <c r="F152" s="211">
        <v>5.0999999999999996</v>
      </c>
      <c r="G152" s="212"/>
      <c r="H152" s="211">
        <v>4</v>
      </c>
      <c r="I152" s="212"/>
      <c r="J152" s="171">
        <v>5</v>
      </c>
      <c r="K152" s="171" t="s">
        <v>1132</v>
      </c>
      <c r="L152" s="59" t="s">
        <v>93</v>
      </c>
      <c r="M152" s="74">
        <v>5900</v>
      </c>
      <c r="N152" s="73">
        <f t="shared" si="16"/>
        <v>4360.8695652173919</v>
      </c>
      <c r="O152" s="73">
        <f t="shared" si="14"/>
        <v>1308.2608695652175</v>
      </c>
      <c r="P152" s="73">
        <f t="shared" si="13"/>
        <v>1026.0869565217392</v>
      </c>
      <c r="Q152" s="63">
        <f t="shared" si="15"/>
        <v>12412</v>
      </c>
      <c r="R152" s="73">
        <f>+VLOOKUP(B152,'luong lai may'!$B$16:$E$611,4,0)</f>
        <v>166154</v>
      </c>
      <c r="S152" s="73">
        <f t="shared" si="11"/>
        <v>185261</v>
      </c>
    </row>
    <row r="153" spans="2:19" ht="17.25" thickBot="1" x14ac:dyDescent="0.25">
      <c r="B153" s="35" t="s">
        <v>258</v>
      </c>
      <c r="C153" s="197" t="s">
        <v>259</v>
      </c>
      <c r="D153" s="2">
        <v>230</v>
      </c>
      <c r="E153" s="2">
        <v>17</v>
      </c>
      <c r="F153" s="211">
        <v>4.5999999999999996</v>
      </c>
      <c r="G153" s="212"/>
      <c r="H153" s="211">
        <v>4</v>
      </c>
      <c r="I153" s="212"/>
      <c r="J153" s="171">
        <v>6</v>
      </c>
      <c r="K153" s="171" t="s">
        <v>1132</v>
      </c>
      <c r="L153" s="59" t="s">
        <v>93</v>
      </c>
      <c r="M153" s="74">
        <v>16400</v>
      </c>
      <c r="N153" s="73">
        <f t="shared" si="16"/>
        <v>12121.739130434782</v>
      </c>
      <c r="O153" s="73">
        <f t="shared" si="14"/>
        <v>3280</v>
      </c>
      <c r="P153" s="73">
        <f t="shared" si="13"/>
        <v>2852.1739130434785</v>
      </c>
      <c r="Q153" s="63">
        <f t="shared" si="15"/>
        <v>14894.400000000001</v>
      </c>
      <c r="R153" s="73">
        <f>+VLOOKUP(B153,'luong lai may'!$B$16:$E$611,4,0)</f>
        <v>166154</v>
      </c>
      <c r="S153" s="73">
        <f t="shared" si="11"/>
        <v>199302</v>
      </c>
    </row>
    <row r="154" spans="2:19" ht="17.25" thickBot="1" x14ac:dyDescent="0.25">
      <c r="B154" s="35" t="s">
        <v>260</v>
      </c>
      <c r="C154" s="197" t="s">
        <v>261</v>
      </c>
      <c r="D154" s="2">
        <v>230</v>
      </c>
      <c r="E154" s="2">
        <v>17</v>
      </c>
      <c r="F154" s="211">
        <v>4.5999999999999996</v>
      </c>
      <c r="G154" s="212"/>
      <c r="H154" s="211">
        <v>4</v>
      </c>
      <c r="I154" s="212"/>
      <c r="J154" s="171">
        <v>11</v>
      </c>
      <c r="K154" s="171" t="s">
        <v>1132</v>
      </c>
      <c r="L154" s="59" t="s">
        <v>93</v>
      </c>
      <c r="M154" s="74">
        <v>38600</v>
      </c>
      <c r="N154" s="73">
        <f t="shared" si="16"/>
        <v>25677.391304347828</v>
      </c>
      <c r="O154" s="73">
        <f t="shared" si="14"/>
        <v>7720</v>
      </c>
      <c r="P154" s="73">
        <f t="shared" si="13"/>
        <v>6713.04347826087</v>
      </c>
      <c r="Q154" s="63">
        <f t="shared" si="15"/>
        <v>27306.400000000001</v>
      </c>
      <c r="R154" s="73">
        <f>+VLOOKUP(B154,'luong lai may'!$B$16:$E$611,4,0)</f>
        <v>166154</v>
      </c>
      <c r="S154" s="73">
        <f t="shared" si="11"/>
        <v>233571</v>
      </c>
    </row>
    <row r="155" spans="2:19" ht="17.25" thickBot="1" x14ac:dyDescent="0.25">
      <c r="B155" s="35" t="s">
        <v>262</v>
      </c>
      <c r="C155" s="197" t="s">
        <v>263</v>
      </c>
      <c r="D155" s="2">
        <v>230</v>
      </c>
      <c r="E155" s="2">
        <v>17</v>
      </c>
      <c r="F155" s="211">
        <v>4.5999999999999996</v>
      </c>
      <c r="G155" s="212"/>
      <c r="H155" s="211">
        <v>4</v>
      </c>
      <c r="I155" s="212"/>
      <c r="J155" s="171">
        <v>12</v>
      </c>
      <c r="K155" s="171" t="s">
        <v>1132</v>
      </c>
      <c r="L155" s="59" t="s">
        <v>93</v>
      </c>
      <c r="M155" s="74">
        <v>42500</v>
      </c>
      <c r="N155" s="73">
        <f t="shared" si="16"/>
        <v>28271.739130434788</v>
      </c>
      <c r="O155" s="73">
        <f t="shared" si="14"/>
        <v>8500</v>
      </c>
      <c r="P155" s="73">
        <f t="shared" si="13"/>
        <v>7391.304347826087</v>
      </c>
      <c r="Q155" s="63">
        <f t="shared" si="15"/>
        <v>29788.800000000003</v>
      </c>
      <c r="R155" s="73">
        <f>+VLOOKUP(B155,'luong lai may'!$B$16:$E$611,4,0)</f>
        <v>166154</v>
      </c>
      <c r="S155" s="73">
        <f t="shared" si="11"/>
        <v>240106</v>
      </c>
    </row>
    <row r="156" spans="2:19" ht="17.25" thickBot="1" x14ac:dyDescent="0.25">
      <c r="B156" s="35" t="s">
        <v>264</v>
      </c>
      <c r="C156" s="197" t="s">
        <v>265</v>
      </c>
      <c r="D156" s="2">
        <v>230</v>
      </c>
      <c r="E156" s="2">
        <v>17</v>
      </c>
      <c r="F156" s="211">
        <v>4.5999999999999996</v>
      </c>
      <c r="G156" s="212"/>
      <c r="H156" s="211">
        <v>4</v>
      </c>
      <c r="I156" s="212"/>
      <c r="J156" s="171">
        <v>14</v>
      </c>
      <c r="K156" s="171" t="s">
        <v>1132</v>
      </c>
      <c r="L156" s="59" t="s">
        <v>93</v>
      </c>
      <c r="M156" s="74">
        <v>51700</v>
      </c>
      <c r="N156" s="73">
        <f t="shared" si="16"/>
        <v>34391.739130434784</v>
      </c>
      <c r="O156" s="73">
        <f t="shared" si="14"/>
        <v>10340</v>
      </c>
      <c r="P156" s="73">
        <f t="shared" si="13"/>
        <v>8991.3043478260861</v>
      </c>
      <c r="Q156" s="63">
        <f t="shared" si="15"/>
        <v>34753.599999999999</v>
      </c>
      <c r="R156" s="73">
        <f>+VLOOKUP(B156,'luong lai may'!$B$16:$E$611,4,0)</f>
        <v>166154</v>
      </c>
      <c r="S156" s="73">
        <f t="shared" si="11"/>
        <v>254631</v>
      </c>
    </row>
    <row r="157" spans="2:19" ht="17.25" thickBot="1" x14ac:dyDescent="0.25">
      <c r="B157" s="31" t="s">
        <v>266</v>
      </c>
      <c r="C157" s="209" t="s">
        <v>267</v>
      </c>
      <c r="D157" s="213"/>
      <c r="E157" s="210"/>
      <c r="F157" s="211"/>
      <c r="G157" s="212"/>
      <c r="H157" s="211"/>
      <c r="I157" s="212"/>
      <c r="J157" s="218"/>
      <c r="K157" s="218"/>
      <c r="L157" s="59"/>
      <c r="M157" s="74"/>
      <c r="N157" s="73"/>
      <c r="O157" s="73" t="str">
        <f t="shared" si="14"/>
        <v/>
      </c>
      <c r="P157" s="73" t="str">
        <f t="shared" si="13"/>
        <v/>
      </c>
      <c r="Q157" s="63"/>
      <c r="R157" s="73"/>
      <c r="S157" s="73"/>
    </row>
    <row r="158" spans="2:19" ht="17.25" thickBot="1" x14ac:dyDescent="0.25">
      <c r="B158" s="35" t="s">
        <v>268</v>
      </c>
      <c r="C158" s="197" t="s">
        <v>136</v>
      </c>
      <c r="D158" s="2">
        <v>230</v>
      </c>
      <c r="E158" s="2">
        <v>17</v>
      </c>
      <c r="F158" s="211">
        <v>4.5999999999999996</v>
      </c>
      <c r="G158" s="212"/>
      <c r="H158" s="211">
        <v>4</v>
      </c>
      <c r="I158" s="212"/>
      <c r="J158" s="218"/>
      <c r="K158" s="218"/>
      <c r="L158" s="59" t="s">
        <v>93</v>
      </c>
      <c r="M158" s="64">
        <v>7900</v>
      </c>
      <c r="N158" s="73">
        <f t="shared" si="16"/>
        <v>5839.130434782609</v>
      </c>
      <c r="O158" s="73">
        <f t="shared" si="14"/>
        <v>1580</v>
      </c>
      <c r="P158" s="73">
        <f t="shared" si="13"/>
        <v>1373.9130434782608</v>
      </c>
      <c r="Q158" s="63">
        <f t="shared" si="15"/>
        <v>0</v>
      </c>
      <c r="R158" s="73">
        <f>+VLOOKUP(B158,'luong lai may'!$B$16:$E$611,4,0)</f>
        <v>166154</v>
      </c>
      <c r="S158" s="73">
        <f t="shared" si="11"/>
        <v>174947</v>
      </c>
    </row>
    <row r="159" spans="2:19" ht="17.25" thickBot="1" x14ac:dyDescent="0.25">
      <c r="B159" s="35" t="s">
        <v>269</v>
      </c>
      <c r="C159" s="197" t="s">
        <v>141</v>
      </c>
      <c r="D159" s="2">
        <v>230</v>
      </c>
      <c r="E159" s="2">
        <v>17</v>
      </c>
      <c r="F159" s="211">
        <v>4.2</v>
      </c>
      <c r="G159" s="212"/>
      <c r="H159" s="211">
        <v>4</v>
      </c>
      <c r="I159" s="212"/>
      <c r="J159" s="218"/>
      <c r="K159" s="218"/>
      <c r="L159" s="59" t="s">
        <v>93</v>
      </c>
      <c r="M159" s="64">
        <v>10200</v>
      </c>
      <c r="N159" s="73">
        <f t="shared" si="16"/>
        <v>7539.1304347826099</v>
      </c>
      <c r="O159" s="73">
        <f t="shared" si="14"/>
        <v>1862.6086956521742</v>
      </c>
      <c r="P159" s="73">
        <f t="shared" si="13"/>
        <v>1773.9130434782608</v>
      </c>
      <c r="Q159" s="63">
        <f t="shared" si="15"/>
        <v>0</v>
      </c>
      <c r="R159" s="73">
        <f>+VLOOKUP(B159,'luong lai may'!$B$16:$E$611,4,0)</f>
        <v>166154</v>
      </c>
      <c r="S159" s="73">
        <f t="shared" si="11"/>
        <v>177330</v>
      </c>
    </row>
    <row r="160" spans="2:19" ht="17.25" thickBot="1" x14ac:dyDescent="0.25">
      <c r="B160" s="31" t="s">
        <v>270</v>
      </c>
      <c r="C160" s="209" t="s">
        <v>271</v>
      </c>
      <c r="D160" s="213"/>
      <c r="E160" s="210"/>
      <c r="F160" s="211"/>
      <c r="G160" s="212"/>
      <c r="H160" s="211"/>
      <c r="I160" s="212"/>
      <c r="J160" s="218"/>
      <c r="K160" s="218"/>
      <c r="L160" s="59"/>
      <c r="M160" s="74"/>
      <c r="N160" s="73"/>
      <c r="O160" s="73" t="str">
        <f t="shared" si="14"/>
        <v/>
      </c>
      <c r="P160" s="73" t="str">
        <f t="shared" si="13"/>
        <v/>
      </c>
      <c r="Q160" s="63"/>
      <c r="R160" s="73"/>
      <c r="S160" s="73"/>
    </row>
    <row r="161" spans="2:19" ht="17.25" thickBot="1" x14ac:dyDescent="0.25">
      <c r="B161" s="35" t="s">
        <v>272</v>
      </c>
      <c r="C161" s="197" t="s">
        <v>125</v>
      </c>
      <c r="D161" s="2">
        <v>180</v>
      </c>
      <c r="E161" s="2">
        <v>14</v>
      </c>
      <c r="F161" s="211">
        <v>2.2000000000000002</v>
      </c>
      <c r="G161" s="212"/>
      <c r="H161" s="211">
        <v>5</v>
      </c>
      <c r="I161" s="212"/>
      <c r="J161" s="218"/>
      <c r="K161" s="218"/>
      <c r="L161" s="59" t="s">
        <v>14</v>
      </c>
      <c r="M161" s="64">
        <v>4600</v>
      </c>
      <c r="N161" s="73">
        <f t="shared" si="16"/>
        <v>3577.7777777777783</v>
      </c>
      <c r="O161" s="73">
        <f t="shared" si="14"/>
        <v>562.22222222222229</v>
      </c>
      <c r="P161" s="73">
        <f t="shared" si="13"/>
        <v>1277.7777777777778</v>
      </c>
      <c r="Q161" s="63">
        <f t="shared" si="15"/>
        <v>0</v>
      </c>
      <c r="R161" s="73">
        <f>+VLOOKUP(B161,'luong lai may'!$B$16:$E$611,4,0)</f>
        <v>196154</v>
      </c>
      <c r="S161" s="73">
        <f t="shared" si="11"/>
        <v>201572</v>
      </c>
    </row>
    <row r="162" spans="2:19" ht="17.25" thickBot="1" x14ac:dyDescent="0.25">
      <c r="B162" s="35" t="s">
        <v>273</v>
      </c>
      <c r="C162" s="197" t="s">
        <v>152</v>
      </c>
      <c r="D162" s="2">
        <v>180</v>
      </c>
      <c r="E162" s="2">
        <v>14</v>
      </c>
      <c r="F162" s="211">
        <v>2.2000000000000002</v>
      </c>
      <c r="G162" s="212"/>
      <c r="H162" s="211">
        <v>5</v>
      </c>
      <c r="I162" s="212"/>
      <c r="J162" s="218"/>
      <c r="K162" s="218"/>
      <c r="L162" s="59" t="s">
        <v>14</v>
      </c>
      <c r="M162" s="64">
        <v>5800</v>
      </c>
      <c r="N162" s="73">
        <f t="shared" si="16"/>
        <v>4511.1111111111113</v>
      </c>
      <c r="O162" s="73">
        <f t="shared" si="14"/>
        <v>708.88888888888891</v>
      </c>
      <c r="P162" s="73">
        <f t="shared" si="13"/>
        <v>1611.1111111111111</v>
      </c>
      <c r="Q162" s="63">
        <f t="shared" si="15"/>
        <v>0</v>
      </c>
      <c r="R162" s="73">
        <f>+VLOOKUP(B162,'luong lai may'!$B$16:$E$611,4,0)</f>
        <v>196154</v>
      </c>
      <c r="S162" s="73">
        <f t="shared" si="11"/>
        <v>202985</v>
      </c>
    </row>
    <row r="163" spans="2:19" ht="17.25" thickBot="1" x14ac:dyDescent="0.25">
      <c r="B163" s="35" t="s">
        <v>274</v>
      </c>
      <c r="C163" s="197" t="s">
        <v>156</v>
      </c>
      <c r="D163" s="2">
        <v>180</v>
      </c>
      <c r="E163" s="2">
        <v>14</v>
      </c>
      <c r="F163" s="211">
        <v>2.2000000000000002</v>
      </c>
      <c r="G163" s="212"/>
      <c r="H163" s="211">
        <v>5</v>
      </c>
      <c r="I163" s="212"/>
      <c r="J163" s="218"/>
      <c r="K163" s="218"/>
      <c r="L163" s="59" t="s">
        <v>14</v>
      </c>
      <c r="M163" s="64">
        <v>9800</v>
      </c>
      <c r="N163" s="73">
        <f t="shared" si="16"/>
        <v>7622.2222222222235</v>
      </c>
      <c r="O163" s="73">
        <f t="shared" si="14"/>
        <v>1197.7777777777778</v>
      </c>
      <c r="P163" s="73">
        <f t="shared" si="13"/>
        <v>2722.2222222222222</v>
      </c>
      <c r="Q163" s="63">
        <f t="shared" si="15"/>
        <v>0</v>
      </c>
      <c r="R163" s="73">
        <f>+VLOOKUP(B163,'luong lai may'!$B$16:$E$611,4,0)</f>
        <v>196154</v>
      </c>
      <c r="S163" s="73">
        <f t="shared" si="11"/>
        <v>207696</v>
      </c>
    </row>
    <row r="164" spans="2:19" ht="17.25" thickBot="1" x14ac:dyDescent="0.25">
      <c r="B164" s="35" t="s">
        <v>275</v>
      </c>
      <c r="C164" s="197" t="s">
        <v>167</v>
      </c>
      <c r="D164" s="2">
        <v>180</v>
      </c>
      <c r="E164" s="2">
        <v>14</v>
      </c>
      <c r="F164" s="211">
        <v>2.2000000000000002</v>
      </c>
      <c r="G164" s="212"/>
      <c r="H164" s="211">
        <v>5</v>
      </c>
      <c r="I164" s="212"/>
      <c r="J164" s="218"/>
      <c r="K164" s="218"/>
      <c r="L164" s="59" t="s">
        <v>14</v>
      </c>
      <c r="M164" s="64">
        <v>19000</v>
      </c>
      <c r="N164" s="73">
        <f t="shared" si="16"/>
        <v>14777.777777777781</v>
      </c>
      <c r="O164" s="73">
        <f t="shared" si="14"/>
        <v>2322.2222222222226</v>
      </c>
      <c r="P164" s="73">
        <f t="shared" si="13"/>
        <v>5277.7777777777774</v>
      </c>
      <c r="Q164" s="63">
        <f t="shared" si="15"/>
        <v>0</v>
      </c>
      <c r="R164" s="73">
        <f>+VLOOKUP(B164,'luong lai may'!$B$16:$E$611,4,0)</f>
        <v>196154</v>
      </c>
      <c r="S164" s="73">
        <f t="shared" si="11"/>
        <v>218532</v>
      </c>
    </row>
    <row r="165" spans="2:19" ht="17.25" thickBot="1" x14ac:dyDescent="0.25">
      <c r="B165" s="35" t="s">
        <v>276</v>
      </c>
      <c r="C165" s="197" t="s">
        <v>277</v>
      </c>
      <c r="D165" s="2">
        <v>180</v>
      </c>
      <c r="E165" s="2">
        <v>14</v>
      </c>
      <c r="F165" s="211">
        <v>2.2000000000000002</v>
      </c>
      <c r="G165" s="212"/>
      <c r="H165" s="211">
        <v>5</v>
      </c>
      <c r="I165" s="212"/>
      <c r="J165" s="218"/>
      <c r="K165" s="218"/>
      <c r="L165" s="59" t="s">
        <v>14</v>
      </c>
      <c r="M165" s="64">
        <v>27400</v>
      </c>
      <c r="N165" s="73">
        <f t="shared" si="16"/>
        <v>21311.111111111113</v>
      </c>
      <c r="O165" s="73">
        <f t="shared" si="14"/>
        <v>3348.8888888888896</v>
      </c>
      <c r="P165" s="73">
        <f t="shared" si="13"/>
        <v>7611.1111111111113</v>
      </c>
      <c r="Q165" s="63">
        <f t="shared" si="15"/>
        <v>0</v>
      </c>
      <c r="R165" s="73">
        <f>+VLOOKUP(B165,'luong lai may'!$B$16:$E$611,4,0)</f>
        <v>196154</v>
      </c>
      <c r="S165" s="73">
        <f t="shared" si="11"/>
        <v>228425</v>
      </c>
    </row>
    <row r="166" spans="2:19" ht="17.25" thickBot="1" x14ac:dyDescent="0.25">
      <c r="B166" s="35" t="s">
        <v>278</v>
      </c>
      <c r="C166" s="197" t="s">
        <v>242</v>
      </c>
      <c r="D166" s="2">
        <v>180</v>
      </c>
      <c r="E166" s="2">
        <v>14</v>
      </c>
      <c r="F166" s="211">
        <v>2.2000000000000002</v>
      </c>
      <c r="G166" s="212"/>
      <c r="H166" s="211">
        <v>5</v>
      </c>
      <c r="I166" s="212"/>
      <c r="J166" s="218"/>
      <c r="K166" s="218"/>
      <c r="L166" s="59" t="s">
        <v>14</v>
      </c>
      <c r="M166" s="64">
        <v>44000</v>
      </c>
      <c r="N166" s="73">
        <f t="shared" si="16"/>
        <v>30800.000000000004</v>
      </c>
      <c r="O166" s="73">
        <f t="shared" si="14"/>
        <v>5377.7777777777783</v>
      </c>
      <c r="P166" s="73">
        <f t="shared" si="13"/>
        <v>12222.222222222223</v>
      </c>
      <c r="Q166" s="63">
        <f t="shared" si="15"/>
        <v>0</v>
      </c>
      <c r="R166" s="73">
        <f>+VLOOKUP(B166,'luong lai may'!$B$16:$E$611,4,0)</f>
        <v>196154</v>
      </c>
      <c r="S166" s="73">
        <f t="shared" si="11"/>
        <v>244554</v>
      </c>
    </row>
    <row r="167" spans="2:19" ht="17.25" thickBot="1" x14ac:dyDescent="0.25">
      <c r="B167" s="35" t="s">
        <v>279</v>
      </c>
      <c r="C167" s="197" t="s">
        <v>280</v>
      </c>
      <c r="D167" s="2">
        <v>180</v>
      </c>
      <c r="E167" s="2">
        <v>14</v>
      </c>
      <c r="F167" s="211">
        <v>2.2000000000000002</v>
      </c>
      <c r="G167" s="212"/>
      <c r="H167" s="211">
        <v>5</v>
      </c>
      <c r="I167" s="212"/>
      <c r="J167" s="218"/>
      <c r="K167" s="218"/>
      <c r="L167" s="59" t="s">
        <v>14</v>
      </c>
      <c r="M167" s="64">
        <v>95500</v>
      </c>
      <c r="N167" s="73">
        <f t="shared" si="16"/>
        <v>66850.000000000015</v>
      </c>
      <c r="O167" s="73">
        <f t="shared" si="14"/>
        <v>11672.222222222223</v>
      </c>
      <c r="P167" s="73">
        <f t="shared" si="13"/>
        <v>26527.777777777777</v>
      </c>
      <c r="Q167" s="63">
        <f t="shared" si="15"/>
        <v>0</v>
      </c>
      <c r="R167" s="73">
        <f>+VLOOKUP(B167,'luong lai may'!$B$16:$E$611,4,0)</f>
        <v>196154</v>
      </c>
      <c r="S167" s="73">
        <f t="shared" si="11"/>
        <v>301204</v>
      </c>
    </row>
    <row r="168" spans="2:19" ht="17.25" thickBot="1" x14ac:dyDescent="0.25">
      <c r="B168" s="31" t="s">
        <v>281</v>
      </c>
      <c r="C168" s="198" t="s">
        <v>282</v>
      </c>
      <c r="D168" s="2"/>
      <c r="E168" s="2"/>
      <c r="F168" s="211"/>
      <c r="G168" s="212"/>
      <c r="H168" s="211"/>
      <c r="I168" s="212"/>
      <c r="J168" s="218"/>
      <c r="K168" s="218"/>
      <c r="L168" s="59"/>
      <c r="M168" s="74"/>
      <c r="N168" s="73"/>
      <c r="O168" s="73" t="str">
        <f t="shared" si="14"/>
        <v/>
      </c>
      <c r="P168" s="73" t="str">
        <f t="shared" si="13"/>
        <v/>
      </c>
      <c r="Q168" s="63"/>
      <c r="R168" s="73"/>
      <c r="S168" s="73"/>
    </row>
    <row r="169" spans="2:19" ht="17.25" thickBot="1" x14ac:dyDescent="0.25">
      <c r="B169" s="35" t="s">
        <v>283</v>
      </c>
      <c r="C169" s="197" t="s">
        <v>284</v>
      </c>
      <c r="D169" s="2">
        <v>180</v>
      </c>
      <c r="E169" s="2">
        <v>14</v>
      </c>
      <c r="F169" s="211">
        <v>2.2000000000000002</v>
      </c>
      <c r="G169" s="212"/>
      <c r="H169" s="211">
        <v>5</v>
      </c>
      <c r="I169" s="212"/>
      <c r="J169" s="218"/>
      <c r="K169" s="218"/>
      <c r="L169" s="59" t="s">
        <v>14</v>
      </c>
      <c r="M169" s="74">
        <v>73600</v>
      </c>
      <c r="N169" s="73">
        <f t="shared" si="16"/>
        <v>51520</v>
      </c>
      <c r="O169" s="73">
        <f t="shared" si="14"/>
        <v>8995.5555555555566</v>
      </c>
      <c r="P169" s="73">
        <f t="shared" si="13"/>
        <v>20444.444444444445</v>
      </c>
      <c r="Q169" s="63">
        <f t="shared" si="15"/>
        <v>0</v>
      </c>
      <c r="R169" s="73">
        <f>+VLOOKUP(B169,'luong lai may'!$B$16:$E$611,4,0)</f>
        <v>196154</v>
      </c>
      <c r="S169" s="73">
        <f t="shared" si="11"/>
        <v>277114</v>
      </c>
    </row>
    <row r="170" spans="2:19" ht="17.25" thickBot="1" x14ac:dyDescent="0.25">
      <c r="B170" s="35" t="s">
        <v>285</v>
      </c>
      <c r="C170" s="197" t="s">
        <v>286</v>
      </c>
      <c r="D170" s="2">
        <v>180</v>
      </c>
      <c r="E170" s="2">
        <v>14</v>
      </c>
      <c r="F170" s="211">
        <v>2.2000000000000002</v>
      </c>
      <c r="G170" s="212"/>
      <c r="H170" s="211">
        <v>5</v>
      </c>
      <c r="I170" s="212"/>
      <c r="J170" s="218"/>
      <c r="K170" s="218"/>
      <c r="L170" s="59" t="s">
        <v>14</v>
      </c>
      <c r="M170" s="74">
        <v>15700</v>
      </c>
      <c r="N170" s="73">
        <f t="shared" si="16"/>
        <v>12211.111111111111</v>
      </c>
      <c r="O170" s="73">
        <f t="shared" si="14"/>
        <v>1918.8888888888891</v>
      </c>
      <c r="P170" s="73">
        <f t="shared" si="13"/>
        <v>4361.1111111111113</v>
      </c>
      <c r="Q170" s="63">
        <f t="shared" si="15"/>
        <v>0</v>
      </c>
      <c r="R170" s="73">
        <f>+VLOOKUP(B170,'luong lai may'!$B$16:$E$611,4,0)</f>
        <v>196154</v>
      </c>
      <c r="S170" s="73">
        <f t="shared" si="11"/>
        <v>214645</v>
      </c>
    </row>
    <row r="171" spans="2:19" ht="17.25" thickBot="1" x14ac:dyDescent="0.25">
      <c r="B171" s="35" t="s">
        <v>287</v>
      </c>
      <c r="C171" s="197" t="s">
        <v>288</v>
      </c>
      <c r="D171" s="2">
        <v>180</v>
      </c>
      <c r="E171" s="2">
        <v>14</v>
      </c>
      <c r="F171" s="211">
        <v>2.2000000000000002</v>
      </c>
      <c r="G171" s="212"/>
      <c r="H171" s="211">
        <v>5</v>
      </c>
      <c r="I171" s="212"/>
      <c r="J171" s="218"/>
      <c r="K171" s="218"/>
      <c r="L171" s="59" t="s">
        <v>14</v>
      </c>
      <c r="M171" s="74">
        <v>48400</v>
      </c>
      <c r="N171" s="73">
        <f t="shared" si="16"/>
        <v>33880.000000000007</v>
      </c>
      <c r="O171" s="73">
        <f t="shared" si="14"/>
        <v>5915.5555555555566</v>
      </c>
      <c r="P171" s="73">
        <f t="shared" si="13"/>
        <v>13444.444444444445</v>
      </c>
      <c r="Q171" s="63">
        <f t="shared" si="15"/>
        <v>0</v>
      </c>
      <c r="R171" s="73">
        <f>+VLOOKUP(B171,'luong lai may'!$B$16:$E$611,4,0)</f>
        <v>196154</v>
      </c>
      <c r="S171" s="73">
        <f t="shared" ref="S171:S185" si="17">+ROUND(SUM(N171:R171),0)</f>
        <v>249394</v>
      </c>
    </row>
    <row r="172" spans="2:19" ht="50.25" thickBot="1" x14ac:dyDescent="0.25">
      <c r="B172" s="31" t="s">
        <v>289</v>
      </c>
      <c r="C172" s="198" t="s">
        <v>290</v>
      </c>
      <c r="D172" s="2">
        <v>180</v>
      </c>
      <c r="E172" s="2">
        <v>14</v>
      </c>
      <c r="F172" s="211">
        <v>3.5</v>
      </c>
      <c r="G172" s="212"/>
      <c r="H172" s="211">
        <v>5</v>
      </c>
      <c r="I172" s="212"/>
      <c r="J172" s="171">
        <v>29</v>
      </c>
      <c r="K172" s="171" t="s">
        <v>1132</v>
      </c>
      <c r="L172" s="59" t="s">
        <v>291</v>
      </c>
      <c r="M172" s="74">
        <v>211700</v>
      </c>
      <c r="N172" s="73">
        <f t="shared" si="16"/>
        <v>148190.00000000003</v>
      </c>
      <c r="O172" s="73">
        <f t="shared" si="14"/>
        <v>41163.888888888891</v>
      </c>
      <c r="P172" s="73">
        <f t="shared" si="13"/>
        <v>58805.555555555555</v>
      </c>
      <c r="Q172" s="63">
        <f t="shared" si="15"/>
        <v>71989.600000000006</v>
      </c>
      <c r="R172" s="73">
        <f>+VLOOKUP(B172,'luong lai may'!$B$16:$E$611,4,0)</f>
        <v>427692</v>
      </c>
      <c r="S172" s="73">
        <f t="shared" si="17"/>
        <v>747841</v>
      </c>
    </row>
    <row r="173" spans="2:19" ht="33.75" thickBot="1" x14ac:dyDescent="0.25">
      <c r="B173" s="31" t="s">
        <v>292</v>
      </c>
      <c r="C173" s="198" t="s">
        <v>293</v>
      </c>
      <c r="D173" s="2">
        <v>180</v>
      </c>
      <c r="E173" s="2">
        <v>14</v>
      </c>
      <c r="F173" s="211">
        <v>2.2000000000000002</v>
      </c>
      <c r="G173" s="212"/>
      <c r="H173" s="211">
        <v>5</v>
      </c>
      <c r="I173" s="212"/>
      <c r="J173" s="218"/>
      <c r="K173" s="218"/>
      <c r="L173" s="59" t="s">
        <v>14</v>
      </c>
      <c r="M173" s="74">
        <v>17600</v>
      </c>
      <c r="N173" s="73">
        <f t="shared" si="16"/>
        <v>13688.888888888892</v>
      </c>
      <c r="O173" s="73">
        <f t="shared" si="14"/>
        <v>2151.1111111111113</v>
      </c>
      <c r="P173" s="73">
        <f t="shared" si="13"/>
        <v>4888.8888888888887</v>
      </c>
      <c r="Q173" s="63">
        <f t="shared" si="15"/>
        <v>0</v>
      </c>
      <c r="R173" s="73">
        <f>+VLOOKUP(B173,'luong lai may'!$B$16:$E$611,4,0)</f>
        <v>196154</v>
      </c>
      <c r="S173" s="73">
        <f t="shared" si="17"/>
        <v>216883</v>
      </c>
    </row>
    <row r="174" spans="2:19" s="47" customFormat="1" ht="17.25" thickBot="1" x14ac:dyDescent="0.25">
      <c r="B174" s="18" t="s">
        <v>294</v>
      </c>
      <c r="C174" s="223" t="s">
        <v>295</v>
      </c>
      <c r="D174" s="224"/>
      <c r="E174" s="225"/>
      <c r="F174" s="226"/>
      <c r="G174" s="227"/>
      <c r="H174" s="226"/>
      <c r="I174" s="227"/>
      <c r="J174" s="228"/>
      <c r="K174" s="228"/>
      <c r="L174" s="61"/>
      <c r="M174" s="86"/>
      <c r="N174" s="73"/>
      <c r="O174" s="73" t="str">
        <f t="shared" si="14"/>
        <v/>
      </c>
      <c r="P174" s="73" t="str">
        <f t="shared" si="13"/>
        <v/>
      </c>
      <c r="Q174" s="63"/>
      <c r="R174" s="73"/>
      <c r="S174" s="73"/>
    </row>
    <row r="175" spans="2:19" s="47" customFormat="1" ht="32.25" customHeight="1" thickBot="1" x14ac:dyDescent="0.25">
      <c r="B175" s="15" t="s">
        <v>296</v>
      </c>
      <c r="C175" s="200" t="s">
        <v>297</v>
      </c>
      <c r="D175" s="17">
        <v>260</v>
      </c>
      <c r="E175" s="17">
        <v>14</v>
      </c>
      <c r="F175" s="226">
        <v>4</v>
      </c>
      <c r="G175" s="227"/>
      <c r="H175" s="226">
        <v>5</v>
      </c>
      <c r="I175" s="227"/>
      <c r="J175" s="171">
        <v>25</v>
      </c>
      <c r="K175" s="171" t="s">
        <v>1150</v>
      </c>
      <c r="L175" s="61" t="s">
        <v>298</v>
      </c>
      <c r="M175" s="67">
        <v>638250</v>
      </c>
      <c r="N175" s="73">
        <f t="shared" si="16"/>
        <v>309305.76923076931</v>
      </c>
      <c r="O175" s="73">
        <f t="shared" si="14"/>
        <v>98192.307692307688</v>
      </c>
      <c r="P175" s="73">
        <f t="shared" si="13"/>
        <v>122740.38461538461</v>
      </c>
      <c r="Q175" s="63">
        <f t="shared" si="15"/>
        <v>378000</v>
      </c>
      <c r="R175" s="73">
        <f>+VLOOKUP(B175,'luong lai may'!$B$16:$E$611,4,0)</f>
        <v>457692</v>
      </c>
      <c r="S175" s="73">
        <f t="shared" si="17"/>
        <v>1365930</v>
      </c>
    </row>
    <row r="176" spans="2:19" s="47" customFormat="1" ht="17.25" customHeight="1" thickBot="1" x14ac:dyDescent="0.25">
      <c r="B176" s="15" t="s">
        <v>299</v>
      </c>
      <c r="C176" s="200" t="s">
        <v>300</v>
      </c>
      <c r="D176" s="17">
        <v>260</v>
      </c>
      <c r="E176" s="17">
        <v>14</v>
      </c>
      <c r="F176" s="226">
        <v>3.8</v>
      </c>
      <c r="G176" s="227"/>
      <c r="H176" s="226">
        <v>5</v>
      </c>
      <c r="I176" s="227"/>
      <c r="J176" s="171">
        <v>29</v>
      </c>
      <c r="K176" s="171" t="s">
        <v>1150</v>
      </c>
      <c r="L176" s="61" t="s">
        <v>298</v>
      </c>
      <c r="M176" s="67">
        <v>867650</v>
      </c>
      <c r="N176" s="73">
        <f t="shared" si="16"/>
        <v>420476.5384615385</v>
      </c>
      <c r="O176" s="73">
        <f>+IFERROR(IF(ISNUMBER(B176),"",M176*F176%*1000/D176),"")</f>
        <v>126810.3846153846</v>
      </c>
      <c r="P176" s="73">
        <f t="shared" si="13"/>
        <v>166855.76923076922</v>
      </c>
      <c r="Q176" s="63">
        <f t="shared" si="15"/>
        <v>438480</v>
      </c>
      <c r="R176" s="73">
        <f>+VLOOKUP(B176,'luong lai may'!$B$16:$E$611,4,0)</f>
        <v>457692</v>
      </c>
      <c r="S176" s="73">
        <f t="shared" si="17"/>
        <v>1610315</v>
      </c>
    </row>
    <row r="177" spans="2:19" s="47" customFormat="1" ht="17.25" customHeight="1" thickBot="1" x14ac:dyDescent="0.25">
      <c r="B177" s="15" t="s">
        <v>301</v>
      </c>
      <c r="C177" s="200" t="s">
        <v>302</v>
      </c>
      <c r="D177" s="17">
        <v>260</v>
      </c>
      <c r="E177" s="17">
        <v>14</v>
      </c>
      <c r="F177" s="226">
        <v>3.8</v>
      </c>
      <c r="G177" s="227"/>
      <c r="H177" s="226">
        <v>5</v>
      </c>
      <c r="I177" s="227"/>
      <c r="J177" s="171">
        <v>33</v>
      </c>
      <c r="K177" s="171" t="s">
        <v>1150</v>
      </c>
      <c r="L177" s="61" t="s">
        <v>298</v>
      </c>
      <c r="M177" s="67">
        <v>1094250</v>
      </c>
      <c r="N177" s="73">
        <f t="shared" si="16"/>
        <v>530290.38461538462</v>
      </c>
      <c r="O177" s="73">
        <f t="shared" ref="O177:O221" si="18">+IFERROR(IF(ISNUMBER(B177),"",M177*F177%*1000/D177),"")</f>
        <v>159928.84615384616</v>
      </c>
      <c r="P177" s="73">
        <f t="shared" si="13"/>
        <v>210432.69230769231</v>
      </c>
      <c r="Q177" s="63">
        <f t="shared" si="15"/>
        <v>498960</v>
      </c>
      <c r="R177" s="73">
        <f>+VLOOKUP(B177,'luong lai may'!$B$16:$E$611,4,0)</f>
        <v>457692</v>
      </c>
      <c r="S177" s="73">
        <f t="shared" si="17"/>
        <v>1857304</v>
      </c>
    </row>
    <row r="178" spans="2:19" s="47" customFormat="1" ht="17.25" customHeight="1" thickBot="1" x14ac:dyDescent="0.25">
      <c r="B178" s="18" t="s">
        <v>303</v>
      </c>
      <c r="C178" s="223" t="s">
        <v>304</v>
      </c>
      <c r="D178" s="224"/>
      <c r="E178" s="225"/>
      <c r="F178" s="226"/>
      <c r="G178" s="227"/>
      <c r="H178" s="226"/>
      <c r="I178" s="227"/>
      <c r="J178" s="228"/>
      <c r="K178" s="228"/>
      <c r="L178" s="61"/>
      <c r="M178" s="86"/>
      <c r="N178" s="73"/>
      <c r="O178" s="73" t="str">
        <f t="shared" si="18"/>
        <v/>
      </c>
      <c r="P178" s="73" t="str">
        <f t="shared" si="13"/>
        <v/>
      </c>
      <c r="Q178" s="63"/>
      <c r="R178" s="73">
        <f>+VLOOKUP(B178,'luong lai may'!$B$16:$E$611,4,0)</f>
        <v>0</v>
      </c>
      <c r="S178" s="73">
        <f t="shared" si="17"/>
        <v>0</v>
      </c>
    </row>
    <row r="179" spans="2:19" s="47" customFormat="1" ht="17.25" customHeight="1" thickBot="1" x14ac:dyDescent="0.25">
      <c r="B179" s="15" t="s">
        <v>305</v>
      </c>
      <c r="C179" s="200" t="s">
        <v>306</v>
      </c>
      <c r="D179" s="17">
        <v>260</v>
      </c>
      <c r="E179" s="17">
        <v>14</v>
      </c>
      <c r="F179" s="226">
        <v>3.9</v>
      </c>
      <c r="G179" s="227"/>
      <c r="H179" s="226">
        <v>5</v>
      </c>
      <c r="I179" s="227"/>
      <c r="J179" s="171">
        <v>25</v>
      </c>
      <c r="K179" s="171" t="s">
        <v>1150</v>
      </c>
      <c r="L179" s="61" t="s">
        <v>298</v>
      </c>
      <c r="M179" s="67">
        <v>879750</v>
      </c>
      <c r="N179" s="73">
        <f t="shared" si="16"/>
        <v>426340.38461538468</v>
      </c>
      <c r="O179" s="73">
        <f t="shared" si="18"/>
        <v>131962.5</v>
      </c>
      <c r="P179" s="73">
        <f t="shared" si="13"/>
        <v>169182.69230769231</v>
      </c>
      <c r="Q179" s="63">
        <f t="shared" si="15"/>
        <v>378000</v>
      </c>
      <c r="R179" s="73">
        <f>+VLOOKUP(B179,'luong lai may'!$B$16:$E$611,4,0)</f>
        <v>457692</v>
      </c>
      <c r="S179" s="73">
        <f t="shared" si="17"/>
        <v>1563178</v>
      </c>
    </row>
    <row r="180" spans="2:19" s="47" customFormat="1" ht="17.25" customHeight="1" thickBot="1" x14ac:dyDescent="0.25">
      <c r="B180" s="15" t="s">
        <v>307</v>
      </c>
      <c r="C180" s="200" t="s">
        <v>297</v>
      </c>
      <c r="D180" s="17">
        <v>260</v>
      </c>
      <c r="E180" s="17">
        <v>14</v>
      </c>
      <c r="F180" s="226">
        <v>3.7</v>
      </c>
      <c r="G180" s="227"/>
      <c r="H180" s="226">
        <v>5</v>
      </c>
      <c r="I180" s="227"/>
      <c r="J180" s="171">
        <v>29</v>
      </c>
      <c r="K180" s="171" t="s">
        <v>1150</v>
      </c>
      <c r="L180" s="61" t="s">
        <v>298</v>
      </c>
      <c r="M180" s="67">
        <v>1195950</v>
      </c>
      <c r="N180" s="73">
        <f t="shared" si="16"/>
        <v>579575.76923076925</v>
      </c>
      <c r="O180" s="73">
        <f t="shared" si="18"/>
        <v>170192.88461538465</v>
      </c>
      <c r="P180" s="73">
        <f t="shared" si="13"/>
        <v>229990.38461538462</v>
      </c>
      <c r="Q180" s="63">
        <f t="shared" si="15"/>
        <v>438480</v>
      </c>
      <c r="R180" s="73">
        <f>+VLOOKUP(B180,'luong lai may'!$B$16:$E$611,4,0)</f>
        <v>457692</v>
      </c>
      <c r="S180" s="73">
        <f t="shared" si="17"/>
        <v>1875931</v>
      </c>
    </row>
    <row r="181" spans="2:19" s="47" customFormat="1" ht="17.25" customHeight="1" thickBot="1" x14ac:dyDescent="0.25">
      <c r="B181" s="15" t="s">
        <v>308</v>
      </c>
      <c r="C181" s="200" t="s">
        <v>300</v>
      </c>
      <c r="D181" s="17">
        <v>260</v>
      </c>
      <c r="E181" s="17">
        <v>14</v>
      </c>
      <c r="F181" s="226">
        <v>3.7</v>
      </c>
      <c r="G181" s="227"/>
      <c r="H181" s="226">
        <v>5</v>
      </c>
      <c r="I181" s="227"/>
      <c r="J181" s="171">
        <v>33</v>
      </c>
      <c r="K181" s="171" t="s">
        <v>1150</v>
      </c>
      <c r="L181" s="61" t="s">
        <v>298</v>
      </c>
      <c r="M181" s="67">
        <v>1450300</v>
      </c>
      <c r="N181" s="73">
        <f t="shared" si="16"/>
        <v>702837.69230769237</v>
      </c>
      <c r="O181" s="73">
        <f t="shared" si="18"/>
        <v>206388.84615384619</v>
      </c>
      <c r="P181" s="73">
        <f t="shared" si="13"/>
        <v>278903.84615384613</v>
      </c>
      <c r="Q181" s="63">
        <f t="shared" si="15"/>
        <v>498960</v>
      </c>
      <c r="R181" s="73">
        <f>+VLOOKUP(B181,'luong lai may'!$B$16:$E$611,4,0)</f>
        <v>457692</v>
      </c>
      <c r="S181" s="73">
        <f t="shared" si="17"/>
        <v>2144782</v>
      </c>
    </row>
    <row r="182" spans="2:19" s="47" customFormat="1" ht="17.25" customHeight="1" thickBot="1" x14ac:dyDescent="0.25">
      <c r="B182" s="18" t="s">
        <v>309</v>
      </c>
      <c r="C182" s="223" t="s">
        <v>310</v>
      </c>
      <c r="D182" s="224"/>
      <c r="E182" s="224"/>
      <c r="F182" s="224"/>
      <c r="G182" s="224"/>
      <c r="H182" s="224"/>
      <c r="I182" s="225"/>
      <c r="J182" s="228"/>
      <c r="K182" s="228"/>
      <c r="L182" s="61"/>
      <c r="M182" s="86"/>
      <c r="N182" s="73"/>
      <c r="O182" s="73" t="str">
        <f t="shared" si="18"/>
        <v/>
      </c>
      <c r="P182" s="73" t="str">
        <f t="shared" si="13"/>
        <v/>
      </c>
      <c r="Q182" s="63"/>
      <c r="R182" s="73"/>
      <c r="S182" s="73"/>
    </row>
    <row r="183" spans="2:19" s="47" customFormat="1" ht="17.25" customHeight="1" thickBot="1" x14ac:dyDescent="0.25">
      <c r="B183" s="18" t="s">
        <v>311</v>
      </c>
      <c r="C183" s="223" t="s">
        <v>312</v>
      </c>
      <c r="D183" s="224"/>
      <c r="E183" s="224"/>
      <c r="F183" s="224"/>
      <c r="G183" s="224"/>
      <c r="H183" s="224"/>
      <c r="I183" s="224"/>
      <c r="J183" s="224"/>
      <c r="K183" s="224"/>
      <c r="L183" s="61"/>
      <c r="M183" s="86"/>
      <c r="N183" s="73"/>
      <c r="O183" s="73" t="str">
        <f t="shared" si="18"/>
        <v/>
      </c>
      <c r="P183" s="73" t="str">
        <f t="shared" si="13"/>
        <v/>
      </c>
      <c r="Q183" s="63"/>
      <c r="R183" s="73"/>
      <c r="S183" s="73"/>
    </row>
    <row r="184" spans="2:19" s="47" customFormat="1" ht="17.25" customHeight="1" thickBot="1" x14ac:dyDescent="0.25">
      <c r="B184" s="15" t="s">
        <v>313</v>
      </c>
      <c r="C184" s="200" t="s">
        <v>314</v>
      </c>
      <c r="D184" s="17">
        <v>220</v>
      </c>
      <c r="E184" s="17">
        <v>17</v>
      </c>
      <c r="F184" s="226">
        <v>4.4000000000000004</v>
      </c>
      <c r="G184" s="227"/>
      <c r="H184" s="226">
        <v>5</v>
      </c>
      <c r="I184" s="227"/>
      <c r="J184" s="171">
        <v>56</v>
      </c>
      <c r="K184" s="171" t="s">
        <v>1150</v>
      </c>
      <c r="L184" s="61" t="s">
        <v>315</v>
      </c>
      <c r="M184" s="86">
        <v>982050</v>
      </c>
      <c r="N184" s="73">
        <f t="shared" si="16"/>
        <v>682971.13636363635</v>
      </c>
      <c r="O184" s="73">
        <f t="shared" si="18"/>
        <v>196410.00000000003</v>
      </c>
      <c r="P184" s="73">
        <f t="shared" si="13"/>
        <v>223193.18181818182</v>
      </c>
      <c r="Q184" s="63">
        <f t="shared" si="15"/>
        <v>846720</v>
      </c>
      <c r="R184" s="73">
        <f>+VLOOKUP(B184,'luong lai may'!$B$16:$E$611,4,0)</f>
        <v>568461</v>
      </c>
      <c r="S184" s="73">
        <f t="shared" si="17"/>
        <v>2517755</v>
      </c>
    </row>
    <row r="185" spans="2:19" s="47" customFormat="1" ht="17.25" customHeight="1" thickBot="1" x14ac:dyDescent="0.25">
      <c r="B185" s="15" t="s">
        <v>316</v>
      </c>
      <c r="C185" s="200" t="s">
        <v>317</v>
      </c>
      <c r="D185" s="17">
        <v>220</v>
      </c>
      <c r="E185" s="17">
        <v>17</v>
      </c>
      <c r="F185" s="226">
        <v>4.4000000000000004</v>
      </c>
      <c r="G185" s="227"/>
      <c r="H185" s="226">
        <v>5</v>
      </c>
      <c r="I185" s="227"/>
      <c r="J185" s="171">
        <v>59</v>
      </c>
      <c r="K185" s="171" t="s">
        <v>1150</v>
      </c>
      <c r="L185" s="61" t="s">
        <v>318</v>
      </c>
      <c r="M185" s="86">
        <v>1076150</v>
      </c>
      <c r="N185" s="73">
        <f t="shared" si="16"/>
        <v>748413.40909090906</v>
      </c>
      <c r="O185" s="73">
        <f t="shared" si="18"/>
        <v>215230.00000000003</v>
      </c>
      <c r="P185" s="73">
        <f t="shared" si="13"/>
        <v>244579.54545454544</v>
      </c>
      <c r="Q185" s="63">
        <f t="shared" si="15"/>
        <v>892080</v>
      </c>
      <c r="R185" s="73">
        <f>+VLOOKUP(B185,'luong lai may'!$B$16:$E$611,4,0)</f>
        <v>610769</v>
      </c>
      <c r="S185" s="73">
        <f t="shared" si="17"/>
        <v>2711072</v>
      </c>
    </row>
    <row r="186" spans="2:19" ht="17.25" customHeight="1" thickBot="1" x14ac:dyDescent="0.25">
      <c r="B186" s="35" t="s">
        <v>319</v>
      </c>
      <c r="C186" s="197" t="s">
        <v>263</v>
      </c>
      <c r="D186" s="2">
        <v>220</v>
      </c>
      <c r="E186" s="2">
        <v>16</v>
      </c>
      <c r="F186" s="211">
        <v>3.9</v>
      </c>
      <c r="G186" s="212"/>
      <c r="H186" s="211">
        <v>5</v>
      </c>
      <c r="I186" s="212"/>
      <c r="J186" s="171">
        <v>62</v>
      </c>
      <c r="K186" s="171" t="s">
        <v>1150</v>
      </c>
      <c r="L186" s="59" t="s">
        <v>320</v>
      </c>
      <c r="M186" s="74">
        <v>2053800</v>
      </c>
      <c r="N186" s="73">
        <f t="shared" si="16"/>
        <v>1344305.4545454546</v>
      </c>
      <c r="O186" s="73">
        <f t="shared" si="18"/>
        <v>364082.72727272729</v>
      </c>
      <c r="P186" s="73">
        <f t="shared" si="13"/>
        <v>466772.72727272729</v>
      </c>
      <c r="Q186" s="63">
        <f t="shared" si="15"/>
        <v>937440</v>
      </c>
      <c r="R186" s="73">
        <f>+VLOOKUP(B186,'luong lai may'!$B$16:$E$611,4,0)</f>
        <v>751538</v>
      </c>
      <c r="S186" s="73">
        <f>+ROUND(SUM(N186:R186),0)</f>
        <v>3864139</v>
      </c>
    </row>
    <row r="187" spans="2:19" ht="17.25" customHeight="1" thickBot="1" x14ac:dyDescent="0.25">
      <c r="B187" s="35" t="s">
        <v>321</v>
      </c>
      <c r="C187" s="197" t="s">
        <v>322</v>
      </c>
      <c r="D187" s="2">
        <v>220</v>
      </c>
      <c r="E187" s="2">
        <v>16</v>
      </c>
      <c r="F187" s="211">
        <v>3.9</v>
      </c>
      <c r="G187" s="212"/>
      <c r="H187" s="211">
        <v>5</v>
      </c>
      <c r="I187" s="212"/>
      <c r="J187" s="171">
        <v>65</v>
      </c>
      <c r="K187" s="171" t="s">
        <v>1150</v>
      </c>
      <c r="L187" s="59" t="s">
        <v>320</v>
      </c>
      <c r="M187" s="74">
        <v>2400300</v>
      </c>
      <c r="N187" s="73">
        <f t="shared" si="16"/>
        <v>1571105.4545454546</v>
      </c>
      <c r="O187" s="73">
        <f t="shared" si="18"/>
        <v>425507.72727272729</v>
      </c>
      <c r="P187" s="73">
        <f t="shared" si="13"/>
        <v>545522.72727272729</v>
      </c>
      <c r="Q187" s="63">
        <f t="shared" si="15"/>
        <v>982800</v>
      </c>
      <c r="R187" s="73">
        <f>+VLOOKUP(B187,'luong lai may'!$B$16:$E$611,4,0)</f>
        <v>751538</v>
      </c>
      <c r="S187" s="73">
        <f t="shared" ref="S187:S250" si="19">+ROUND(SUM(N187:R187),0)</f>
        <v>4276474</v>
      </c>
    </row>
    <row r="188" spans="2:19" ht="17.25" customHeight="1" thickBot="1" x14ac:dyDescent="0.25">
      <c r="B188" s="31" t="s">
        <v>323</v>
      </c>
      <c r="C188" s="209" t="s">
        <v>324</v>
      </c>
      <c r="D188" s="213"/>
      <c r="E188" s="213"/>
      <c r="F188" s="213"/>
      <c r="G188" s="213"/>
      <c r="H188" s="213"/>
      <c r="I188" s="213"/>
      <c r="J188" s="213"/>
      <c r="K188" s="213"/>
      <c r="L188" s="59"/>
      <c r="M188" s="74"/>
      <c r="N188" s="73"/>
      <c r="O188" s="73" t="str">
        <f t="shared" si="18"/>
        <v/>
      </c>
      <c r="P188" s="73" t="str">
        <f t="shared" si="13"/>
        <v/>
      </c>
      <c r="Q188" s="63"/>
      <c r="R188" s="73"/>
      <c r="S188" s="73"/>
    </row>
    <row r="189" spans="2:19" ht="17.25" customHeight="1" thickBot="1" x14ac:dyDescent="0.25">
      <c r="B189" s="35" t="s">
        <v>325</v>
      </c>
      <c r="C189" s="197" t="s">
        <v>314</v>
      </c>
      <c r="D189" s="2">
        <v>220</v>
      </c>
      <c r="E189" s="2">
        <v>16</v>
      </c>
      <c r="F189" s="211">
        <v>3.9</v>
      </c>
      <c r="G189" s="212"/>
      <c r="H189" s="211">
        <v>5</v>
      </c>
      <c r="I189" s="212"/>
      <c r="J189" s="171" t="s">
        <v>1151</v>
      </c>
      <c r="K189" s="171" t="s">
        <v>1157</v>
      </c>
      <c r="L189" s="59" t="s">
        <v>326</v>
      </c>
      <c r="M189" s="74">
        <v>505600</v>
      </c>
      <c r="N189" s="73">
        <f t="shared" si="16"/>
        <v>330938.18181818182</v>
      </c>
      <c r="O189" s="73">
        <f t="shared" si="18"/>
        <v>89629.090909090912</v>
      </c>
      <c r="P189" s="73">
        <f t="shared" si="13"/>
        <v>114909.09090909091</v>
      </c>
      <c r="Q189" s="63">
        <f>24*$P$4*$N$9+14*$P$6*$P$9</f>
        <v>397633.60000000003</v>
      </c>
      <c r="R189" s="73">
        <f>+VLOOKUP(B189,'luong lai may'!$B$16:$E$611,4,0)</f>
        <v>503077</v>
      </c>
      <c r="S189" s="73">
        <f t="shared" si="19"/>
        <v>1436187</v>
      </c>
    </row>
    <row r="190" spans="2:19" ht="17.25" customHeight="1" thickBot="1" x14ac:dyDescent="0.25">
      <c r="B190" s="35" t="s">
        <v>327</v>
      </c>
      <c r="C190" s="197" t="s">
        <v>317</v>
      </c>
      <c r="D190" s="2">
        <v>220</v>
      </c>
      <c r="E190" s="2">
        <v>16</v>
      </c>
      <c r="F190" s="211">
        <v>3.9</v>
      </c>
      <c r="G190" s="212"/>
      <c r="H190" s="211">
        <v>5</v>
      </c>
      <c r="I190" s="212"/>
      <c r="J190" s="171" t="s">
        <v>1152</v>
      </c>
      <c r="K190" s="171" t="s">
        <v>1157</v>
      </c>
      <c r="L190" s="59" t="s">
        <v>328</v>
      </c>
      <c r="M190" s="74">
        <v>743700</v>
      </c>
      <c r="N190" s="73">
        <f t="shared" si="16"/>
        <v>486785.45454545453</v>
      </c>
      <c r="O190" s="73">
        <f t="shared" si="18"/>
        <v>131837.72727272726</v>
      </c>
      <c r="P190" s="73">
        <f t="shared" si="13"/>
        <v>169022.72727272726</v>
      </c>
      <c r="Q190" s="63">
        <f>30*$P$4*$N$9+14*$P$6*$P$9</f>
        <v>488353.6</v>
      </c>
      <c r="R190" s="73">
        <f>+VLOOKUP(B190,'luong lai may'!$B$16:$E$611,4,0)</f>
        <v>538461</v>
      </c>
      <c r="S190" s="73">
        <f t="shared" si="19"/>
        <v>1814461</v>
      </c>
    </row>
    <row r="191" spans="2:19" ht="17.25" customHeight="1" thickBot="1" x14ac:dyDescent="0.25">
      <c r="B191" s="35" t="s">
        <v>329</v>
      </c>
      <c r="C191" s="197" t="s">
        <v>330</v>
      </c>
      <c r="D191" s="2">
        <v>220</v>
      </c>
      <c r="E191" s="2">
        <v>14</v>
      </c>
      <c r="F191" s="211">
        <v>3.5</v>
      </c>
      <c r="G191" s="212"/>
      <c r="H191" s="211">
        <v>5</v>
      </c>
      <c r="I191" s="212"/>
      <c r="J191" s="171" t="s">
        <v>1153</v>
      </c>
      <c r="K191" s="171" t="s">
        <v>1157</v>
      </c>
      <c r="L191" s="59" t="s">
        <v>331</v>
      </c>
      <c r="M191" s="74">
        <v>984800</v>
      </c>
      <c r="N191" s="73">
        <f t="shared" si="16"/>
        <v>564021.81818181823</v>
      </c>
      <c r="O191" s="73">
        <f t="shared" si="18"/>
        <v>156672.72727272726</v>
      </c>
      <c r="P191" s="73">
        <f t="shared" si="13"/>
        <v>223818.18181818182</v>
      </c>
      <c r="Q191" s="63">
        <f>36*$P$4*$N$9+25*$P$6*$P$9</f>
        <v>606380.00000000012</v>
      </c>
      <c r="R191" s="73">
        <f>+VLOOKUP(B191,'luong lai may'!$B$16:$E$611,4,0)</f>
        <v>721538</v>
      </c>
      <c r="S191" s="73">
        <f t="shared" si="19"/>
        <v>2272431</v>
      </c>
    </row>
    <row r="192" spans="2:19" ht="17.25" customHeight="1" thickBot="1" x14ac:dyDescent="0.25">
      <c r="B192" s="35" t="s">
        <v>332</v>
      </c>
      <c r="C192" s="197" t="s">
        <v>263</v>
      </c>
      <c r="D192" s="2">
        <v>220</v>
      </c>
      <c r="E192" s="2">
        <v>14</v>
      </c>
      <c r="F192" s="211">
        <v>3.5</v>
      </c>
      <c r="G192" s="212"/>
      <c r="H192" s="211">
        <v>5</v>
      </c>
      <c r="I192" s="212"/>
      <c r="J192" s="171" t="s">
        <v>1154</v>
      </c>
      <c r="K192" s="171" t="s">
        <v>1157</v>
      </c>
      <c r="L192" s="59" t="s">
        <v>331</v>
      </c>
      <c r="M192" s="74">
        <v>1109400</v>
      </c>
      <c r="N192" s="73">
        <f t="shared" si="16"/>
        <v>635383.63636363635</v>
      </c>
      <c r="O192" s="73">
        <f t="shared" si="18"/>
        <v>176495.45454545459</v>
      </c>
      <c r="P192" s="73">
        <f t="shared" si="13"/>
        <v>252136.36363636365</v>
      </c>
      <c r="Q192" s="63">
        <f>48*$P$4*$N$9+25*$P$6*$P$9</f>
        <v>787820.00000000012</v>
      </c>
      <c r="R192" s="73">
        <f>+VLOOKUP(B192,'luong lai may'!$B$16:$E$611,4,0)</f>
        <v>721538</v>
      </c>
      <c r="S192" s="73">
        <f t="shared" si="19"/>
        <v>2573373</v>
      </c>
    </row>
    <row r="193" spans="2:19" ht="17.25" customHeight="1" thickBot="1" x14ac:dyDescent="0.25">
      <c r="B193" s="35" t="s">
        <v>333</v>
      </c>
      <c r="C193" s="197" t="s">
        <v>322</v>
      </c>
      <c r="D193" s="2">
        <v>220</v>
      </c>
      <c r="E193" s="2">
        <v>14</v>
      </c>
      <c r="F193" s="211">
        <v>3.5</v>
      </c>
      <c r="G193" s="212"/>
      <c r="H193" s="211">
        <v>5</v>
      </c>
      <c r="I193" s="212"/>
      <c r="J193" s="171" t="s">
        <v>1155</v>
      </c>
      <c r="K193" s="171" t="s">
        <v>1157</v>
      </c>
      <c r="L193" s="59" t="s">
        <v>331</v>
      </c>
      <c r="M193" s="74">
        <v>1370100</v>
      </c>
      <c r="N193" s="73">
        <f t="shared" si="16"/>
        <v>784693.63636363647</v>
      </c>
      <c r="O193" s="73">
        <f t="shared" si="18"/>
        <v>217970.45454545459</v>
      </c>
      <c r="P193" s="73">
        <f t="shared" si="13"/>
        <v>311386.36363636365</v>
      </c>
      <c r="Q193" s="63">
        <f>63*$P$4*$N$9+34*$P$6*$P$9</f>
        <v>1036961.6000000001</v>
      </c>
      <c r="R193" s="73">
        <f>+VLOOKUP(B193,'luong lai may'!$B$16:$E$611,4,0)</f>
        <v>721538</v>
      </c>
      <c r="S193" s="73">
        <f t="shared" si="19"/>
        <v>3072550</v>
      </c>
    </row>
    <row r="194" spans="2:19" ht="17.25" customHeight="1" thickBot="1" x14ac:dyDescent="0.25">
      <c r="B194" s="35" t="s">
        <v>334</v>
      </c>
      <c r="C194" s="197" t="s">
        <v>335</v>
      </c>
      <c r="D194" s="2">
        <v>220</v>
      </c>
      <c r="E194" s="2">
        <v>14</v>
      </c>
      <c r="F194" s="211">
        <v>3.5</v>
      </c>
      <c r="G194" s="212"/>
      <c r="H194" s="211">
        <v>5</v>
      </c>
      <c r="I194" s="212"/>
      <c r="J194" s="171" t="s">
        <v>1156</v>
      </c>
      <c r="K194" s="171" t="s">
        <v>1157</v>
      </c>
      <c r="L194" s="59" t="s">
        <v>331</v>
      </c>
      <c r="M194" s="74">
        <v>1633600</v>
      </c>
      <c r="N194" s="73">
        <f t="shared" si="16"/>
        <v>935607.27272727282</v>
      </c>
      <c r="O194" s="73">
        <f t="shared" si="18"/>
        <v>259890.90909090912</v>
      </c>
      <c r="P194" s="73">
        <f t="shared" si="13"/>
        <v>371272.72727272729</v>
      </c>
      <c r="Q194" s="63">
        <f>78*$P$4*$N$9+34*$P$6*$P$9</f>
        <v>1263761.6000000001</v>
      </c>
      <c r="R194" s="73">
        <f>+VLOOKUP(B194,'luong lai may'!$B$16:$E$611,4,0)</f>
        <v>721538</v>
      </c>
      <c r="S194" s="73">
        <f t="shared" si="19"/>
        <v>3552071</v>
      </c>
    </row>
    <row r="195" spans="2:19" ht="17.25" customHeight="1" thickBot="1" x14ac:dyDescent="0.25">
      <c r="B195" s="31" t="s">
        <v>336</v>
      </c>
      <c r="C195" s="209" t="s">
        <v>337</v>
      </c>
      <c r="D195" s="213"/>
      <c r="E195" s="213"/>
      <c r="F195" s="213"/>
      <c r="G195" s="213"/>
      <c r="H195" s="213"/>
      <c r="I195" s="213"/>
      <c r="J195" s="213"/>
      <c r="K195" s="213"/>
      <c r="L195" s="59"/>
      <c r="M195" s="74"/>
      <c r="N195" s="73"/>
      <c r="O195" s="73" t="str">
        <f t="shared" si="18"/>
        <v/>
      </c>
      <c r="P195" s="73" t="str">
        <f t="shared" si="13"/>
        <v/>
      </c>
      <c r="Q195" s="84"/>
      <c r="R195" s="73"/>
      <c r="S195" s="73"/>
    </row>
    <row r="196" spans="2:19" ht="17.25" customHeight="1" thickBot="1" x14ac:dyDescent="0.25">
      <c r="B196" s="35" t="s">
        <v>338</v>
      </c>
      <c r="C196" s="197" t="s">
        <v>339</v>
      </c>
      <c r="D196" s="2">
        <v>220</v>
      </c>
      <c r="E196" s="2">
        <v>16</v>
      </c>
      <c r="F196" s="211">
        <v>4.8</v>
      </c>
      <c r="G196" s="212"/>
      <c r="H196" s="211">
        <v>5</v>
      </c>
      <c r="I196" s="212"/>
      <c r="J196" s="171">
        <v>40</v>
      </c>
      <c r="K196" s="171" t="s">
        <v>1150</v>
      </c>
      <c r="L196" s="59" t="s">
        <v>340</v>
      </c>
      <c r="M196" s="64">
        <v>1090450</v>
      </c>
      <c r="N196" s="73">
        <f t="shared" si="16"/>
        <v>713749.09090909094</v>
      </c>
      <c r="O196" s="73">
        <f t="shared" si="18"/>
        <v>237916.36363636365</v>
      </c>
      <c r="P196" s="73">
        <f t="shared" si="13"/>
        <v>247829.54545454544</v>
      </c>
      <c r="Q196" s="63">
        <f t="shared" ref="Q196:Q221" si="20">+IF(RIGHT(K196,3)="zel",$N$9*$P$4*$J196,IF(RIGHT(K196,3)="ăng",$J196*$O$9*$P$5,IF(RIGHT(K196,3)="kWh",$J196*$P$9*$P$6,0)))</f>
        <v>604800</v>
      </c>
      <c r="R196" s="73">
        <f>+VLOOKUP(B196,'luong lai may'!$B$16:$E$611,4,0)</f>
        <v>671538</v>
      </c>
      <c r="S196" s="73">
        <f t="shared" si="19"/>
        <v>2475833</v>
      </c>
    </row>
    <row r="197" spans="2:19" ht="17.25" thickBot="1" x14ac:dyDescent="0.25">
      <c r="B197" s="31" t="s">
        <v>341</v>
      </c>
      <c r="C197" s="209" t="s">
        <v>342</v>
      </c>
      <c r="D197" s="213"/>
      <c r="E197" s="210"/>
      <c r="F197" s="211"/>
      <c r="G197" s="212"/>
      <c r="H197" s="211"/>
      <c r="I197" s="212"/>
      <c r="J197" s="218"/>
      <c r="K197" s="218"/>
      <c r="L197" s="59"/>
      <c r="M197" s="74"/>
      <c r="N197" s="73"/>
      <c r="O197" s="73" t="str">
        <f t="shared" si="18"/>
        <v/>
      </c>
      <c r="P197" s="73" t="str">
        <f t="shared" si="13"/>
        <v/>
      </c>
      <c r="Q197" s="63"/>
      <c r="R197" s="73"/>
      <c r="S197" s="73"/>
    </row>
    <row r="198" spans="2:19" ht="17.25" customHeight="1" thickBot="1" x14ac:dyDescent="0.25">
      <c r="B198" s="35" t="s">
        <v>343</v>
      </c>
      <c r="C198" s="197" t="s">
        <v>344</v>
      </c>
      <c r="D198" s="2">
        <v>200</v>
      </c>
      <c r="E198" s="2">
        <v>17</v>
      </c>
      <c r="F198" s="211">
        <v>3.8</v>
      </c>
      <c r="G198" s="212"/>
      <c r="H198" s="211">
        <v>5</v>
      </c>
      <c r="I198" s="212"/>
      <c r="J198" s="171">
        <v>108</v>
      </c>
      <c r="K198" s="171" t="s">
        <v>1132</v>
      </c>
      <c r="L198" s="59" t="s">
        <v>345</v>
      </c>
      <c r="M198" s="64">
        <v>107200</v>
      </c>
      <c r="N198" s="73">
        <f t="shared" si="16"/>
        <v>82008.000000000015</v>
      </c>
      <c r="O198" s="73">
        <f t="shared" si="18"/>
        <v>20368</v>
      </c>
      <c r="P198" s="73">
        <f t="shared" si="13"/>
        <v>26800</v>
      </c>
      <c r="Q198" s="63">
        <f t="shared" si="20"/>
        <v>268099.20000000001</v>
      </c>
      <c r="R198" s="73">
        <f>+VLOOKUP(B198,'luong lai may'!$B$16:$E$611,4,0)</f>
        <v>362308</v>
      </c>
      <c r="S198" s="73">
        <f t="shared" si="19"/>
        <v>759583</v>
      </c>
    </row>
    <row r="199" spans="2:19" ht="17.25" customHeight="1" thickBot="1" x14ac:dyDescent="0.25">
      <c r="B199" s="35" t="s">
        <v>346</v>
      </c>
      <c r="C199" s="197" t="s">
        <v>347</v>
      </c>
      <c r="D199" s="2">
        <v>200</v>
      </c>
      <c r="E199" s="2">
        <v>17</v>
      </c>
      <c r="F199" s="211">
        <v>3.8</v>
      </c>
      <c r="G199" s="212"/>
      <c r="H199" s="211">
        <v>5</v>
      </c>
      <c r="I199" s="212"/>
      <c r="J199" s="171">
        <v>135</v>
      </c>
      <c r="K199" s="171" t="s">
        <v>1132</v>
      </c>
      <c r="L199" s="59" t="s">
        <v>345</v>
      </c>
      <c r="M199" s="64">
        <v>130600</v>
      </c>
      <c r="N199" s="73">
        <f t="shared" si="16"/>
        <v>99909</v>
      </c>
      <c r="O199" s="73">
        <f t="shared" si="18"/>
        <v>24814</v>
      </c>
      <c r="P199" s="73">
        <f t="shared" si="13"/>
        <v>32650</v>
      </c>
      <c r="Q199" s="63">
        <f t="shared" si="20"/>
        <v>335124</v>
      </c>
      <c r="R199" s="73">
        <f>+VLOOKUP(B199,'luong lai may'!$B$16:$E$611,4,0)</f>
        <v>362308</v>
      </c>
      <c r="S199" s="73">
        <f t="shared" si="19"/>
        <v>854805</v>
      </c>
    </row>
    <row r="200" spans="2:19" ht="17.25" customHeight="1" thickBot="1" x14ac:dyDescent="0.25">
      <c r="B200" s="35" t="s">
        <v>348</v>
      </c>
      <c r="C200" s="197" t="s">
        <v>349</v>
      </c>
      <c r="D200" s="2">
        <v>200</v>
      </c>
      <c r="E200" s="2">
        <v>17</v>
      </c>
      <c r="F200" s="211">
        <v>2.6</v>
      </c>
      <c r="G200" s="212"/>
      <c r="H200" s="211">
        <v>5</v>
      </c>
      <c r="I200" s="212"/>
      <c r="J200" s="171">
        <v>357</v>
      </c>
      <c r="K200" s="171" t="s">
        <v>1132</v>
      </c>
      <c r="L200" s="59" t="s">
        <v>345</v>
      </c>
      <c r="M200" s="64">
        <v>246200</v>
      </c>
      <c r="N200" s="73">
        <f t="shared" si="16"/>
        <v>188343</v>
      </c>
      <c r="O200" s="73">
        <f t="shared" si="18"/>
        <v>32006.000000000004</v>
      </c>
      <c r="P200" s="73">
        <f t="shared" si="13"/>
        <v>61550</v>
      </c>
      <c r="Q200" s="63">
        <f t="shared" si="20"/>
        <v>886216.8</v>
      </c>
      <c r="R200" s="73">
        <f>+VLOOKUP(B200,'luong lai may'!$B$16:$E$611,4,0)</f>
        <v>362308</v>
      </c>
      <c r="S200" s="73">
        <f t="shared" si="19"/>
        <v>1530424</v>
      </c>
    </row>
    <row r="201" spans="2:19" ht="17.25" customHeight="1" thickBot="1" x14ac:dyDescent="0.25">
      <c r="B201" s="31" t="s">
        <v>350</v>
      </c>
      <c r="C201" s="209" t="s">
        <v>351</v>
      </c>
      <c r="D201" s="213"/>
      <c r="E201" s="213"/>
      <c r="F201" s="213"/>
      <c r="G201" s="213"/>
      <c r="H201" s="213"/>
      <c r="I201" s="213"/>
      <c r="J201" s="213"/>
      <c r="K201" s="213"/>
      <c r="L201" s="213"/>
      <c r="M201" s="74"/>
      <c r="N201" s="73"/>
      <c r="O201" s="73" t="str">
        <f t="shared" si="18"/>
        <v/>
      </c>
      <c r="P201" s="73" t="str">
        <f t="shared" si="13"/>
        <v/>
      </c>
      <c r="Q201" s="63"/>
      <c r="R201" s="73"/>
      <c r="S201" s="73"/>
    </row>
    <row r="202" spans="2:19" ht="82.5" customHeight="1" thickBot="1" x14ac:dyDescent="0.25">
      <c r="B202" s="35" t="s">
        <v>352</v>
      </c>
      <c r="C202" s="197" t="s">
        <v>353</v>
      </c>
      <c r="D202" s="2">
        <v>200</v>
      </c>
      <c r="E202" s="2">
        <v>14</v>
      </c>
      <c r="F202" s="211">
        <v>5.9</v>
      </c>
      <c r="G202" s="212"/>
      <c r="H202" s="211">
        <v>6</v>
      </c>
      <c r="I202" s="212"/>
      <c r="J202" s="171">
        <v>42</v>
      </c>
      <c r="K202" s="171" t="s">
        <v>1150</v>
      </c>
      <c r="L202" s="2" t="s">
        <v>1543</v>
      </c>
      <c r="M202" s="64">
        <v>2521800</v>
      </c>
      <c r="N202" s="73">
        <f>+IF(M202&gt;=30000,(M202-M202*10%)*1000*E202%/D202,M202*E202%*1000/D202)</f>
        <v>1588734.0000000002</v>
      </c>
      <c r="O202" s="73">
        <f t="shared" si="18"/>
        <v>743931</v>
      </c>
      <c r="P202" s="73">
        <f t="shared" si="13"/>
        <v>756540</v>
      </c>
      <c r="Q202" s="63">
        <f t="shared" si="20"/>
        <v>635040</v>
      </c>
      <c r="R202" s="73">
        <f>+VLOOKUP(B202,'luong lai may'!$B$16:$E$611,4,0)</f>
        <v>1139999</v>
      </c>
      <c r="S202" s="73">
        <f t="shared" si="19"/>
        <v>4864244</v>
      </c>
    </row>
    <row r="203" spans="2:19" ht="82.5" customHeight="1" thickBot="1" x14ac:dyDescent="0.25">
      <c r="B203" s="35" t="s">
        <v>354</v>
      </c>
      <c r="C203" s="197" t="s">
        <v>355</v>
      </c>
      <c r="D203" s="2">
        <v>200</v>
      </c>
      <c r="E203" s="2">
        <v>14</v>
      </c>
      <c r="F203" s="211">
        <v>5.9</v>
      </c>
      <c r="G203" s="212"/>
      <c r="H203" s="211">
        <v>6</v>
      </c>
      <c r="I203" s="212"/>
      <c r="J203" s="171">
        <v>47</v>
      </c>
      <c r="K203" s="171" t="s">
        <v>1150</v>
      </c>
      <c r="L203" s="2" t="s">
        <v>1543</v>
      </c>
      <c r="M203" s="64">
        <v>2612000</v>
      </c>
      <c r="N203" s="73">
        <f t="shared" ref="N203:N240" si="21">+IF(M203&gt;=30000,(M203-M203*10%)*1000*E203%/D203,M203*E203%*1000/D203)</f>
        <v>1645560.0000000002</v>
      </c>
      <c r="O203" s="73">
        <f t="shared" si="18"/>
        <v>770540</v>
      </c>
      <c r="P203" s="73">
        <f t="shared" si="13"/>
        <v>783600</v>
      </c>
      <c r="Q203" s="63">
        <f t="shared" si="20"/>
        <v>710640</v>
      </c>
      <c r="R203" s="73">
        <f>+VLOOKUP(B203,'luong lai may'!$B$16:$E$611,4,0)</f>
        <v>1139999</v>
      </c>
      <c r="S203" s="73">
        <f t="shared" si="19"/>
        <v>5050339</v>
      </c>
    </row>
    <row r="204" spans="2:19" ht="82.5" customHeight="1" thickBot="1" x14ac:dyDescent="0.25">
      <c r="B204" s="35" t="s">
        <v>356</v>
      </c>
      <c r="C204" s="197" t="s">
        <v>357</v>
      </c>
      <c r="D204" s="2">
        <v>200</v>
      </c>
      <c r="E204" s="2">
        <v>14</v>
      </c>
      <c r="F204" s="211">
        <v>5.9</v>
      </c>
      <c r="G204" s="212"/>
      <c r="H204" s="211">
        <v>6</v>
      </c>
      <c r="I204" s="212"/>
      <c r="J204" s="171">
        <v>52</v>
      </c>
      <c r="K204" s="171" t="s">
        <v>1150</v>
      </c>
      <c r="L204" s="2" t="s">
        <v>1543</v>
      </c>
      <c r="M204" s="64">
        <v>2659700</v>
      </c>
      <c r="N204" s="73">
        <f t="shared" si="21"/>
        <v>1675611.0000000002</v>
      </c>
      <c r="O204" s="73">
        <f t="shared" si="18"/>
        <v>784611.50000000012</v>
      </c>
      <c r="P204" s="73">
        <f t="shared" si="13"/>
        <v>797910</v>
      </c>
      <c r="Q204" s="63">
        <f t="shared" si="20"/>
        <v>786240</v>
      </c>
      <c r="R204" s="73">
        <f>+VLOOKUP(B204,'luong lai may'!$B$16:$E$611,4,0)</f>
        <v>1139999</v>
      </c>
      <c r="S204" s="73">
        <f t="shared" si="19"/>
        <v>5184372</v>
      </c>
    </row>
    <row r="205" spans="2:19" s="46" customFormat="1" ht="82.5" customHeight="1" thickBot="1" x14ac:dyDescent="0.25">
      <c r="B205" s="19" t="s">
        <v>358</v>
      </c>
      <c r="C205" s="201" t="s">
        <v>359</v>
      </c>
      <c r="D205" s="21">
        <v>200</v>
      </c>
      <c r="E205" s="21">
        <v>14</v>
      </c>
      <c r="F205" s="221">
        <v>5.9</v>
      </c>
      <c r="G205" s="222"/>
      <c r="H205" s="221">
        <v>6</v>
      </c>
      <c r="I205" s="222"/>
      <c r="J205" s="171">
        <v>58</v>
      </c>
      <c r="K205" s="171" t="s">
        <v>1150</v>
      </c>
      <c r="L205" s="2" t="s">
        <v>1543</v>
      </c>
      <c r="M205" s="75"/>
      <c r="N205" s="73">
        <f t="shared" si="21"/>
        <v>0</v>
      </c>
      <c r="O205" s="73">
        <f t="shared" si="18"/>
        <v>0</v>
      </c>
      <c r="P205" s="73">
        <f t="shared" si="13"/>
        <v>0</v>
      </c>
      <c r="Q205" s="63">
        <f t="shared" si="20"/>
        <v>876960</v>
      </c>
      <c r="R205" s="73">
        <f>+VLOOKUP(B205,'luong lai may'!$B$16:$E$611,4,0)</f>
        <v>1139999</v>
      </c>
      <c r="S205" s="73">
        <f t="shared" si="19"/>
        <v>2016959</v>
      </c>
    </row>
    <row r="206" spans="2:19" s="46" customFormat="1" ht="82.5" customHeight="1" thickBot="1" x14ac:dyDescent="0.25">
      <c r="B206" s="19" t="s">
        <v>360</v>
      </c>
      <c r="C206" s="201" t="s">
        <v>361</v>
      </c>
      <c r="D206" s="21">
        <v>200</v>
      </c>
      <c r="E206" s="21">
        <v>14</v>
      </c>
      <c r="F206" s="221">
        <v>5.6</v>
      </c>
      <c r="G206" s="222"/>
      <c r="H206" s="221">
        <v>6</v>
      </c>
      <c r="I206" s="222"/>
      <c r="J206" s="171">
        <v>63</v>
      </c>
      <c r="K206" s="171" t="s">
        <v>1150</v>
      </c>
      <c r="L206" s="2" t="s">
        <v>1543</v>
      </c>
      <c r="M206" s="75"/>
      <c r="N206" s="73">
        <f t="shared" si="21"/>
        <v>0</v>
      </c>
      <c r="O206" s="73">
        <f t="shared" si="18"/>
        <v>0</v>
      </c>
      <c r="P206" s="73">
        <f t="shared" si="13"/>
        <v>0</v>
      </c>
      <c r="Q206" s="63">
        <f t="shared" si="20"/>
        <v>952560</v>
      </c>
      <c r="R206" s="73">
        <f>+VLOOKUP(B206,'luong lai may'!$B$16:$E$611,4,0)</f>
        <v>1139999</v>
      </c>
      <c r="S206" s="73">
        <f t="shared" si="19"/>
        <v>2092559</v>
      </c>
    </row>
    <row r="207" spans="2:19" s="46" customFormat="1" ht="82.5" customHeight="1" thickBot="1" x14ac:dyDescent="0.25">
      <c r="B207" s="19" t="s">
        <v>362</v>
      </c>
      <c r="C207" s="201" t="s">
        <v>363</v>
      </c>
      <c r="D207" s="21">
        <v>200</v>
      </c>
      <c r="E207" s="21">
        <v>14</v>
      </c>
      <c r="F207" s="221">
        <v>5.6</v>
      </c>
      <c r="G207" s="222"/>
      <c r="H207" s="221">
        <v>6</v>
      </c>
      <c r="I207" s="222"/>
      <c r="J207" s="171">
        <v>69</v>
      </c>
      <c r="K207" s="171" t="s">
        <v>1150</v>
      </c>
      <c r="L207" s="2" t="s">
        <v>1543</v>
      </c>
      <c r="M207" s="75"/>
      <c r="N207" s="73">
        <f t="shared" si="21"/>
        <v>0</v>
      </c>
      <c r="O207" s="73">
        <f t="shared" si="18"/>
        <v>0</v>
      </c>
      <c r="P207" s="73">
        <f t="shared" si="13"/>
        <v>0</v>
      </c>
      <c r="Q207" s="63">
        <f t="shared" si="20"/>
        <v>1043280</v>
      </c>
      <c r="R207" s="73">
        <f>+VLOOKUP(B207,'luong lai may'!$B$16:$E$611,4,0)</f>
        <v>1139999</v>
      </c>
      <c r="S207" s="73">
        <f t="shared" si="19"/>
        <v>2183279</v>
      </c>
    </row>
    <row r="208" spans="2:19" ht="17.25" customHeight="1" thickBot="1" x14ac:dyDescent="0.25">
      <c r="B208" s="31" t="s">
        <v>364</v>
      </c>
      <c r="C208" s="209" t="s">
        <v>365</v>
      </c>
      <c r="D208" s="213"/>
      <c r="E208" s="213"/>
      <c r="F208" s="213"/>
      <c r="G208" s="213"/>
      <c r="H208" s="213"/>
      <c r="I208" s="213"/>
      <c r="J208" s="213"/>
      <c r="K208" s="210"/>
      <c r="L208" s="171"/>
      <c r="M208" s="74"/>
      <c r="N208" s="73"/>
      <c r="O208" s="73" t="str">
        <f t="shared" si="18"/>
        <v/>
      </c>
      <c r="P208" s="73" t="str">
        <f t="shared" si="13"/>
        <v/>
      </c>
      <c r="Q208" s="63">
        <f t="shared" si="20"/>
        <v>0</v>
      </c>
      <c r="R208" s="73"/>
      <c r="S208" s="73"/>
    </row>
    <row r="209" spans="2:19" ht="99" customHeight="1" thickBot="1" x14ac:dyDescent="0.25">
      <c r="B209" s="35" t="s">
        <v>366</v>
      </c>
      <c r="C209" s="197" t="s">
        <v>367</v>
      </c>
      <c r="D209" s="2">
        <v>200</v>
      </c>
      <c r="E209" s="2">
        <v>13</v>
      </c>
      <c r="F209" s="211">
        <v>4.5999999999999996</v>
      </c>
      <c r="G209" s="212"/>
      <c r="H209" s="211">
        <v>6</v>
      </c>
      <c r="I209" s="212"/>
      <c r="J209" s="171">
        <v>162</v>
      </c>
      <c r="K209" s="170" t="s">
        <v>1150</v>
      </c>
      <c r="L209" s="179" t="s">
        <v>1544</v>
      </c>
      <c r="M209" s="64">
        <v>8562400</v>
      </c>
      <c r="N209" s="73">
        <f t="shared" si="21"/>
        <v>5009004</v>
      </c>
      <c r="O209" s="73">
        <f t="shared" si="18"/>
        <v>1969351.9999999998</v>
      </c>
      <c r="P209" s="73">
        <f t="shared" ref="P209:P212" si="22">+IFERROR(IF(ISNUMBER(B209),"",M209*H209%*1000/D209),"")</f>
        <v>2568720</v>
      </c>
      <c r="Q209" s="63">
        <f t="shared" si="20"/>
        <v>2449440</v>
      </c>
      <c r="R209" s="73">
        <f>+VLOOKUP(B209,'luong lai may'!$B$16:$E$611,4,0)</f>
        <v>1656922</v>
      </c>
      <c r="S209" s="73">
        <f t="shared" si="19"/>
        <v>13653438</v>
      </c>
    </row>
    <row r="210" spans="2:19" ht="17.25" thickBot="1" x14ac:dyDescent="0.25">
      <c r="B210" s="31" t="s">
        <v>368</v>
      </c>
      <c r="C210" s="209" t="s">
        <v>369</v>
      </c>
      <c r="D210" s="213"/>
      <c r="E210" s="213"/>
      <c r="F210" s="213"/>
      <c r="G210" s="210"/>
      <c r="H210" s="211"/>
      <c r="I210" s="212"/>
      <c r="J210" s="218"/>
      <c r="K210" s="212"/>
      <c r="L210" s="171"/>
      <c r="M210" s="74"/>
      <c r="N210" s="73"/>
      <c r="O210" s="73" t="str">
        <f t="shared" si="18"/>
        <v/>
      </c>
      <c r="P210" s="73" t="str">
        <f t="shared" si="22"/>
        <v/>
      </c>
      <c r="Q210" s="63"/>
      <c r="R210" s="73">
        <f>+VLOOKUP(B210,'luong lai may'!$B$16:$E$611,4,0)</f>
        <v>0</v>
      </c>
      <c r="S210" s="73">
        <f t="shared" si="19"/>
        <v>0</v>
      </c>
    </row>
    <row r="211" spans="2:19" ht="17.25" customHeight="1" thickBot="1" x14ac:dyDescent="0.25">
      <c r="B211" s="35" t="s">
        <v>370</v>
      </c>
      <c r="C211" s="197" t="s">
        <v>205</v>
      </c>
      <c r="D211" s="2">
        <v>180</v>
      </c>
      <c r="E211" s="2">
        <v>22</v>
      </c>
      <c r="F211" s="211">
        <v>4</v>
      </c>
      <c r="G211" s="212"/>
      <c r="H211" s="211">
        <v>5</v>
      </c>
      <c r="I211" s="212"/>
      <c r="J211" s="171">
        <v>38</v>
      </c>
      <c r="K211" s="171" t="s">
        <v>1132</v>
      </c>
      <c r="L211" s="2" t="s">
        <v>345</v>
      </c>
      <c r="M211" s="64">
        <v>121000</v>
      </c>
      <c r="N211" s="73">
        <f t="shared" si="21"/>
        <v>133100</v>
      </c>
      <c r="O211" s="73">
        <f t="shared" si="18"/>
        <v>26888.888888888891</v>
      </c>
      <c r="P211" s="73">
        <f t="shared" si="22"/>
        <v>33611.111111111109</v>
      </c>
      <c r="Q211" s="63">
        <f t="shared" si="20"/>
        <v>94331.200000000012</v>
      </c>
      <c r="R211" s="73">
        <f>+VLOOKUP(B211,'luong lai may'!$B$16:$E$611,4,0)</f>
        <v>362308</v>
      </c>
      <c r="S211" s="73">
        <f t="shared" si="19"/>
        <v>650239</v>
      </c>
    </row>
    <row r="212" spans="2:19" ht="17.25" customHeight="1" thickBot="1" x14ac:dyDescent="0.25">
      <c r="B212" s="35" t="s">
        <v>371</v>
      </c>
      <c r="C212" s="197" t="s">
        <v>167</v>
      </c>
      <c r="D212" s="2">
        <v>180</v>
      </c>
      <c r="E212" s="2">
        <v>22</v>
      </c>
      <c r="F212" s="211">
        <v>4</v>
      </c>
      <c r="G212" s="212"/>
      <c r="H212" s="211">
        <v>5</v>
      </c>
      <c r="I212" s="212"/>
      <c r="J212" s="171">
        <v>53</v>
      </c>
      <c r="K212" s="171" t="s">
        <v>1132</v>
      </c>
      <c r="L212" s="2" t="s">
        <v>345</v>
      </c>
      <c r="M212" s="64">
        <v>164200</v>
      </c>
      <c r="N212" s="73">
        <f t="shared" si="21"/>
        <v>180620</v>
      </c>
      <c r="O212" s="73">
        <f t="shared" si="18"/>
        <v>36488.888888888891</v>
      </c>
      <c r="P212" s="73">
        <f t="shared" si="22"/>
        <v>45611.111111111109</v>
      </c>
      <c r="Q212" s="63">
        <f t="shared" si="20"/>
        <v>131567.20000000001</v>
      </c>
      <c r="R212" s="73">
        <f>+VLOOKUP(B212,'luong lai may'!$B$16:$E$611,4,0)</f>
        <v>362308</v>
      </c>
      <c r="S212" s="73">
        <f t="shared" si="19"/>
        <v>756595</v>
      </c>
    </row>
    <row r="213" spans="2:19" ht="17.25" customHeight="1" thickBot="1" x14ac:dyDescent="0.25">
      <c r="B213" s="35" t="s">
        <v>372</v>
      </c>
      <c r="C213" s="197" t="s">
        <v>190</v>
      </c>
      <c r="D213" s="2">
        <v>180</v>
      </c>
      <c r="E213" s="2">
        <v>22</v>
      </c>
      <c r="F213" s="211">
        <v>4</v>
      </c>
      <c r="G213" s="212"/>
      <c r="H213" s="211">
        <v>5</v>
      </c>
      <c r="I213" s="212"/>
      <c r="J213" s="171">
        <v>75</v>
      </c>
      <c r="K213" s="171" t="s">
        <v>1132</v>
      </c>
      <c r="L213" s="2" t="s">
        <v>345</v>
      </c>
      <c r="M213" s="64">
        <v>185800</v>
      </c>
      <c r="N213" s="73">
        <f t="shared" si="21"/>
        <v>204380</v>
      </c>
      <c r="O213" s="73">
        <f t="shared" si="18"/>
        <v>41288.888888888891</v>
      </c>
      <c r="P213" s="73">
        <f>+IFERROR(IF(ISNUMBER(B213),"",M213*H213%*1000/D213),"")</f>
        <v>51611.111111111109</v>
      </c>
      <c r="Q213" s="63">
        <f t="shared" si="20"/>
        <v>186180</v>
      </c>
      <c r="R213" s="73">
        <f>+VLOOKUP(B213,'luong lai may'!$B$16:$E$611,4,0)</f>
        <v>362308</v>
      </c>
      <c r="S213" s="73">
        <f t="shared" si="19"/>
        <v>845768</v>
      </c>
    </row>
    <row r="214" spans="2:19" ht="17.25" customHeight="1" thickBot="1" x14ac:dyDescent="0.25">
      <c r="B214" s="35" t="s">
        <v>373</v>
      </c>
      <c r="C214" s="197" t="s">
        <v>277</v>
      </c>
      <c r="D214" s="2">
        <v>180</v>
      </c>
      <c r="E214" s="2">
        <v>22</v>
      </c>
      <c r="F214" s="211">
        <v>4</v>
      </c>
      <c r="G214" s="212"/>
      <c r="H214" s="211">
        <v>5</v>
      </c>
      <c r="I214" s="212"/>
      <c r="J214" s="171">
        <v>84</v>
      </c>
      <c r="K214" s="171" t="s">
        <v>1132</v>
      </c>
      <c r="L214" s="2" t="s">
        <v>345</v>
      </c>
      <c r="M214" s="64">
        <v>207400</v>
      </c>
      <c r="N214" s="73">
        <f t="shared" si="21"/>
        <v>228140</v>
      </c>
      <c r="O214" s="73">
        <f t="shared" si="18"/>
        <v>46088.888888888891</v>
      </c>
      <c r="P214" s="73">
        <f t="shared" ref="P214:P217" si="23">+IFERROR(IF(ISNUMBER(B214),"",M214*H214%*1000/D214),"")</f>
        <v>57611.111111111109</v>
      </c>
      <c r="Q214" s="63">
        <f t="shared" si="20"/>
        <v>208521.60000000001</v>
      </c>
      <c r="R214" s="73">
        <f>+VLOOKUP(B214,'luong lai may'!$B$16:$E$611,4,0)</f>
        <v>362308</v>
      </c>
      <c r="S214" s="73">
        <f t="shared" si="19"/>
        <v>902670</v>
      </c>
    </row>
    <row r="215" spans="2:19" ht="17.25" customHeight="1" thickBot="1" x14ac:dyDescent="0.25">
      <c r="B215" s="31" t="s">
        <v>374</v>
      </c>
      <c r="C215" s="198" t="s">
        <v>375</v>
      </c>
      <c r="D215" s="2">
        <v>160</v>
      </c>
      <c r="E215" s="2">
        <v>22</v>
      </c>
      <c r="F215" s="211">
        <v>4</v>
      </c>
      <c r="G215" s="212"/>
      <c r="H215" s="211">
        <v>5</v>
      </c>
      <c r="I215" s="212"/>
      <c r="J215" s="171">
        <v>36</v>
      </c>
      <c r="K215" s="171" t="s">
        <v>1132</v>
      </c>
      <c r="L215" s="2" t="s">
        <v>345</v>
      </c>
      <c r="M215" s="64">
        <v>56200</v>
      </c>
      <c r="N215" s="73">
        <f t="shared" si="21"/>
        <v>69547.5</v>
      </c>
      <c r="O215" s="73">
        <f t="shared" si="18"/>
        <v>14050</v>
      </c>
      <c r="P215" s="73">
        <f t="shared" si="23"/>
        <v>17562.5</v>
      </c>
      <c r="Q215" s="63">
        <f t="shared" si="20"/>
        <v>89366.400000000009</v>
      </c>
      <c r="R215" s="73">
        <f>+VLOOKUP(B215,'luong lai may'!$B$16:$E$611,4,0)</f>
        <v>362308</v>
      </c>
      <c r="S215" s="73">
        <f t="shared" si="19"/>
        <v>552834</v>
      </c>
    </row>
    <row r="216" spans="2:19" ht="50.25" thickBot="1" x14ac:dyDescent="0.25">
      <c r="B216" s="31" t="s">
        <v>376</v>
      </c>
      <c r="C216" s="198" t="s">
        <v>377</v>
      </c>
      <c r="D216" s="2">
        <v>200</v>
      </c>
      <c r="E216" s="2">
        <v>17</v>
      </c>
      <c r="F216" s="211">
        <v>2.6</v>
      </c>
      <c r="G216" s="212"/>
      <c r="H216" s="211">
        <v>5</v>
      </c>
      <c r="I216" s="212"/>
      <c r="J216" s="171">
        <v>138</v>
      </c>
      <c r="K216" s="171" t="s">
        <v>1132</v>
      </c>
      <c r="L216" s="2" t="s">
        <v>345</v>
      </c>
      <c r="M216" s="64">
        <v>585900</v>
      </c>
      <c r="N216" s="73">
        <f t="shared" si="21"/>
        <v>448213.5</v>
      </c>
      <c r="O216" s="73">
        <f t="shared" si="18"/>
        <v>76167.000000000015</v>
      </c>
      <c r="P216" s="73">
        <f t="shared" si="23"/>
        <v>146475</v>
      </c>
      <c r="Q216" s="63">
        <f t="shared" si="20"/>
        <v>342571.2</v>
      </c>
      <c r="R216" s="73">
        <f>+VLOOKUP(B216,'luong lai may'!$B$16:$E$611,4,0)</f>
        <v>362308</v>
      </c>
      <c r="S216" s="73">
        <f t="shared" si="19"/>
        <v>1375735</v>
      </c>
    </row>
    <row r="217" spans="2:19" ht="17.25" customHeight="1" thickBot="1" x14ac:dyDescent="0.25">
      <c r="B217" s="31" t="s">
        <v>378</v>
      </c>
      <c r="C217" s="198" t="s">
        <v>379</v>
      </c>
      <c r="D217" s="2">
        <v>180</v>
      </c>
      <c r="E217" s="2">
        <v>14</v>
      </c>
      <c r="F217" s="211">
        <v>3.1</v>
      </c>
      <c r="G217" s="212"/>
      <c r="H217" s="211">
        <v>5</v>
      </c>
      <c r="I217" s="212"/>
      <c r="J217" s="171">
        <v>48</v>
      </c>
      <c r="K217" s="171" t="s">
        <v>1150</v>
      </c>
      <c r="L217" s="2" t="s">
        <v>19</v>
      </c>
      <c r="M217" s="64">
        <v>959000</v>
      </c>
      <c r="N217" s="73">
        <f t="shared" si="21"/>
        <v>671300.00000000012</v>
      </c>
      <c r="O217" s="73">
        <f t="shared" si="18"/>
        <v>165161.11111111112</v>
      </c>
      <c r="P217" s="73">
        <f t="shared" si="23"/>
        <v>266388.88888888888</v>
      </c>
      <c r="Q217" s="63">
        <f t="shared" si="20"/>
        <v>725760</v>
      </c>
      <c r="R217" s="73">
        <f>+VLOOKUP(B217,'luong lai may'!$B$16:$E$611,4,0)</f>
        <v>397692</v>
      </c>
      <c r="S217" s="73">
        <f t="shared" si="19"/>
        <v>2226302</v>
      </c>
    </row>
    <row r="218" spans="2:19" ht="33.75" thickBot="1" x14ac:dyDescent="0.25">
      <c r="B218" s="31" t="s">
        <v>380</v>
      </c>
      <c r="C218" s="198" t="s">
        <v>381</v>
      </c>
      <c r="D218" s="2"/>
      <c r="E218" s="2"/>
      <c r="F218" s="211"/>
      <c r="G218" s="212"/>
      <c r="H218" s="211"/>
      <c r="I218" s="212"/>
      <c r="J218" s="171"/>
      <c r="K218" s="171" t="s">
        <v>1161</v>
      </c>
      <c r="L218" s="2"/>
      <c r="M218" s="74"/>
      <c r="N218" s="73"/>
      <c r="O218" s="73" t="str">
        <f t="shared" si="18"/>
        <v/>
      </c>
      <c r="P218" s="73" t="str">
        <f>+IFERROR(IF(ISNUMBER(B218),"",M218*H218%*1000/D218),"")</f>
        <v/>
      </c>
      <c r="Q218" s="63"/>
      <c r="R218" s="73"/>
      <c r="S218" s="73"/>
    </row>
    <row r="219" spans="2:19" ht="32.25" customHeight="1" thickBot="1" x14ac:dyDescent="0.25">
      <c r="B219" s="35" t="s">
        <v>382</v>
      </c>
      <c r="C219" s="197" t="s">
        <v>383</v>
      </c>
      <c r="D219" s="2">
        <v>220</v>
      </c>
      <c r="E219" s="2">
        <v>17</v>
      </c>
      <c r="F219" s="211">
        <v>8.1999999999999993</v>
      </c>
      <c r="G219" s="212"/>
      <c r="H219" s="211">
        <v>5</v>
      </c>
      <c r="I219" s="212"/>
      <c r="J219" s="171">
        <v>52</v>
      </c>
      <c r="K219" s="171" t="s">
        <v>1150</v>
      </c>
      <c r="L219" s="2" t="s">
        <v>384</v>
      </c>
      <c r="M219" s="64">
        <v>3431700</v>
      </c>
      <c r="N219" s="73">
        <f t="shared" si="21"/>
        <v>2386591.3636363638</v>
      </c>
      <c r="O219" s="73">
        <f t="shared" si="18"/>
        <v>1279088.1818181816</v>
      </c>
      <c r="P219" s="73">
        <f t="shared" ref="P219:P282" si="24">+IFERROR(IF(ISNUMBER(B219),"",M219*H219%*1000/D219),"")</f>
        <v>779931.81818181823</v>
      </c>
      <c r="Q219" s="63">
        <f t="shared" si="20"/>
        <v>786240</v>
      </c>
      <c r="R219" s="73">
        <f>+VLOOKUP(B219,'luong lai may'!$B$16:$E$611,4,0)</f>
        <v>802308</v>
      </c>
      <c r="S219" s="73">
        <f t="shared" si="19"/>
        <v>6034159</v>
      </c>
    </row>
    <row r="220" spans="2:19" ht="50.25" thickBot="1" x14ac:dyDescent="0.25">
      <c r="B220" s="35" t="s">
        <v>385</v>
      </c>
      <c r="C220" s="197" t="s">
        <v>386</v>
      </c>
      <c r="D220" s="2">
        <v>220</v>
      </c>
      <c r="E220" s="2">
        <v>17</v>
      </c>
      <c r="F220" s="211">
        <v>6.5</v>
      </c>
      <c r="G220" s="212"/>
      <c r="H220" s="211">
        <v>5</v>
      </c>
      <c r="I220" s="212"/>
      <c r="J220" s="171">
        <v>59</v>
      </c>
      <c r="K220" s="171" t="s">
        <v>1150</v>
      </c>
      <c r="L220" s="2" t="s">
        <v>384</v>
      </c>
      <c r="M220" s="64">
        <v>10125000</v>
      </c>
      <c r="N220" s="73">
        <f t="shared" si="21"/>
        <v>7041477.2727272725</v>
      </c>
      <c r="O220" s="73">
        <f t="shared" si="18"/>
        <v>2991477.2727272729</v>
      </c>
      <c r="P220" s="73">
        <f t="shared" si="24"/>
        <v>2301136.3636363638</v>
      </c>
      <c r="Q220" s="63">
        <f t="shared" si="20"/>
        <v>892080</v>
      </c>
      <c r="R220" s="73">
        <f>+VLOOKUP(B220,'luong lai may'!$B$16:$E$611,4,0)</f>
        <v>802308</v>
      </c>
      <c r="S220" s="73">
        <f t="shared" si="19"/>
        <v>14028479</v>
      </c>
    </row>
    <row r="221" spans="2:19" s="47" customFormat="1" ht="50.25" customHeight="1" thickBot="1" x14ac:dyDescent="0.25">
      <c r="B221" s="15" t="s">
        <v>387</v>
      </c>
      <c r="C221" s="200" t="s">
        <v>388</v>
      </c>
      <c r="D221" s="17">
        <v>260</v>
      </c>
      <c r="E221" s="17">
        <v>17</v>
      </c>
      <c r="F221" s="226">
        <v>5.8</v>
      </c>
      <c r="G221" s="227"/>
      <c r="H221" s="226">
        <v>5</v>
      </c>
      <c r="I221" s="227"/>
      <c r="J221" s="228"/>
      <c r="K221" s="227"/>
      <c r="L221" s="2"/>
      <c r="M221" s="67">
        <v>493400</v>
      </c>
      <c r="N221" s="73">
        <f t="shared" si="21"/>
        <v>290346.92307692306</v>
      </c>
      <c r="O221" s="73">
        <f t="shared" si="18"/>
        <v>110066.15384615383</v>
      </c>
      <c r="P221" s="73">
        <f t="shared" si="24"/>
        <v>94884.61538461539</v>
      </c>
      <c r="Q221" s="63">
        <f t="shared" si="20"/>
        <v>0</v>
      </c>
      <c r="R221" s="73">
        <f>+VLOOKUP(B221,'luong lai may'!$B$16:$E$611,4,0)</f>
        <v>0</v>
      </c>
      <c r="S221" s="73">
        <f t="shared" si="19"/>
        <v>495298</v>
      </c>
    </row>
    <row r="222" spans="2:19" s="46" customFormat="1" ht="30.75" customHeight="1" thickBot="1" x14ac:dyDescent="0.25">
      <c r="B222" s="24" t="s">
        <v>389</v>
      </c>
      <c r="C222" s="199" t="s">
        <v>390</v>
      </c>
      <c r="D222" s="21">
        <v>220</v>
      </c>
      <c r="E222" s="21">
        <v>17</v>
      </c>
      <c r="F222" s="221">
        <v>6.5</v>
      </c>
      <c r="G222" s="222"/>
      <c r="H222" s="221">
        <v>5</v>
      </c>
      <c r="I222" s="222"/>
      <c r="J222" s="36" t="s">
        <v>1158</v>
      </c>
      <c r="K222" s="172" t="s">
        <v>1157</v>
      </c>
      <c r="L222" s="2" t="s">
        <v>1545</v>
      </c>
      <c r="M222" s="75"/>
      <c r="N222" s="73">
        <f t="shared" si="21"/>
        <v>0</v>
      </c>
      <c r="O222" s="73">
        <f>+IFERROR(IF(ISNUMBER(B222),"",M222*F222%*1000/D222),"")</f>
        <v>0</v>
      </c>
      <c r="P222" s="73">
        <f t="shared" si="24"/>
        <v>0</v>
      </c>
      <c r="Q222" s="63">
        <f>32*$P$4*$N$9+171*$P$6*$P$9</f>
        <v>908330.4</v>
      </c>
      <c r="R222" s="73">
        <f>+VLOOKUP(B222,'luong lai may'!$B$16:$E$611,4,0)</f>
        <v>636154</v>
      </c>
      <c r="S222" s="73">
        <f t="shared" si="19"/>
        <v>1544484</v>
      </c>
    </row>
    <row r="223" spans="2:19" s="46" customFormat="1" ht="33" customHeight="1" thickBot="1" x14ac:dyDescent="0.25">
      <c r="B223" s="24" t="s">
        <v>391</v>
      </c>
      <c r="C223" s="199" t="s">
        <v>392</v>
      </c>
      <c r="D223" s="21">
        <v>220</v>
      </c>
      <c r="E223" s="21">
        <v>17</v>
      </c>
      <c r="F223" s="221">
        <v>6.5</v>
      </c>
      <c r="G223" s="222"/>
      <c r="H223" s="221">
        <v>5</v>
      </c>
      <c r="I223" s="222"/>
      <c r="J223" s="36" t="s">
        <v>1159</v>
      </c>
      <c r="K223" s="172" t="s">
        <v>1157</v>
      </c>
      <c r="L223" s="2" t="s">
        <v>1545</v>
      </c>
      <c r="M223" s="75"/>
      <c r="N223" s="73">
        <f t="shared" si="21"/>
        <v>0</v>
      </c>
      <c r="O223" s="73">
        <f t="shared" ref="O223:O251" si="25">+IFERROR(IF(ISNUMBER(B223),"",M223*F223%*1000/D223),"")</f>
        <v>0</v>
      </c>
      <c r="P223" s="73">
        <f t="shared" si="24"/>
        <v>0</v>
      </c>
      <c r="Q223" s="63">
        <f>36*$P$4*$N$9+167*$P$6*$P$9</f>
        <v>958880.8</v>
      </c>
      <c r="R223" s="73">
        <f>+VLOOKUP(B223,'luong lai may'!$B$16:$E$611,4,0)</f>
        <v>636154</v>
      </c>
      <c r="S223" s="73">
        <f t="shared" si="19"/>
        <v>1595035</v>
      </c>
    </row>
    <row r="224" spans="2:19" s="48" customFormat="1" ht="17.25" thickBot="1" x14ac:dyDescent="0.25">
      <c r="B224" s="22" t="s">
        <v>393</v>
      </c>
      <c r="C224" s="202" t="s">
        <v>394</v>
      </c>
      <c r="D224" s="14">
        <v>220</v>
      </c>
      <c r="E224" s="14">
        <v>17</v>
      </c>
      <c r="F224" s="229">
        <v>6.5</v>
      </c>
      <c r="G224" s="230"/>
      <c r="H224" s="229">
        <v>5</v>
      </c>
      <c r="I224" s="230"/>
      <c r="J224" s="62"/>
      <c r="K224" s="176"/>
      <c r="L224" s="2"/>
      <c r="M224" s="87"/>
      <c r="N224" s="73">
        <f t="shared" si="21"/>
        <v>0</v>
      </c>
      <c r="O224" s="73">
        <f t="shared" si="25"/>
        <v>0</v>
      </c>
      <c r="P224" s="73">
        <f t="shared" si="24"/>
        <v>0</v>
      </c>
      <c r="Q224" s="88"/>
      <c r="R224" s="73"/>
      <c r="S224" s="73"/>
    </row>
    <row r="225" spans="2:19" ht="17.25" customHeight="1" thickBot="1" x14ac:dyDescent="0.25">
      <c r="B225" s="31" t="s">
        <v>395</v>
      </c>
      <c r="C225" s="209" t="s">
        <v>396</v>
      </c>
      <c r="D225" s="213"/>
      <c r="E225" s="213"/>
      <c r="F225" s="213"/>
      <c r="G225" s="213"/>
      <c r="H225" s="213"/>
      <c r="I225" s="210"/>
      <c r="J225" s="218"/>
      <c r="K225" s="212"/>
      <c r="L225" s="2"/>
      <c r="M225" s="74"/>
      <c r="N225" s="73"/>
      <c r="O225" s="73" t="str">
        <f t="shared" si="25"/>
        <v/>
      </c>
      <c r="P225" s="73" t="str">
        <f t="shared" si="24"/>
        <v/>
      </c>
      <c r="Q225" s="84"/>
      <c r="R225" s="73"/>
      <c r="S225" s="73"/>
    </row>
    <row r="226" spans="2:19" ht="17.25" customHeight="1" thickBot="1" x14ac:dyDescent="0.25">
      <c r="B226" s="35" t="s">
        <v>397</v>
      </c>
      <c r="C226" s="197" t="s">
        <v>398</v>
      </c>
      <c r="D226" s="2">
        <v>280</v>
      </c>
      <c r="E226" s="2">
        <v>20</v>
      </c>
      <c r="F226" s="211">
        <v>6.4</v>
      </c>
      <c r="G226" s="212"/>
      <c r="H226" s="211">
        <v>5</v>
      </c>
      <c r="I226" s="212"/>
      <c r="J226" s="171">
        <v>13</v>
      </c>
      <c r="K226" s="171" t="s">
        <v>1132</v>
      </c>
      <c r="L226" s="2" t="s">
        <v>93</v>
      </c>
      <c r="M226" s="67">
        <v>22500</v>
      </c>
      <c r="N226" s="73">
        <f t="shared" si="21"/>
        <v>16071.428571428571</v>
      </c>
      <c r="O226" s="73">
        <f t="shared" si="25"/>
        <v>5142.8571428571431</v>
      </c>
      <c r="P226" s="73">
        <f t="shared" si="24"/>
        <v>4017.8571428571427</v>
      </c>
      <c r="Q226" s="63">
        <f t="shared" ref="Q226:Q289" si="26">+IF(RIGHT(K226,3)="zel",$N$9*$P$4*$J226,IF(RIGHT(K226,3)="ăng",$J226*$O$9*$P$5,IF(RIGHT(K226,3)="kWh",$J226*$P$9*$P$6,0)))</f>
        <v>32271.200000000001</v>
      </c>
      <c r="R226" s="73">
        <f>+VLOOKUP(B226,'luong lai may'!$B$16:$E$611,4,0)</f>
        <v>166154</v>
      </c>
      <c r="S226" s="73">
        <f t="shared" si="19"/>
        <v>223657</v>
      </c>
    </row>
    <row r="227" spans="2:19" ht="17.25" customHeight="1" thickBot="1" x14ac:dyDescent="0.25">
      <c r="B227" s="35" t="s">
        <v>399</v>
      </c>
      <c r="C227" s="197" t="s">
        <v>400</v>
      </c>
      <c r="D227" s="2">
        <v>280</v>
      </c>
      <c r="E227" s="2">
        <v>18</v>
      </c>
      <c r="F227" s="211">
        <v>5.8</v>
      </c>
      <c r="G227" s="212"/>
      <c r="H227" s="211">
        <v>5</v>
      </c>
      <c r="I227" s="212"/>
      <c r="J227" s="171">
        <v>18</v>
      </c>
      <c r="K227" s="171" t="s">
        <v>1132</v>
      </c>
      <c r="L227" s="2" t="s">
        <v>14</v>
      </c>
      <c r="M227" s="67">
        <v>154800</v>
      </c>
      <c r="N227" s="73">
        <f t="shared" si="21"/>
        <v>89562.857142857145</v>
      </c>
      <c r="O227" s="73">
        <f t="shared" si="25"/>
        <v>32065.714285714286</v>
      </c>
      <c r="P227" s="73">
        <f t="shared" si="24"/>
        <v>27642.857142857141</v>
      </c>
      <c r="Q227" s="63">
        <f t="shared" si="26"/>
        <v>44683.200000000004</v>
      </c>
      <c r="R227" s="73">
        <f>+VLOOKUP(B227,'luong lai may'!$B$16:$E$611,4,0)</f>
        <v>196154</v>
      </c>
      <c r="S227" s="73">
        <f t="shared" si="19"/>
        <v>390109</v>
      </c>
    </row>
    <row r="228" spans="2:19" ht="17.25" customHeight="1" thickBot="1" x14ac:dyDescent="0.25">
      <c r="B228" s="31" t="s">
        <v>401</v>
      </c>
      <c r="C228" s="209" t="s">
        <v>402</v>
      </c>
      <c r="D228" s="213"/>
      <c r="E228" s="213"/>
      <c r="F228" s="213"/>
      <c r="G228" s="213"/>
      <c r="H228" s="213"/>
      <c r="I228" s="210"/>
      <c r="J228" s="171"/>
      <c r="K228" s="170"/>
      <c r="L228" s="2"/>
      <c r="M228" s="74"/>
      <c r="N228" s="73"/>
      <c r="O228" s="73" t="str">
        <f t="shared" si="25"/>
        <v/>
      </c>
      <c r="P228" s="73" t="str">
        <f t="shared" si="24"/>
        <v/>
      </c>
      <c r="Q228" s="63"/>
      <c r="R228" s="73"/>
      <c r="S228" s="73"/>
    </row>
    <row r="229" spans="2:19" ht="20.25" customHeight="1" thickBot="1" x14ac:dyDescent="0.25">
      <c r="B229" s="35" t="s">
        <v>403</v>
      </c>
      <c r="C229" s="197" t="s">
        <v>404</v>
      </c>
      <c r="D229" s="2">
        <v>280</v>
      </c>
      <c r="E229" s="2">
        <v>18</v>
      </c>
      <c r="F229" s="211">
        <v>5.8</v>
      </c>
      <c r="G229" s="212"/>
      <c r="H229" s="211">
        <v>5</v>
      </c>
      <c r="I229" s="212"/>
      <c r="J229" s="171">
        <v>21</v>
      </c>
      <c r="K229" s="171" t="s">
        <v>1132</v>
      </c>
      <c r="L229" s="2" t="s">
        <v>14</v>
      </c>
      <c r="M229" s="67">
        <v>308300</v>
      </c>
      <c r="N229" s="73">
        <f t="shared" si="21"/>
        <v>178373.57142857142</v>
      </c>
      <c r="O229" s="73">
        <f t="shared" si="25"/>
        <v>63862.142857142841</v>
      </c>
      <c r="P229" s="73">
        <f t="shared" si="24"/>
        <v>55053.571428571428</v>
      </c>
      <c r="Q229" s="63">
        <f t="shared" si="26"/>
        <v>52130.400000000001</v>
      </c>
      <c r="R229" s="73">
        <f>+VLOOKUP(B229,'luong lai may'!$B$16:$E$611,4,0)</f>
        <v>196154</v>
      </c>
      <c r="S229" s="73">
        <f t="shared" si="19"/>
        <v>545574</v>
      </c>
    </row>
    <row r="230" spans="2:19" ht="17.25" customHeight="1" thickBot="1" x14ac:dyDescent="0.25">
      <c r="B230" s="31" t="s">
        <v>405</v>
      </c>
      <c r="C230" s="209" t="s">
        <v>406</v>
      </c>
      <c r="D230" s="213"/>
      <c r="E230" s="213"/>
      <c r="F230" s="213"/>
      <c r="G230" s="213"/>
      <c r="H230" s="213"/>
      <c r="I230" s="213"/>
      <c r="J230" s="213"/>
      <c r="K230" s="210"/>
      <c r="L230" s="2"/>
      <c r="M230" s="74"/>
      <c r="N230" s="73"/>
      <c r="O230" s="73" t="str">
        <f t="shared" si="25"/>
        <v/>
      </c>
      <c r="P230" s="73" t="str">
        <f t="shared" si="24"/>
        <v/>
      </c>
      <c r="Q230" s="63"/>
      <c r="R230" s="73"/>
      <c r="S230" s="73"/>
    </row>
    <row r="231" spans="2:19" s="48" customFormat="1" ht="20.25" customHeight="1" thickBot="1" x14ac:dyDescent="0.25">
      <c r="B231" s="12" t="s">
        <v>407</v>
      </c>
      <c r="C231" s="203" t="s">
        <v>408</v>
      </c>
      <c r="D231" s="14">
        <v>280</v>
      </c>
      <c r="E231" s="14">
        <v>18</v>
      </c>
      <c r="F231" s="229">
        <v>5.8</v>
      </c>
      <c r="G231" s="230"/>
      <c r="H231" s="229">
        <v>5</v>
      </c>
      <c r="I231" s="230"/>
      <c r="J231" s="62"/>
      <c r="K231" s="176"/>
      <c r="L231" s="2" t="s">
        <v>14</v>
      </c>
      <c r="M231" s="87"/>
      <c r="N231" s="73">
        <f t="shared" si="21"/>
        <v>0</v>
      </c>
      <c r="O231" s="73">
        <f t="shared" si="25"/>
        <v>0</v>
      </c>
      <c r="P231" s="73">
        <f t="shared" si="24"/>
        <v>0</v>
      </c>
      <c r="Q231" s="63">
        <f t="shared" si="26"/>
        <v>0</v>
      </c>
      <c r="R231" s="73">
        <f>+VLOOKUP(B231,'luong lai may'!$B$16:$E$611,4,0)</f>
        <v>196154</v>
      </c>
      <c r="S231" s="73">
        <f t="shared" si="19"/>
        <v>196154</v>
      </c>
    </row>
    <row r="232" spans="2:19" ht="17.25" customHeight="1" thickBot="1" x14ac:dyDescent="0.25">
      <c r="B232" s="31" t="s">
        <v>409</v>
      </c>
      <c r="C232" s="209" t="s">
        <v>410</v>
      </c>
      <c r="D232" s="213"/>
      <c r="E232" s="213"/>
      <c r="F232" s="213"/>
      <c r="G232" s="213"/>
      <c r="H232" s="213"/>
      <c r="I232" s="210"/>
      <c r="J232" s="171"/>
      <c r="K232" s="170"/>
      <c r="L232" s="2"/>
      <c r="M232" s="74"/>
      <c r="N232" s="73"/>
      <c r="O232" s="73" t="str">
        <f t="shared" si="25"/>
        <v/>
      </c>
      <c r="P232" s="73" t="str">
        <f t="shared" si="24"/>
        <v/>
      </c>
      <c r="Q232" s="63"/>
      <c r="R232" s="73"/>
      <c r="S232" s="73"/>
    </row>
    <row r="233" spans="2:19" ht="17.25" customHeight="1" thickBot="1" x14ac:dyDescent="0.25">
      <c r="B233" s="31" t="s">
        <v>411</v>
      </c>
      <c r="C233" s="209" t="s">
        <v>412</v>
      </c>
      <c r="D233" s="213"/>
      <c r="E233" s="213"/>
      <c r="F233" s="213"/>
      <c r="G233" s="210"/>
      <c r="H233" s="211"/>
      <c r="I233" s="212"/>
      <c r="J233" s="171"/>
      <c r="K233" s="170"/>
      <c r="L233" s="2"/>
      <c r="M233" s="74"/>
      <c r="N233" s="73"/>
      <c r="O233" s="73" t="str">
        <f t="shared" si="25"/>
        <v/>
      </c>
      <c r="P233" s="73" t="str">
        <f t="shared" si="24"/>
        <v/>
      </c>
      <c r="Q233" s="63"/>
      <c r="R233" s="73"/>
      <c r="S233" s="73"/>
    </row>
    <row r="234" spans="2:19" ht="17.25" customHeight="1" thickBot="1" x14ac:dyDescent="0.25">
      <c r="B234" s="35" t="s">
        <v>413</v>
      </c>
      <c r="C234" s="197" t="s">
        <v>414</v>
      </c>
      <c r="D234" s="2">
        <v>110</v>
      </c>
      <c r="E234" s="2">
        <v>20</v>
      </c>
      <c r="F234" s="211">
        <v>6.5</v>
      </c>
      <c r="G234" s="212"/>
      <c r="H234" s="211">
        <v>5</v>
      </c>
      <c r="I234" s="212"/>
      <c r="J234" s="171">
        <v>11</v>
      </c>
      <c r="K234" s="171" t="s">
        <v>1132</v>
      </c>
      <c r="L234" s="2" t="s">
        <v>93</v>
      </c>
      <c r="M234" s="74">
        <v>26350</v>
      </c>
      <c r="N234" s="73">
        <f t="shared" si="21"/>
        <v>47909.090909090912</v>
      </c>
      <c r="O234" s="73">
        <f t="shared" si="25"/>
        <v>15570.454545454546</v>
      </c>
      <c r="P234" s="73">
        <f t="shared" si="24"/>
        <v>11977.272727272728</v>
      </c>
      <c r="Q234" s="63">
        <f t="shared" si="26"/>
        <v>27306.400000000001</v>
      </c>
      <c r="R234" s="73">
        <f>+VLOOKUP(B234,'luong lai may'!$B$16:$E$611,4,0)</f>
        <v>166154</v>
      </c>
      <c r="S234" s="73">
        <f t="shared" si="19"/>
        <v>268917</v>
      </c>
    </row>
    <row r="235" spans="2:19" ht="17.25" customHeight="1" thickBot="1" x14ac:dyDescent="0.25">
      <c r="B235" s="35" t="s">
        <v>415</v>
      </c>
      <c r="C235" s="197" t="s">
        <v>416</v>
      </c>
      <c r="D235" s="2">
        <v>140</v>
      </c>
      <c r="E235" s="2">
        <v>20</v>
      </c>
      <c r="F235" s="211">
        <v>6.5</v>
      </c>
      <c r="G235" s="212"/>
      <c r="H235" s="211">
        <v>5</v>
      </c>
      <c r="I235" s="212"/>
      <c r="J235" s="171">
        <v>34</v>
      </c>
      <c r="K235" s="171" t="s">
        <v>1132</v>
      </c>
      <c r="L235" s="2" t="s">
        <v>14</v>
      </c>
      <c r="M235" s="74">
        <v>58500</v>
      </c>
      <c r="N235" s="73">
        <f t="shared" si="21"/>
        <v>75214.28571428571</v>
      </c>
      <c r="O235" s="73">
        <f t="shared" si="25"/>
        <v>27160.714285714286</v>
      </c>
      <c r="P235" s="73">
        <f t="shared" si="24"/>
        <v>20892.857142857141</v>
      </c>
      <c r="Q235" s="63">
        <f t="shared" si="26"/>
        <v>84401.600000000006</v>
      </c>
      <c r="R235" s="73">
        <f>+VLOOKUP(B235,'luong lai may'!$B$16:$E$611,4,0)</f>
        <v>196154</v>
      </c>
      <c r="S235" s="73">
        <f t="shared" si="19"/>
        <v>403823</v>
      </c>
    </row>
    <row r="236" spans="2:19" ht="17.25" thickBot="1" x14ac:dyDescent="0.25">
      <c r="B236" s="31" t="s">
        <v>417</v>
      </c>
      <c r="C236" s="209" t="s">
        <v>418</v>
      </c>
      <c r="D236" s="213"/>
      <c r="E236" s="210"/>
      <c r="F236" s="211"/>
      <c r="G236" s="212"/>
      <c r="H236" s="211"/>
      <c r="I236" s="212"/>
      <c r="J236" s="171"/>
      <c r="K236" s="171" t="s">
        <v>1161</v>
      </c>
      <c r="L236" s="2"/>
      <c r="M236" s="74"/>
      <c r="N236" s="73"/>
      <c r="O236" s="73" t="str">
        <f t="shared" si="25"/>
        <v/>
      </c>
      <c r="P236" s="73" t="str">
        <f t="shared" si="24"/>
        <v/>
      </c>
      <c r="Q236" s="63"/>
      <c r="R236" s="73"/>
      <c r="S236" s="73"/>
    </row>
    <row r="237" spans="2:19" ht="17.25" customHeight="1" thickBot="1" x14ac:dyDescent="0.25">
      <c r="B237" s="35" t="s">
        <v>419</v>
      </c>
      <c r="C237" s="197" t="s">
        <v>420</v>
      </c>
      <c r="D237" s="2">
        <v>120</v>
      </c>
      <c r="E237" s="2">
        <v>20</v>
      </c>
      <c r="F237" s="211">
        <v>6.8</v>
      </c>
      <c r="G237" s="212"/>
      <c r="H237" s="211">
        <v>5</v>
      </c>
      <c r="I237" s="212"/>
      <c r="J237" s="171">
        <v>5</v>
      </c>
      <c r="K237" s="171" t="s">
        <v>1132</v>
      </c>
      <c r="L237" s="2" t="s">
        <v>93</v>
      </c>
      <c r="M237" s="74">
        <v>11200</v>
      </c>
      <c r="N237" s="73">
        <f t="shared" si="21"/>
        <v>18666.666666666668</v>
      </c>
      <c r="O237" s="73">
        <f t="shared" si="25"/>
        <v>6346.666666666667</v>
      </c>
      <c r="P237" s="73">
        <f t="shared" si="24"/>
        <v>4666.666666666667</v>
      </c>
      <c r="Q237" s="63">
        <f t="shared" si="26"/>
        <v>12412</v>
      </c>
      <c r="R237" s="73">
        <f>+VLOOKUP(B237,'luong lai may'!$B$16:$E$611,4,0)</f>
        <v>166154</v>
      </c>
      <c r="S237" s="73">
        <f t="shared" si="19"/>
        <v>208246</v>
      </c>
    </row>
    <row r="238" spans="2:19" ht="17.25" customHeight="1" thickBot="1" x14ac:dyDescent="0.25">
      <c r="B238" s="35" t="s">
        <v>421</v>
      </c>
      <c r="C238" s="197" t="s">
        <v>422</v>
      </c>
      <c r="D238" s="2">
        <v>120</v>
      </c>
      <c r="E238" s="2">
        <v>20</v>
      </c>
      <c r="F238" s="211">
        <v>6.8</v>
      </c>
      <c r="G238" s="212"/>
      <c r="H238" s="211">
        <v>5</v>
      </c>
      <c r="I238" s="212"/>
      <c r="J238" s="171">
        <v>8</v>
      </c>
      <c r="K238" s="171" t="s">
        <v>1132</v>
      </c>
      <c r="L238" s="2" t="s">
        <v>93</v>
      </c>
      <c r="M238" s="74">
        <v>15550</v>
      </c>
      <c r="N238" s="73">
        <f t="shared" si="21"/>
        <v>25916.666666666668</v>
      </c>
      <c r="O238" s="73">
        <f t="shared" si="25"/>
        <v>8811.6666666666661</v>
      </c>
      <c r="P238" s="73">
        <f t="shared" si="24"/>
        <v>6479.166666666667</v>
      </c>
      <c r="Q238" s="63">
        <f t="shared" si="26"/>
        <v>19859.2</v>
      </c>
      <c r="R238" s="73">
        <f>+VLOOKUP(B238,'luong lai may'!$B$16:$E$611,4,0)</f>
        <v>166154</v>
      </c>
      <c r="S238" s="73">
        <f t="shared" si="19"/>
        <v>227221</v>
      </c>
    </row>
    <row r="239" spans="2:19" ht="17.25" customHeight="1" thickBot="1" x14ac:dyDescent="0.25">
      <c r="B239" s="35" t="s">
        <v>423</v>
      </c>
      <c r="C239" s="197" t="s">
        <v>414</v>
      </c>
      <c r="D239" s="2">
        <v>120</v>
      </c>
      <c r="E239" s="2">
        <v>20</v>
      </c>
      <c r="F239" s="211">
        <v>6.8</v>
      </c>
      <c r="G239" s="212"/>
      <c r="H239" s="211">
        <v>5</v>
      </c>
      <c r="I239" s="212"/>
      <c r="J239" s="171">
        <v>11</v>
      </c>
      <c r="K239" s="171" t="s">
        <v>1132</v>
      </c>
      <c r="L239" s="2" t="s">
        <v>93</v>
      </c>
      <c r="M239" s="74">
        <v>19950</v>
      </c>
      <c r="N239" s="73">
        <f t="shared" si="21"/>
        <v>33250</v>
      </c>
      <c r="O239" s="73">
        <f t="shared" si="25"/>
        <v>11305.000000000002</v>
      </c>
      <c r="P239" s="73">
        <f t="shared" si="24"/>
        <v>8312.5</v>
      </c>
      <c r="Q239" s="63">
        <f t="shared" si="26"/>
        <v>27306.400000000001</v>
      </c>
      <c r="R239" s="73">
        <f>+VLOOKUP(B239,'luong lai may'!$B$16:$E$611,4,0)</f>
        <v>166154</v>
      </c>
      <c r="S239" s="73">
        <f t="shared" si="19"/>
        <v>246328</v>
      </c>
    </row>
    <row r="240" spans="2:19" ht="17.25" customHeight="1" thickBot="1" x14ac:dyDescent="0.25">
      <c r="B240" s="31" t="s">
        <v>424</v>
      </c>
      <c r="C240" s="209" t="s">
        <v>425</v>
      </c>
      <c r="D240" s="213"/>
      <c r="E240" s="213"/>
      <c r="F240" s="213"/>
      <c r="G240" s="210"/>
      <c r="H240" s="211"/>
      <c r="I240" s="212"/>
      <c r="J240" s="171"/>
      <c r="K240" s="171" t="s">
        <v>1161</v>
      </c>
      <c r="L240" s="2"/>
      <c r="M240" s="74"/>
      <c r="N240" s="73"/>
      <c r="O240" s="73" t="str">
        <f t="shared" si="25"/>
        <v/>
      </c>
      <c r="P240" s="73" t="str">
        <f t="shared" si="24"/>
        <v/>
      </c>
      <c r="Q240" s="63"/>
      <c r="R240" s="73"/>
      <c r="S240" s="73"/>
    </row>
    <row r="241" spans="2:19" s="48" customFormat="1" ht="17.25" customHeight="1" thickBot="1" x14ac:dyDescent="0.25">
      <c r="B241" s="12" t="s">
        <v>426</v>
      </c>
      <c r="C241" s="203" t="s">
        <v>427</v>
      </c>
      <c r="D241" s="14">
        <v>120</v>
      </c>
      <c r="E241" s="14">
        <v>20</v>
      </c>
      <c r="F241" s="229">
        <v>6.8</v>
      </c>
      <c r="G241" s="230"/>
      <c r="H241" s="229">
        <v>5</v>
      </c>
      <c r="I241" s="230"/>
      <c r="J241" s="171">
        <v>72</v>
      </c>
      <c r="K241" s="171" t="s">
        <v>1132</v>
      </c>
      <c r="L241" s="2" t="s">
        <v>14</v>
      </c>
      <c r="M241" s="87"/>
      <c r="N241" s="73">
        <f>+IF(M241&gt;=30000,(M241-M241*10%)*1000*E241%/D241,M241*E241%*1000/D241)</f>
        <v>0</v>
      </c>
      <c r="O241" s="73">
        <f t="shared" si="25"/>
        <v>0</v>
      </c>
      <c r="P241" s="73">
        <f t="shared" si="24"/>
        <v>0</v>
      </c>
      <c r="Q241" s="63">
        <f t="shared" si="26"/>
        <v>178732.80000000002</v>
      </c>
      <c r="R241" s="73">
        <f>+VLOOKUP(B241,'luong lai may'!$B$16:$E$611,4,0)</f>
        <v>196154</v>
      </c>
      <c r="S241" s="73">
        <f t="shared" si="19"/>
        <v>374887</v>
      </c>
    </row>
    <row r="242" spans="2:19" s="48" customFormat="1" ht="17.25" customHeight="1" thickBot="1" x14ac:dyDescent="0.25">
      <c r="B242" s="12" t="s">
        <v>428</v>
      </c>
      <c r="C242" s="203" t="s">
        <v>429</v>
      </c>
      <c r="D242" s="14">
        <v>120</v>
      </c>
      <c r="E242" s="14">
        <v>20</v>
      </c>
      <c r="F242" s="229">
        <v>6.8</v>
      </c>
      <c r="G242" s="230"/>
      <c r="H242" s="229">
        <v>5</v>
      </c>
      <c r="I242" s="230"/>
      <c r="J242" s="171">
        <v>96</v>
      </c>
      <c r="K242" s="171" t="s">
        <v>1132</v>
      </c>
      <c r="L242" s="2" t="s">
        <v>14</v>
      </c>
      <c r="M242" s="87"/>
      <c r="N242" s="73">
        <f t="shared" ref="N242:N288" si="27">+IF(M242&gt;=30000,(M242-M242*10%)*1000*E242%/D242,M242*E242%*1000/D242)</f>
        <v>0</v>
      </c>
      <c r="O242" s="73">
        <f t="shared" si="25"/>
        <v>0</v>
      </c>
      <c r="P242" s="73">
        <f t="shared" si="24"/>
        <v>0</v>
      </c>
      <c r="Q242" s="63">
        <f t="shared" si="26"/>
        <v>238310.40000000002</v>
      </c>
      <c r="R242" s="73">
        <f>+VLOOKUP(B242,'luong lai may'!$B$16:$E$611,4,0)</f>
        <v>196154</v>
      </c>
      <c r="S242" s="73">
        <f t="shared" si="19"/>
        <v>434464</v>
      </c>
    </row>
    <row r="243" spans="2:19" ht="17.25" customHeight="1" thickBot="1" x14ac:dyDescent="0.25">
      <c r="B243" s="31" t="s">
        <v>430</v>
      </c>
      <c r="C243" s="209" t="s">
        <v>431</v>
      </c>
      <c r="D243" s="213"/>
      <c r="E243" s="213"/>
      <c r="F243" s="213"/>
      <c r="G243" s="210"/>
      <c r="H243" s="211"/>
      <c r="I243" s="212"/>
      <c r="J243" s="171"/>
      <c r="K243" s="171" t="s">
        <v>1161</v>
      </c>
      <c r="L243" s="2"/>
      <c r="M243" s="74"/>
      <c r="N243" s="73"/>
      <c r="O243" s="73" t="str">
        <f t="shared" si="25"/>
        <v/>
      </c>
      <c r="P243" s="73" t="str">
        <f t="shared" si="24"/>
        <v/>
      </c>
      <c r="Q243" s="63"/>
      <c r="R243" s="73"/>
      <c r="S243" s="73"/>
    </row>
    <row r="244" spans="2:19" ht="20.25" customHeight="1" thickBot="1" x14ac:dyDescent="0.25">
      <c r="B244" s="35" t="s">
        <v>432</v>
      </c>
      <c r="C244" s="197" t="s">
        <v>433</v>
      </c>
      <c r="D244" s="2">
        <v>220</v>
      </c>
      <c r="E244" s="2">
        <v>18</v>
      </c>
      <c r="F244" s="211">
        <v>5.8</v>
      </c>
      <c r="G244" s="212"/>
      <c r="H244" s="211">
        <v>5</v>
      </c>
      <c r="I244" s="212"/>
      <c r="J244" s="171">
        <v>92</v>
      </c>
      <c r="K244" s="171" t="s">
        <v>1132</v>
      </c>
      <c r="L244" s="2" t="s">
        <v>19</v>
      </c>
      <c r="M244" s="74">
        <v>791800</v>
      </c>
      <c r="N244" s="73">
        <f t="shared" si="27"/>
        <v>583052.72727272729</v>
      </c>
      <c r="O244" s="73">
        <f t="shared" si="25"/>
        <v>208747.27272727271</v>
      </c>
      <c r="P244" s="73">
        <f t="shared" si="24"/>
        <v>179954.54545454544</v>
      </c>
      <c r="Q244" s="63">
        <f t="shared" si="26"/>
        <v>228380.80000000002</v>
      </c>
      <c r="R244" s="73">
        <f>+VLOOKUP(B244,'luong lai may'!$B$16:$E$611,4,0)</f>
        <v>397692</v>
      </c>
      <c r="S244" s="73">
        <f t="shared" si="19"/>
        <v>1597827</v>
      </c>
    </row>
    <row r="245" spans="2:19" ht="20.25" customHeight="1" thickBot="1" x14ac:dyDescent="0.25">
      <c r="B245" s="35" t="s">
        <v>434</v>
      </c>
      <c r="C245" s="197" t="s">
        <v>435</v>
      </c>
      <c r="D245" s="2">
        <v>220</v>
      </c>
      <c r="E245" s="2">
        <v>18</v>
      </c>
      <c r="F245" s="211">
        <v>5.6</v>
      </c>
      <c r="G245" s="212"/>
      <c r="H245" s="211">
        <v>5</v>
      </c>
      <c r="I245" s="212"/>
      <c r="J245" s="171">
        <v>116</v>
      </c>
      <c r="K245" s="171" t="s">
        <v>1132</v>
      </c>
      <c r="L245" s="2" t="s">
        <v>19</v>
      </c>
      <c r="M245" s="74">
        <v>1102500</v>
      </c>
      <c r="N245" s="73">
        <f t="shared" si="27"/>
        <v>811840.90909090906</v>
      </c>
      <c r="O245" s="73">
        <f t="shared" si="25"/>
        <v>280636.36363636359</v>
      </c>
      <c r="P245" s="73">
        <f t="shared" si="24"/>
        <v>250568.18181818182</v>
      </c>
      <c r="Q245" s="63">
        <f t="shared" si="26"/>
        <v>287958.40000000002</v>
      </c>
      <c r="R245" s="73">
        <f>+VLOOKUP(B245,'luong lai may'!$B$16:$E$611,4,0)</f>
        <v>397692</v>
      </c>
      <c r="S245" s="73">
        <f t="shared" si="19"/>
        <v>2028696</v>
      </c>
    </row>
    <row r="246" spans="2:19" ht="20.25" customHeight="1" thickBot="1" x14ac:dyDescent="0.25">
      <c r="B246" s="35" t="s">
        <v>436</v>
      </c>
      <c r="C246" s="197" t="s">
        <v>437</v>
      </c>
      <c r="D246" s="2">
        <v>220</v>
      </c>
      <c r="E246" s="2">
        <v>18</v>
      </c>
      <c r="F246" s="211">
        <v>5.6</v>
      </c>
      <c r="G246" s="212"/>
      <c r="H246" s="211">
        <v>5</v>
      </c>
      <c r="I246" s="212"/>
      <c r="J246" s="171">
        <v>172</v>
      </c>
      <c r="K246" s="171" t="s">
        <v>1132</v>
      </c>
      <c r="L246" s="2" t="s">
        <v>1546</v>
      </c>
      <c r="M246" s="74">
        <v>1392900</v>
      </c>
      <c r="N246" s="73">
        <f t="shared" si="27"/>
        <v>1025680.9090909091</v>
      </c>
      <c r="O246" s="73">
        <f t="shared" si="25"/>
        <v>354556.36363636365</v>
      </c>
      <c r="P246" s="73">
        <f t="shared" si="24"/>
        <v>316568.18181818182</v>
      </c>
      <c r="Q246" s="63">
        <f t="shared" si="26"/>
        <v>426972.80000000005</v>
      </c>
      <c r="R246" s="73">
        <f>+VLOOKUP(B246,'luong lai may'!$B$16:$E$611,4,0)</f>
        <v>563846</v>
      </c>
      <c r="S246" s="73">
        <f t="shared" si="19"/>
        <v>2687624</v>
      </c>
    </row>
    <row r="247" spans="2:19" ht="20.25" customHeight="1" thickBot="1" x14ac:dyDescent="0.25">
      <c r="B247" s="35" t="s">
        <v>438</v>
      </c>
      <c r="C247" s="197" t="s">
        <v>439</v>
      </c>
      <c r="D247" s="2">
        <v>220</v>
      </c>
      <c r="E247" s="2">
        <v>18</v>
      </c>
      <c r="F247" s="211">
        <v>5.6</v>
      </c>
      <c r="G247" s="212"/>
      <c r="H247" s="211">
        <v>5</v>
      </c>
      <c r="I247" s="212"/>
      <c r="J247" s="171">
        <v>198</v>
      </c>
      <c r="K247" s="171" t="s">
        <v>1132</v>
      </c>
      <c r="L247" s="2" t="s">
        <v>1546</v>
      </c>
      <c r="M247" s="74">
        <v>2223600</v>
      </c>
      <c r="N247" s="73">
        <f t="shared" si="27"/>
        <v>1637378.1818181819</v>
      </c>
      <c r="O247" s="73">
        <f t="shared" si="25"/>
        <v>566007.27272727271</v>
      </c>
      <c r="P247" s="73">
        <f t="shared" si="24"/>
        <v>505363.63636363635</v>
      </c>
      <c r="Q247" s="63">
        <f t="shared" si="26"/>
        <v>491515.2</v>
      </c>
      <c r="R247" s="73">
        <f>+VLOOKUP(B247,'luong lai may'!$B$16:$E$611,4,0)</f>
        <v>563846</v>
      </c>
      <c r="S247" s="73">
        <f t="shared" si="19"/>
        <v>3764110</v>
      </c>
    </row>
    <row r="248" spans="2:19" ht="20.25" customHeight="1" thickBot="1" x14ac:dyDescent="0.25">
      <c r="B248" s="35" t="s">
        <v>440</v>
      </c>
      <c r="C248" s="197" t="s">
        <v>441</v>
      </c>
      <c r="D248" s="2">
        <v>220</v>
      </c>
      <c r="E248" s="2">
        <v>17</v>
      </c>
      <c r="F248" s="211">
        <v>5.3</v>
      </c>
      <c r="G248" s="212"/>
      <c r="H248" s="211">
        <v>5</v>
      </c>
      <c r="I248" s="212"/>
      <c r="J248" s="171">
        <v>418</v>
      </c>
      <c r="K248" s="171" t="s">
        <v>1132</v>
      </c>
      <c r="L248" s="2" t="s">
        <v>384</v>
      </c>
      <c r="M248" s="74">
        <v>2823700</v>
      </c>
      <c r="N248" s="73">
        <f t="shared" si="27"/>
        <v>1963755.0000000002</v>
      </c>
      <c r="O248" s="73">
        <f t="shared" si="25"/>
        <v>680255</v>
      </c>
      <c r="P248" s="73">
        <f t="shared" si="24"/>
        <v>641750</v>
      </c>
      <c r="Q248" s="63">
        <f t="shared" si="26"/>
        <v>1037643.2000000001</v>
      </c>
      <c r="R248" s="73">
        <f>+VLOOKUP(B248,'luong lai may'!$B$16:$E$611,4,0)</f>
        <v>802308</v>
      </c>
      <c r="S248" s="73">
        <f t="shared" si="19"/>
        <v>5125711</v>
      </c>
    </row>
    <row r="249" spans="2:19" ht="20.25" customHeight="1" thickBot="1" x14ac:dyDescent="0.25">
      <c r="B249" s="35" t="s">
        <v>442</v>
      </c>
      <c r="C249" s="197" t="s">
        <v>443</v>
      </c>
      <c r="D249" s="2">
        <v>220</v>
      </c>
      <c r="E249" s="2">
        <v>17</v>
      </c>
      <c r="F249" s="211">
        <v>5.3</v>
      </c>
      <c r="G249" s="212"/>
      <c r="H249" s="211">
        <v>5</v>
      </c>
      <c r="I249" s="212"/>
      <c r="J249" s="171">
        <v>425</v>
      </c>
      <c r="K249" s="171" t="s">
        <v>1132</v>
      </c>
      <c r="L249" s="2" t="s">
        <v>384</v>
      </c>
      <c r="M249" s="85">
        <v>2823700</v>
      </c>
      <c r="N249" s="73">
        <f t="shared" si="27"/>
        <v>1963755.0000000002</v>
      </c>
      <c r="O249" s="73">
        <f t="shared" si="25"/>
        <v>680255</v>
      </c>
      <c r="P249" s="73">
        <f t="shared" si="24"/>
        <v>641750</v>
      </c>
      <c r="Q249" s="63">
        <f t="shared" si="26"/>
        <v>1055020</v>
      </c>
      <c r="R249" s="73">
        <f>+VLOOKUP(B249,'luong lai may'!$B$16:$E$611,4,0)</f>
        <v>802308</v>
      </c>
      <c r="S249" s="73">
        <f t="shared" si="19"/>
        <v>5143088</v>
      </c>
    </row>
    <row r="250" spans="2:19" ht="20.25" customHeight="1" thickBot="1" x14ac:dyDescent="0.25">
      <c r="B250" s="35" t="s">
        <v>444</v>
      </c>
      <c r="C250" s="197" t="s">
        <v>445</v>
      </c>
      <c r="D250" s="2">
        <v>220</v>
      </c>
      <c r="E250" s="2">
        <v>17</v>
      </c>
      <c r="F250" s="211">
        <v>5.3</v>
      </c>
      <c r="G250" s="212"/>
      <c r="H250" s="211">
        <v>5</v>
      </c>
      <c r="I250" s="212"/>
      <c r="J250" s="171">
        <v>446</v>
      </c>
      <c r="K250" s="171" t="s">
        <v>1132</v>
      </c>
      <c r="L250" s="2" t="s">
        <v>384</v>
      </c>
      <c r="M250" s="74">
        <v>4688300</v>
      </c>
      <c r="N250" s="73">
        <f t="shared" si="27"/>
        <v>3260499.5454545454</v>
      </c>
      <c r="O250" s="73">
        <f t="shared" si="25"/>
        <v>1129454.0909090908</v>
      </c>
      <c r="P250" s="73">
        <f t="shared" si="24"/>
        <v>1065522.7272727273</v>
      </c>
      <c r="Q250" s="63">
        <f t="shared" si="26"/>
        <v>1107150.4000000001</v>
      </c>
      <c r="R250" s="73">
        <f>+VLOOKUP(B250,'luong lai may'!$B$16:$E$611,4,0)</f>
        <v>802308</v>
      </c>
      <c r="S250" s="73">
        <f t="shared" si="19"/>
        <v>7364935</v>
      </c>
    </row>
    <row r="251" spans="2:19" ht="20.25" customHeight="1" thickBot="1" x14ac:dyDescent="0.25">
      <c r="B251" s="35" t="s">
        <v>446</v>
      </c>
      <c r="C251" s="197" t="s">
        <v>447</v>
      </c>
      <c r="D251" s="2">
        <v>220</v>
      </c>
      <c r="E251" s="2">
        <v>17</v>
      </c>
      <c r="F251" s="211">
        <v>5</v>
      </c>
      <c r="G251" s="212"/>
      <c r="H251" s="211">
        <v>5</v>
      </c>
      <c r="I251" s="212"/>
      <c r="J251" s="171">
        <v>553</v>
      </c>
      <c r="K251" s="171" t="s">
        <v>1132</v>
      </c>
      <c r="L251" s="2" t="s">
        <v>1547</v>
      </c>
      <c r="M251" s="74">
        <v>4922700</v>
      </c>
      <c r="N251" s="73">
        <f t="shared" si="27"/>
        <v>3423514.0909090908</v>
      </c>
      <c r="O251" s="73">
        <f t="shared" si="25"/>
        <v>1118795.4545454546</v>
      </c>
      <c r="P251" s="73">
        <f t="shared" si="24"/>
        <v>1118795.4545454546</v>
      </c>
      <c r="Q251" s="63">
        <f t="shared" si="26"/>
        <v>1372767.2000000002</v>
      </c>
      <c r="R251" s="73">
        <f>+VLOOKUP(B251,'luong lai may'!$B$16:$E$611,4,0)</f>
        <v>968462</v>
      </c>
      <c r="S251" s="73">
        <f t="shared" ref="S251:S314" si="28">+ROUND(SUM(N251:R251),0)</f>
        <v>8002334</v>
      </c>
    </row>
    <row r="252" spans="2:19" ht="17.25" customHeight="1" thickBot="1" x14ac:dyDescent="0.25">
      <c r="B252" s="31" t="s">
        <v>448</v>
      </c>
      <c r="C252" s="209" t="s">
        <v>449</v>
      </c>
      <c r="D252" s="213"/>
      <c r="E252" s="213"/>
      <c r="F252" s="213"/>
      <c r="G252" s="210"/>
      <c r="H252" s="211"/>
      <c r="I252" s="212"/>
      <c r="J252" s="171"/>
      <c r="K252" s="171" t="s">
        <v>1161</v>
      </c>
      <c r="L252" s="2"/>
      <c r="M252" s="74"/>
      <c r="N252" s="73"/>
      <c r="O252" s="73" t="str">
        <f>+IFERROR(IF(ISNUMBER(B252),"",M252*F252%*1000/D252),"")</f>
        <v/>
      </c>
      <c r="P252" s="73" t="str">
        <f t="shared" si="24"/>
        <v/>
      </c>
      <c r="Q252" s="63"/>
      <c r="R252" s="73"/>
      <c r="S252" s="73"/>
    </row>
    <row r="253" spans="2:19" ht="20.25" customHeight="1" thickBot="1" x14ac:dyDescent="0.25">
      <c r="B253" s="35" t="s">
        <v>450</v>
      </c>
      <c r="C253" s="197" t="s">
        <v>451</v>
      </c>
      <c r="D253" s="2">
        <v>110</v>
      </c>
      <c r="E253" s="2">
        <v>20</v>
      </c>
      <c r="F253" s="211">
        <v>7.6</v>
      </c>
      <c r="G253" s="212"/>
      <c r="H253" s="211">
        <v>5</v>
      </c>
      <c r="I253" s="212"/>
      <c r="J253" s="171">
        <v>76</v>
      </c>
      <c r="K253" s="171" t="s">
        <v>1132</v>
      </c>
      <c r="L253" s="2" t="s">
        <v>14</v>
      </c>
      <c r="M253" s="64">
        <v>16500</v>
      </c>
      <c r="N253" s="73">
        <f t="shared" si="27"/>
        <v>30000</v>
      </c>
      <c r="O253" s="73">
        <f t="shared" ref="O253:O317" si="29">+IFERROR(IF(ISNUMBER(B253),"",M253*F253%*1000/D253),"")</f>
        <v>11400</v>
      </c>
      <c r="P253" s="73">
        <f t="shared" si="24"/>
        <v>7500</v>
      </c>
      <c r="Q253" s="63">
        <f t="shared" si="26"/>
        <v>188662.40000000002</v>
      </c>
      <c r="R253" s="73">
        <f>+VLOOKUP(B253,'luong lai may'!$B$16:$E$611,4,0)</f>
        <v>196154</v>
      </c>
      <c r="S253" s="73">
        <f t="shared" si="28"/>
        <v>433716</v>
      </c>
    </row>
    <row r="254" spans="2:19" ht="20.25" customHeight="1" thickBot="1" x14ac:dyDescent="0.25">
      <c r="B254" s="35" t="s">
        <v>452</v>
      </c>
      <c r="C254" s="197" t="s">
        <v>453</v>
      </c>
      <c r="D254" s="2">
        <v>110</v>
      </c>
      <c r="E254" s="2">
        <v>20</v>
      </c>
      <c r="F254" s="211">
        <v>7.6</v>
      </c>
      <c r="G254" s="212"/>
      <c r="H254" s="211">
        <v>5</v>
      </c>
      <c r="I254" s="212"/>
      <c r="J254" s="171">
        <v>97</v>
      </c>
      <c r="K254" s="171" t="s">
        <v>1132</v>
      </c>
      <c r="L254" s="2" t="s">
        <v>14</v>
      </c>
      <c r="M254" s="64">
        <v>20600</v>
      </c>
      <c r="N254" s="73">
        <f t="shared" si="27"/>
        <v>37454.545454545456</v>
      </c>
      <c r="O254" s="73">
        <f t="shared" si="29"/>
        <v>14232.727272727272</v>
      </c>
      <c r="P254" s="73">
        <f t="shared" si="24"/>
        <v>9363.636363636364</v>
      </c>
      <c r="Q254" s="63">
        <f t="shared" si="26"/>
        <v>240792.80000000002</v>
      </c>
      <c r="R254" s="73">
        <f>+VLOOKUP(B254,'luong lai may'!$B$16:$E$611,4,0)</f>
        <v>196154</v>
      </c>
      <c r="S254" s="73">
        <f t="shared" si="28"/>
        <v>497998</v>
      </c>
    </row>
    <row r="255" spans="2:19" ht="17.25" customHeight="1" thickBot="1" x14ac:dyDescent="0.25">
      <c r="B255" s="31" t="s">
        <v>454</v>
      </c>
      <c r="C255" s="209" t="s">
        <v>455</v>
      </c>
      <c r="D255" s="213"/>
      <c r="E255" s="213"/>
      <c r="F255" s="213"/>
      <c r="G255" s="213"/>
      <c r="H255" s="213"/>
      <c r="I255" s="210"/>
      <c r="J255" s="171"/>
      <c r="K255" s="171" t="s">
        <v>1161</v>
      </c>
      <c r="L255" s="2"/>
      <c r="M255" s="74"/>
      <c r="N255" s="73"/>
      <c r="O255" s="73" t="str">
        <f t="shared" si="29"/>
        <v/>
      </c>
      <c r="P255" s="73" t="str">
        <f t="shared" si="24"/>
        <v/>
      </c>
      <c r="Q255" s="63"/>
      <c r="R255" s="73"/>
      <c r="S255" s="73"/>
    </row>
    <row r="256" spans="2:19" ht="20.25" customHeight="1" thickBot="1" x14ac:dyDescent="0.25">
      <c r="B256" s="35" t="s">
        <v>456</v>
      </c>
      <c r="C256" s="197" t="s">
        <v>457</v>
      </c>
      <c r="D256" s="2">
        <v>220</v>
      </c>
      <c r="E256" s="2">
        <v>20</v>
      </c>
      <c r="F256" s="211">
        <v>8.6</v>
      </c>
      <c r="G256" s="212"/>
      <c r="H256" s="211">
        <v>5</v>
      </c>
      <c r="I256" s="212"/>
      <c r="J256" s="171">
        <v>315</v>
      </c>
      <c r="K256" s="171" t="s">
        <v>1132</v>
      </c>
      <c r="L256" s="2" t="s">
        <v>345</v>
      </c>
      <c r="M256" s="64">
        <v>1178600</v>
      </c>
      <c r="N256" s="73">
        <f t="shared" si="27"/>
        <v>964309.09090909094</v>
      </c>
      <c r="O256" s="73">
        <f t="shared" si="29"/>
        <v>460725.45454545447</v>
      </c>
      <c r="P256" s="73">
        <f t="shared" si="24"/>
        <v>267863.63636363635</v>
      </c>
      <c r="Q256" s="63">
        <f t="shared" si="26"/>
        <v>781956</v>
      </c>
      <c r="R256" s="73">
        <f>+VLOOKUP(B256,'luong lai may'!$B$16:$E$611,4,0)</f>
        <v>362308</v>
      </c>
      <c r="S256" s="73">
        <f t="shared" si="28"/>
        <v>2837162</v>
      </c>
    </row>
    <row r="257" spans="2:19" ht="20.25" customHeight="1" thickBot="1" x14ac:dyDescent="0.25">
      <c r="B257" s="35" t="s">
        <v>458</v>
      </c>
      <c r="C257" s="197" t="s">
        <v>435</v>
      </c>
      <c r="D257" s="2">
        <v>220</v>
      </c>
      <c r="E257" s="2">
        <v>20</v>
      </c>
      <c r="F257" s="211">
        <v>7.6</v>
      </c>
      <c r="G257" s="212"/>
      <c r="H257" s="211">
        <v>5</v>
      </c>
      <c r="I257" s="212"/>
      <c r="J257" s="171">
        <v>357</v>
      </c>
      <c r="K257" s="171" t="s">
        <v>1132</v>
      </c>
      <c r="L257" s="2" t="s">
        <v>459</v>
      </c>
      <c r="M257" s="64">
        <v>1540500</v>
      </c>
      <c r="N257" s="73">
        <f t="shared" si="27"/>
        <v>1260409.0909090908</v>
      </c>
      <c r="O257" s="73">
        <f t="shared" si="29"/>
        <v>532172.72727272729</v>
      </c>
      <c r="P257" s="73">
        <f t="shared" si="24"/>
        <v>350113.63636363635</v>
      </c>
      <c r="Q257" s="63">
        <f t="shared" si="26"/>
        <v>886216.8</v>
      </c>
      <c r="R257" s="73">
        <f>+VLOOKUP(B257,'luong lai may'!$B$16:$E$611,4,0)</f>
        <v>528462</v>
      </c>
      <c r="S257" s="73">
        <f t="shared" si="28"/>
        <v>3557374</v>
      </c>
    </row>
    <row r="258" spans="2:19" ht="20.25" customHeight="1" thickBot="1" x14ac:dyDescent="0.25">
      <c r="B258" s="35" t="s">
        <v>460</v>
      </c>
      <c r="C258" s="197" t="s">
        <v>445</v>
      </c>
      <c r="D258" s="2">
        <v>220</v>
      </c>
      <c r="E258" s="2">
        <v>20</v>
      </c>
      <c r="F258" s="211">
        <v>7.6</v>
      </c>
      <c r="G258" s="212"/>
      <c r="H258" s="211">
        <v>5</v>
      </c>
      <c r="I258" s="212"/>
      <c r="J258" s="171">
        <v>630</v>
      </c>
      <c r="K258" s="171" t="s">
        <v>1132</v>
      </c>
      <c r="L258" s="2" t="s">
        <v>459</v>
      </c>
      <c r="M258" s="64">
        <v>5202600</v>
      </c>
      <c r="N258" s="73">
        <f t="shared" si="27"/>
        <v>4256672.7272727275</v>
      </c>
      <c r="O258" s="73">
        <f t="shared" si="29"/>
        <v>1797261.8181818181</v>
      </c>
      <c r="P258" s="73">
        <f t="shared" si="24"/>
        <v>1182409.0909090908</v>
      </c>
      <c r="Q258" s="63">
        <f t="shared" si="26"/>
        <v>1563912</v>
      </c>
      <c r="R258" s="73">
        <f>+VLOOKUP(B258,'luong lai may'!$B$16:$E$611,4,0)</f>
        <v>528462</v>
      </c>
      <c r="S258" s="73">
        <f t="shared" si="28"/>
        <v>9328718</v>
      </c>
    </row>
    <row r="259" spans="2:19" ht="17.25" customHeight="1" thickBot="1" x14ac:dyDescent="0.25">
      <c r="B259" s="31" t="s">
        <v>461</v>
      </c>
      <c r="C259" s="209" t="s">
        <v>462</v>
      </c>
      <c r="D259" s="213"/>
      <c r="E259" s="213"/>
      <c r="F259" s="213"/>
      <c r="G259" s="210"/>
      <c r="H259" s="211"/>
      <c r="I259" s="212"/>
      <c r="J259" s="171"/>
      <c r="K259" s="171" t="s">
        <v>1161</v>
      </c>
      <c r="L259" s="2"/>
      <c r="M259" s="74"/>
      <c r="N259" s="73"/>
      <c r="O259" s="73" t="str">
        <f t="shared" si="29"/>
        <v/>
      </c>
      <c r="P259" s="73" t="str">
        <f t="shared" si="24"/>
        <v/>
      </c>
      <c r="Q259" s="63"/>
      <c r="R259" s="73">
        <f>+VLOOKUP(B259,'luong lai may'!$B$16:$E$611,4,0)</f>
        <v>0</v>
      </c>
      <c r="S259" s="73">
        <f t="shared" si="28"/>
        <v>0</v>
      </c>
    </row>
    <row r="260" spans="2:19" ht="20.25" customHeight="1" thickBot="1" x14ac:dyDescent="0.25">
      <c r="B260" s="35" t="s">
        <v>463</v>
      </c>
      <c r="C260" s="197" t="s">
        <v>464</v>
      </c>
      <c r="D260" s="2">
        <v>220</v>
      </c>
      <c r="E260" s="2">
        <v>20</v>
      </c>
      <c r="F260" s="211">
        <v>8.6</v>
      </c>
      <c r="G260" s="212"/>
      <c r="H260" s="211">
        <v>5</v>
      </c>
      <c r="I260" s="212"/>
      <c r="J260" s="171">
        <v>134</v>
      </c>
      <c r="K260" s="171" t="s">
        <v>1132</v>
      </c>
      <c r="L260" s="2" t="s">
        <v>345</v>
      </c>
      <c r="M260" s="64">
        <v>187200</v>
      </c>
      <c r="N260" s="73">
        <f t="shared" si="27"/>
        <v>153163.63636363635</v>
      </c>
      <c r="O260" s="73">
        <f t="shared" si="29"/>
        <v>73178.181818181809</v>
      </c>
      <c r="P260" s="73">
        <f t="shared" si="24"/>
        <v>42545.454545454544</v>
      </c>
      <c r="Q260" s="63">
        <f t="shared" si="26"/>
        <v>332641.60000000003</v>
      </c>
      <c r="R260" s="73">
        <f>+VLOOKUP(B260,'luong lai may'!$B$16:$E$611,4,0)</f>
        <v>362308</v>
      </c>
      <c r="S260" s="73">
        <f t="shared" si="28"/>
        <v>963837</v>
      </c>
    </row>
    <row r="261" spans="2:19" ht="33.75" customHeight="1" thickBot="1" x14ac:dyDescent="0.25">
      <c r="B261" s="35" t="s">
        <v>465</v>
      </c>
      <c r="C261" s="197" t="s">
        <v>408</v>
      </c>
      <c r="D261" s="2">
        <v>220</v>
      </c>
      <c r="E261" s="2">
        <v>20</v>
      </c>
      <c r="F261" s="211">
        <v>8.6</v>
      </c>
      <c r="G261" s="212"/>
      <c r="H261" s="211">
        <v>5</v>
      </c>
      <c r="I261" s="212"/>
      <c r="J261" s="171">
        <v>840</v>
      </c>
      <c r="K261" s="171" t="s">
        <v>1132</v>
      </c>
      <c r="L261" s="2" t="s">
        <v>1548</v>
      </c>
      <c r="M261" s="64">
        <v>1597700</v>
      </c>
      <c r="N261" s="73">
        <f t="shared" si="27"/>
        <v>1307209.0909090908</v>
      </c>
      <c r="O261" s="73">
        <f t="shared" si="29"/>
        <v>624555.45454545435</v>
      </c>
      <c r="P261" s="73">
        <f t="shared" si="24"/>
        <v>363113.63636363635</v>
      </c>
      <c r="Q261" s="63">
        <f t="shared" si="26"/>
        <v>2085216.0000000002</v>
      </c>
      <c r="R261" s="73">
        <f>+VLOOKUP(B261,'luong lai may'!$B$16:$E$611,4,0)</f>
        <v>1063846</v>
      </c>
      <c r="S261" s="73">
        <f t="shared" si="28"/>
        <v>5443940</v>
      </c>
    </row>
    <row r="262" spans="2:19" ht="17.25" customHeight="1" thickBot="1" x14ac:dyDescent="0.25">
      <c r="B262" s="31" t="s">
        <v>466</v>
      </c>
      <c r="C262" s="209" t="s">
        <v>467</v>
      </c>
      <c r="D262" s="213"/>
      <c r="E262" s="213"/>
      <c r="F262" s="213"/>
      <c r="G262" s="213"/>
      <c r="H262" s="213"/>
      <c r="I262" s="210"/>
      <c r="J262" s="171"/>
      <c r="K262" s="171" t="s">
        <v>1161</v>
      </c>
      <c r="L262" s="2"/>
      <c r="M262" s="74"/>
      <c r="N262" s="73"/>
      <c r="O262" s="73" t="str">
        <f t="shared" si="29"/>
        <v/>
      </c>
      <c r="P262" s="73" t="str">
        <f t="shared" si="24"/>
        <v/>
      </c>
      <c r="Q262" s="63"/>
      <c r="R262" s="73"/>
      <c r="S262" s="73"/>
    </row>
    <row r="263" spans="2:19" ht="17.25" customHeight="1" thickBot="1" x14ac:dyDescent="0.25">
      <c r="B263" s="35" t="s">
        <v>468</v>
      </c>
      <c r="C263" s="197" t="s">
        <v>469</v>
      </c>
      <c r="D263" s="2">
        <v>150</v>
      </c>
      <c r="E263" s="2">
        <v>16</v>
      </c>
      <c r="F263" s="211">
        <v>5.7</v>
      </c>
      <c r="G263" s="212"/>
      <c r="H263" s="211">
        <v>5</v>
      </c>
      <c r="I263" s="212"/>
      <c r="J263" s="171">
        <v>210</v>
      </c>
      <c r="K263" s="171" t="s">
        <v>1132</v>
      </c>
      <c r="L263" s="2" t="s">
        <v>1549</v>
      </c>
      <c r="M263" s="74">
        <v>2866500</v>
      </c>
      <c r="N263" s="73">
        <f t="shared" si="27"/>
        <v>2751840</v>
      </c>
      <c r="O263" s="73">
        <f t="shared" si="29"/>
        <v>1089270</v>
      </c>
      <c r="P263" s="73">
        <f t="shared" si="24"/>
        <v>955500</v>
      </c>
      <c r="Q263" s="63">
        <f t="shared" si="26"/>
        <v>521304.00000000006</v>
      </c>
      <c r="R263" s="73">
        <f>+VLOOKUP(B263,'luong lai may'!$B$16:$E$611,4,0)</f>
        <v>1753076</v>
      </c>
      <c r="S263" s="73">
        <f t="shared" si="28"/>
        <v>7070990</v>
      </c>
    </row>
    <row r="264" spans="2:19" ht="17.25" customHeight="1" thickBot="1" x14ac:dyDescent="0.25">
      <c r="B264" s="35" t="s">
        <v>470</v>
      </c>
      <c r="C264" s="197" t="s">
        <v>471</v>
      </c>
      <c r="D264" s="2">
        <v>150</v>
      </c>
      <c r="E264" s="2">
        <v>16</v>
      </c>
      <c r="F264" s="211">
        <v>5.7</v>
      </c>
      <c r="G264" s="212"/>
      <c r="H264" s="211">
        <v>5</v>
      </c>
      <c r="I264" s="212"/>
      <c r="J264" s="171">
        <v>300</v>
      </c>
      <c r="K264" s="171" t="s">
        <v>1132</v>
      </c>
      <c r="L264" s="2" t="s">
        <v>1550</v>
      </c>
      <c r="M264" s="74">
        <v>4054100</v>
      </c>
      <c r="N264" s="73">
        <f t="shared" si="27"/>
        <v>3891936</v>
      </c>
      <c r="O264" s="73">
        <f t="shared" si="29"/>
        <v>1540558</v>
      </c>
      <c r="P264" s="73">
        <f t="shared" si="24"/>
        <v>1351366.6666666667</v>
      </c>
      <c r="Q264" s="63">
        <f t="shared" si="26"/>
        <v>744720</v>
      </c>
      <c r="R264" s="73">
        <f>+VLOOKUP(B264,'luong lai may'!$B$16:$E$611,4,0)</f>
        <v>1949230</v>
      </c>
      <c r="S264" s="73">
        <f t="shared" si="28"/>
        <v>9477811</v>
      </c>
    </row>
    <row r="265" spans="2:19" ht="17.25" customHeight="1" thickBot="1" x14ac:dyDescent="0.25">
      <c r="B265" s="35" t="s">
        <v>472</v>
      </c>
      <c r="C265" s="197" t="s">
        <v>473</v>
      </c>
      <c r="D265" s="2">
        <v>150</v>
      </c>
      <c r="E265" s="2">
        <v>16</v>
      </c>
      <c r="F265" s="211">
        <v>5.7</v>
      </c>
      <c r="G265" s="212"/>
      <c r="H265" s="211">
        <v>5</v>
      </c>
      <c r="I265" s="212"/>
      <c r="J265" s="171">
        <v>324</v>
      </c>
      <c r="K265" s="171" t="s">
        <v>1132</v>
      </c>
      <c r="L265" s="2" t="s">
        <v>1550</v>
      </c>
      <c r="M265" s="74">
        <v>4729800</v>
      </c>
      <c r="N265" s="73">
        <f t="shared" si="27"/>
        <v>4540608</v>
      </c>
      <c r="O265" s="73">
        <f t="shared" si="29"/>
        <v>1797324.0000000005</v>
      </c>
      <c r="P265" s="73">
        <f t="shared" si="24"/>
        <v>1576600</v>
      </c>
      <c r="Q265" s="63">
        <f t="shared" si="26"/>
        <v>804297.60000000009</v>
      </c>
      <c r="R265" s="73">
        <f>+VLOOKUP(B265,'luong lai may'!$B$16:$E$611,4,0)</f>
        <v>1949230</v>
      </c>
      <c r="S265" s="73">
        <f t="shared" si="28"/>
        <v>10668060</v>
      </c>
    </row>
    <row r="266" spans="2:19" ht="17.25" customHeight="1" thickBot="1" x14ac:dyDescent="0.25">
      <c r="B266" s="35" t="s">
        <v>474</v>
      </c>
      <c r="C266" s="197" t="s">
        <v>475</v>
      </c>
      <c r="D266" s="2">
        <v>150</v>
      </c>
      <c r="E266" s="2">
        <v>13</v>
      </c>
      <c r="F266" s="211">
        <v>5.5</v>
      </c>
      <c r="G266" s="212"/>
      <c r="H266" s="211">
        <v>5</v>
      </c>
      <c r="I266" s="212"/>
      <c r="J266" s="171">
        <v>384</v>
      </c>
      <c r="K266" s="171" t="s">
        <v>1132</v>
      </c>
      <c r="L266" s="2" t="s">
        <v>1551</v>
      </c>
      <c r="M266" s="74">
        <v>5315700</v>
      </c>
      <c r="N266" s="73">
        <f t="shared" si="27"/>
        <v>4146246</v>
      </c>
      <c r="O266" s="73">
        <f t="shared" si="29"/>
        <v>1949090</v>
      </c>
      <c r="P266" s="73">
        <f t="shared" si="24"/>
        <v>1771900</v>
      </c>
      <c r="Q266" s="63">
        <f t="shared" si="26"/>
        <v>953241.60000000009</v>
      </c>
      <c r="R266" s="73">
        <f>+VLOOKUP(B266,'luong lai may'!$B$16:$E$611,4,0)</f>
        <v>2180768</v>
      </c>
      <c r="S266" s="73">
        <f t="shared" si="28"/>
        <v>11001246</v>
      </c>
    </row>
    <row r="267" spans="2:19" ht="17.25" customHeight="1" thickBot="1" x14ac:dyDescent="0.25">
      <c r="B267" s="35" t="s">
        <v>476</v>
      </c>
      <c r="C267" s="197" t="s">
        <v>477</v>
      </c>
      <c r="D267" s="2">
        <v>150</v>
      </c>
      <c r="E267" s="2">
        <v>13</v>
      </c>
      <c r="F267" s="211">
        <v>5.5</v>
      </c>
      <c r="G267" s="212"/>
      <c r="H267" s="211">
        <v>5</v>
      </c>
      <c r="I267" s="212"/>
      <c r="J267" s="171">
        <v>714</v>
      </c>
      <c r="K267" s="171" t="s">
        <v>1132</v>
      </c>
      <c r="L267" s="2" t="s">
        <v>1551</v>
      </c>
      <c r="M267" s="85">
        <v>5315700</v>
      </c>
      <c r="N267" s="73">
        <f t="shared" si="27"/>
        <v>4146246</v>
      </c>
      <c r="O267" s="73">
        <f t="shared" si="29"/>
        <v>1949090</v>
      </c>
      <c r="P267" s="73">
        <f t="shared" si="24"/>
        <v>1771900</v>
      </c>
      <c r="Q267" s="63">
        <f t="shared" si="26"/>
        <v>1772433.6</v>
      </c>
      <c r="R267" s="73">
        <f>+VLOOKUP(B267,'luong lai may'!$B$16:$E$611,4,0)</f>
        <v>2180768</v>
      </c>
      <c r="S267" s="73">
        <f t="shared" si="28"/>
        <v>11820438</v>
      </c>
    </row>
    <row r="268" spans="2:19" s="49" customFormat="1" ht="17.25" customHeight="1" thickBot="1" x14ac:dyDescent="0.25">
      <c r="B268" s="26" t="s">
        <v>478</v>
      </c>
      <c r="C268" s="245" t="s">
        <v>479</v>
      </c>
      <c r="D268" s="246"/>
      <c r="E268" s="246"/>
      <c r="F268" s="246"/>
      <c r="G268" s="246"/>
      <c r="H268" s="246"/>
      <c r="I268" s="246"/>
      <c r="J268" s="246"/>
      <c r="K268" s="247"/>
      <c r="L268" s="2"/>
      <c r="M268" s="89"/>
      <c r="N268" s="73"/>
      <c r="O268" s="73" t="str">
        <f t="shared" si="29"/>
        <v/>
      </c>
      <c r="P268" s="73" t="str">
        <f t="shared" si="24"/>
        <v/>
      </c>
      <c r="Q268" s="63">
        <f t="shared" si="26"/>
        <v>0</v>
      </c>
      <c r="R268" s="73"/>
      <c r="S268" s="73"/>
    </row>
    <row r="269" spans="2:19" ht="17.25" customHeight="1" thickBot="1" x14ac:dyDescent="0.25">
      <c r="B269" s="31" t="s">
        <v>480</v>
      </c>
      <c r="C269" s="209" t="s">
        <v>481</v>
      </c>
      <c r="D269" s="213"/>
      <c r="E269" s="213"/>
      <c r="F269" s="213"/>
      <c r="G269" s="210"/>
      <c r="H269" s="211"/>
      <c r="I269" s="212"/>
      <c r="J269" s="218"/>
      <c r="K269" s="212"/>
      <c r="L269" s="2"/>
      <c r="M269" s="74"/>
      <c r="N269" s="73"/>
      <c r="O269" s="73" t="str">
        <f t="shared" si="29"/>
        <v/>
      </c>
      <c r="P269" s="73" t="str">
        <f t="shared" si="24"/>
        <v/>
      </c>
      <c r="Q269" s="63">
        <f t="shared" si="26"/>
        <v>0</v>
      </c>
      <c r="R269" s="73"/>
      <c r="S269" s="73"/>
    </row>
    <row r="270" spans="2:19" ht="17.25" customHeight="1" thickBot="1" x14ac:dyDescent="0.25">
      <c r="B270" s="35" t="s">
        <v>482</v>
      </c>
      <c r="C270" s="197" t="s">
        <v>483</v>
      </c>
      <c r="D270" s="2">
        <v>120</v>
      </c>
      <c r="E270" s="2">
        <v>14</v>
      </c>
      <c r="F270" s="211">
        <v>5.6</v>
      </c>
      <c r="G270" s="212"/>
      <c r="H270" s="211">
        <v>6</v>
      </c>
      <c r="I270" s="212"/>
      <c r="J270" s="171">
        <v>57</v>
      </c>
      <c r="K270" s="171" t="s">
        <v>1150</v>
      </c>
      <c r="L270" s="2" t="s">
        <v>145</v>
      </c>
      <c r="M270" s="64">
        <v>811300</v>
      </c>
      <c r="N270" s="73">
        <f t="shared" si="27"/>
        <v>851865.00000000012</v>
      </c>
      <c r="O270" s="73">
        <f t="shared" si="29"/>
        <v>378606.66666666663</v>
      </c>
      <c r="P270" s="73">
        <f t="shared" si="24"/>
        <v>405650</v>
      </c>
      <c r="Q270" s="63">
        <f t="shared" si="26"/>
        <v>861840</v>
      </c>
      <c r="R270" s="73">
        <f>+VLOOKUP(B270,'luong lai may'!$B$16:$E$611,4,0)</f>
        <v>457692</v>
      </c>
      <c r="S270" s="73">
        <f t="shared" si="28"/>
        <v>2955654</v>
      </c>
    </row>
    <row r="271" spans="2:19" ht="17.25" customHeight="1" thickBot="1" x14ac:dyDescent="0.25">
      <c r="B271" s="31" t="s">
        <v>484</v>
      </c>
      <c r="C271" s="209" t="s">
        <v>485</v>
      </c>
      <c r="D271" s="213"/>
      <c r="E271" s="213"/>
      <c r="F271" s="213"/>
      <c r="G271" s="213"/>
      <c r="H271" s="213"/>
      <c r="I271" s="210"/>
      <c r="J271" s="171"/>
      <c r="K271" s="171" t="s">
        <v>1161</v>
      </c>
      <c r="L271" s="2"/>
      <c r="M271" s="74"/>
      <c r="N271" s="73"/>
      <c r="O271" s="73" t="str">
        <f t="shared" si="29"/>
        <v/>
      </c>
      <c r="P271" s="73" t="str">
        <f t="shared" si="24"/>
        <v/>
      </c>
      <c r="Q271" s="63">
        <f t="shared" si="26"/>
        <v>0</v>
      </c>
      <c r="R271" s="73"/>
      <c r="S271" s="73"/>
    </row>
    <row r="272" spans="2:19" ht="17.25" customHeight="1" thickBot="1" x14ac:dyDescent="0.25">
      <c r="B272" s="35" t="s">
        <v>486</v>
      </c>
      <c r="C272" s="197" t="s">
        <v>487</v>
      </c>
      <c r="D272" s="2">
        <v>150</v>
      </c>
      <c r="E272" s="2">
        <v>16</v>
      </c>
      <c r="F272" s="211">
        <v>6.4</v>
      </c>
      <c r="G272" s="212"/>
      <c r="H272" s="211">
        <v>5</v>
      </c>
      <c r="I272" s="212"/>
      <c r="J272" s="171">
        <v>34</v>
      </c>
      <c r="K272" s="171" t="s">
        <v>1150</v>
      </c>
      <c r="L272" s="2" t="s">
        <v>19</v>
      </c>
      <c r="M272" s="64">
        <v>1120700</v>
      </c>
      <c r="N272" s="73">
        <f t="shared" si="27"/>
        <v>1075872</v>
      </c>
      <c r="O272" s="73">
        <f t="shared" si="29"/>
        <v>478165.33333333331</v>
      </c>
      <c r="P272" s="73">
        <f t="shared" si="24"/>
        <v>373566.66666666669</v>
      </c>
      <c r="Q272" s="63">
        <f t="shared" si="26"/>
        <v>514080</v>
      </c>
      <c r="R272" s="73">
        <f>+VLOOKUP(B272,'luong lai may'!$B$16:$E$611,4,0)</f>
        <v>446923</v>
      </c>
      <c r="S272" s="73">
        <f t="shared" si="28"/>
        <v>2888607</v>
      </c>
    </row>
    <row r="273" spans="2:19" ht="17.25" customHeight="1" thickBot="1" x14ac:dyDescent="0.25">
      <c r="B273" s="35" t="s">
        <v>488</v>
      </c>
      <c r="C273" s="197" t="s">
        <v>489</v>
      </c>
      <c r="D273" s="2">
        <v>150</v>
      </c>
      <c r="E273" s="2">
        <v>16</v>
      </c>
      <c r="F273" s="211">
        <v>6.4</v>
      </c>
      <c r="G273" s="212"/>
      <c r="H273" s="211">
        <v>5</v>
      </c>
      <c r="I273" s="212"/>
      <c r="J273" s="171">
        <v>50</v>
      </c>
      <c r="K273" s="171" t="s">
        <v>1150</v>
      </c>
      <c r="L273" s="2" t="s">
        <v>19</v>
      </c>
      <c r="M273" s="64">
        <v>1326300</v>
      </c>
      <c r="N273" s="73">
        <f t="shared" si="27"/>
        <v>1273248</v>
      </c>
      <c r="O273" s="73">
        <f t="shared" si="29"/>
        <v>565888</v>
      </c>
      <c r="P273" s="73">
        <f t="shared" si="24"/>
        <v>442100</v>
      </c>
      <c r="Q273" s="63">
        <f t="shared" si="26"/>
        <v>756000</v>
      </c>
      <c r="R273" s="73">
        <f>+VLOOKUP(B273,'luong lai may'!$B$16:$E$611,4,0)</f>
        <v>446923</v>
      </c>
      <c r="S273" s="73">
        <f t="shared" si="28"/>
        <v>3484159</v>
      </c>
    </row>
    <row r="274" spans="2:19" ht="17.25" customHeight="1" thickBot="1" x14ac:dyDescent="0.25">
      <c r="B274" s="35" t="s">
        <v>490</v>
      </c>
      <c r="C274" s="197" t="s">
        <v>491</v>
      </c>
      <c r="D274" s="2">
        <v>150</v>
      </c>
      <c r="E274" s="2">
        <v>16</v>
      </c>
      <c r="F274" s="211">
        <v>3.8</v>
      </c>
      <c r="G274" s="212"/>
      <c r="H274" s="211">
        <v>5</v>
      </c>
      <c r="I274" s="212"/>
      <c r="J274" s="171">
        <v>63</v>
      </c>
      <c r="K274" s="171" t="s">
        <v>1150</v>
      </c>
      <c r="L274" s="2" t="s">
        <v>19</v>
      </c>
      <c r="M274" s="64">
        <v>2609100</v>
      </c>
      <c r="N274" s="73">
        <f t="shared" si="27"/>
        <v>2504736</v>
      </c>
      <c r="O274" s="73">
        <f t="shared" si="29"/>
        <v>660972</v>
      </c>
      <c r="P274" s="73">
        <f t="shared" si="24"/>
        <v>869700</v>
      </c>
      <c r="Q274" s="63">
        <f t="shared" si="26"/>
        <v>952560</v>
      </c>
      <c r="R274" s="73">
        <f>+VLOOKUP(B274,'luong lai may'!$B$16:$E$611,4,0)</f>
        <v>446923</v>
      </c>
      <c r="S274" s="73">
        <f t="shared" si="28"/>
        <v>5434891</v>
      </c>
    </row>
    <row r="275" spans="2:19" ht="53.25" thickBot="1" x14ac:dyDescent="0.25">
      <c r="B275" s="31" t="s">
        <v>492</v>
      </c>
      <c r="C275" s="198" t="s">
        <v>493</v>
      </c>
      <c r="D275" s="2">
        <v>150</v>
      </c>
      <c r="E275" s="2">
        <v>16</v>
      </c>
      <c r="F275" s="211">
        <v>4.2</v>
      </c>
      <c r="G275" s="212"/>
      <c r="H275" s="211">
        <v>5</v>
      </c>
      <c r="I275" s="212"/>
      <c r="J275" s="171">
        <v>30</v>
      </c>
      <c r="K275" s="171" t="s">
        <v>1150</v>
      </c>
      <c r="L275" s="2" t="s">
        <v>19</v>
      </c>
      <c r="M275" s="64">
        <v>1782300</v>
      </c>
      <c r="N275" s="73">
        <f t="shared" si="27"/>
        <v>1711008</v>
      </c>
      <c r="O275" s="73">
        <f t="shared" si="29"/>
        <v>499044</v>
      </c>
      <c r="P275" s="73">
        <f t="shared" si="24"/>
        <v>594100</v>
      </c>
      <c r="Q275" s="63">
        <f t="shared" si="26"/>
        <v>453600</v>
      </c>
      <c r="R275" s="73">
        <f>+VLOOKUP(B275,'luong lai may'!$B$16:$E$611,4,0)</f>
        <v>446923</v>
      </c>
      <c r="S275" s="73">
        <f t="shared" si="28"/>
        <v>3704675</v>
      </c>
    </row>
    <row r="276" spans="2:19" ht="33.75" customHeight="1" thickBot="1" x14ac:dyDescent="0.25">
      <c r="B276" s="31" t="s">
        <v>494</v>
      </c>
      <c r="C276" s="198" t="s">
        <v>495</v>
      </c>
      <c r="D276" s="2">
        <v>220</v>
      </c>
      <c r="E276" s="2">
        <v>18</v>
      </c>
      <c r="F276" s="211">
        <v>5.8</v>
      </c>
      <c r="G276" s="212"/>
      <c r="H276" s="211">
        <v>5</v>
      </c>
      <c r="I276" s="212"/>
      <c r="J276" s="171">
        <v>92</v>
      </c>
      <c r="K276" s="171" t="s">
        <v>1150</v>
      </c>
      <c r="L276" s="2" t="s">
        <v>291</v>
      </c>
      <c r="M276" s="64">
        <v>2728800</v>
      </c>
      <c r="N276" s="73">
        <f t="shared" si="27"/>
        <v>2009389.0909090908</v>
      </c>
      <c r="O276" s="73">
        <f t="shared" si="29"/>
        <v>719410.90909090906</v>
      </c>
      <c r="P276" s="73">
        <f t="shared" si="24"/>
        <v>620181.81818181823</v>
      </c>
      <c r="Q276" s="63">
        <f t="shared" si="26"/>
        <v>1391040</v>
      </c>
      <c r="R276" s="73">
        <f>+VLOOKUP(B276,'luong lai may'!$B$16:$E$611,4,0)</f>
        <v>479231</v>
      </c>
      <c r="S276" s="73">
        <f t="shared" si="28"/>
        <v>5219253</v>
      </c>
    </row>
    <row r="277" spans="2:19" ht="33.75" customHeight="1" thickBot="1" x14ac:dyDescent="0.25">
      <c r="B277" s="31" t="s">
        <v>496</v>
      </c>
      <c r="C277" s="198" t="s">
        <v>497</v>
      </c>
      <c r="D277" s="2">
        <v>170</v>
      </c>
      <c r="E277" s="2">
        <v>20</v>
      </c>
      <c r="F277" s="211">
        <v>3.5</v>
      </c>
      <c r="G277" s="212"/>
      <c r="H277" s="211">
        <v>5</v>
      </c>
      <c r="I277" s="212"/>
      <c r="J277" s="171"/>
      <c r="K277" s="171" t="s">
        <v>1161</v>
      </c>
      <c r="L277" s="2" t="s">
        <v>14</v>
      </c>
      <c r="M277" s="64">
        <v>49900</v>
      </c>
      <c r="N277" s="73">
        <f t="shared" si="27"/>
        <v>52835.294117647056</v>
      </c>
      <c r="O277" s="73">
        <f t="shared" si="29"/>
        <v>10273.529411764708</v>
      </c>
      <c r="P277" s="73">
        <f t="shared" si="24"/>
        <v>14676.470588235294</v>
      </c>
      <c r="Q277" s="63">
        <f t="shared" si="26"/>
        <v>0</v>
      </c>
      <c r="R277" s="73">
        <f>+VLOOKUP(B277,'luong lai may'!$B$16:$E$611,4,0)</f>
        <v>220000</v>
      </c>
      <c r="S277" s="73">
        <f t="shared" si="28"/>
        <v>297785</v>
      </c>
    </row>
    <row r="278" spans="2:19" ht="17.25" customHeight="1" thickBot="1" x14ac:dyDescent="0.25">
      <c r="B278" s="31" t="s">
        <v>498</v>
      </c>
      <c r="C278" s="198" t="s">
        <v>499</v>
      </c>
      <c r="D278" s="2">
        <v>170</v>
      </c>
      <c r="E278" s="2">
        <v>17</v>
      </c>
      <c r="F278" s="211">
        <v>3.6</v>
      </c>
      <c r="G278" s="212"/>
      <c r="H278" s="211">
        <v>5</v>
      </c>
      <c r="I278" s="212"/>
      <c r="J278" s="171">
        <v>11</v>
      </c>
      <c r="K278" s="171" t="s">
        <v>1150</v>
      </c>
      <c r="L278" s="2" t="s">
        <v>14</v>
      </c>
      <c r="M278" s="64">
        <v>283400</v>
      </c>
      <c r="N278" s="73">
        <f t="shared" si="27"/>
        <v>255060</v>
      </c>
      <c r="O278" s="73">
        <f t="shared" si="29"/>
        <v>60014.117647058833</v>
      </c>
      <c r="P278" s="73">
        <f t="shared" si="24"/>
        <v>83352.941176470587</v>
      </c>
      <c r="Q278" s="63">
        <f t="shared" si="26"/>
        <v>166320</v>
      </c>
      <c r="R278" s="73">
        <f>+VLOOKUP(B278,'luong lai may'!$B$16:$E$611,4,0)</f>
        <v>220000</v>
      </c>
      <c r="S278" s="73">
        <f t="shared" si="28"/>
        <v>784747</v>
      </c>
    </row>
    <row r="279" spans="2:19" ht="30" customHeight="1" thickBot="1" x14ac:dyDescent="0.25">
      <c r="B279" s="31" t="s">
        <v>500</v>
      </c>
      <c r="C279" s="198" t="s">
        <v>501</v>
      </c>
      <c r="D279" s="2">
        <v>170</v>
      </c>
      <c r="E279" s="2">
        <v>17</v>
      </c>
      <c r="F279" s="211">
        <v>4.5</v>
      </c>
      <c r="G279" s="212"/>
      <c r="H279" s="211">
        <v>5</v>
      </c>
      <c r="I279" s="212"/>
      <c r="J279" s="171">
        <v>4</v>
      </c>
      <c r="K279" s="171" t="s">
        <v>1160</v>
      </c>
      <c r="L279" s="2" t="s">
        <v>14</v>
      </c>
      <c r="M279" s="64">
        <v>29800</v>
      </c>
      <c r="N279" s="73">
        <f t="shared" si="27"/>
        <v>29800</v>
      </c>
      <c r="O279" s="73">
        <f t="shared" si="29"/>
        <v>7888.2352941176468</v>
      </c>
      <c r="P279" s="73">
        <f t="shared" si="24"/>
        <v>8764.7058823529405</v>
      </c>
      <c r="Q279" s="63">
        <f t="shared" si="26"/>
        <v>65755.199999999997</v>
      </c>
      <c r="R279" s="73">
        <f>+VLOOKUP(B279,'luong lai may'!$B$16:$E$611,4,0)</f>
        <v>220000</v>
      </c>
      <c r="S279" s="73">
        <f t="shared" si="28"/>
        <v>332208</v>
      </c>
    </row>
    <row r="280" spans="2:19" ht="33.75" thickBot="1" x14ac:dyDescent="0.25">
      <c r="B280" s="31" t="s">
        <v>502</v>
      </c>
      <c r="C280" s="198" t="s">
        <v>503</v>
      </c>
      <c r="D280" s="2">
        <v>170</v>
      </c>
      <c r="E280" s="2">
        <v>25</v>
      </c>
      <c r="F280" s="211">
        <v>10</v>
      </c>
      <c r="G280" s="212"/>
      <c r="H280" s="211">
        <v>5</v>
      </c>
      <c r="I280" s="212"/>
      <c r="J280" s="218"/>
      <c r="K280" s="212"/>
      <c r="L280" s="2" t="s">
        <v>14</v>
      </c>
      <c r="M280" s="64">
        <v>39700</v>
      </c>
      <c r="N280" s="73">
        <f t="shared" si="27"/>
        <v>52544.117647058825</v>
      </c>
      <c r="O280" s="73">
        <f t="shared" si="29"/>
        <v>23352.941176470587</v>
      </c>
      <c r="P280" s="73">
        <f t="shared" si="24"/>
        <v>11676.470588235294</v>
      </c>
      <c r="Q280" s="63">
        <f t="shared" si="26"/>
        <v>0</v>
      </c>
      <c r="R280" s="73">
        <f>+VLOOKUP(B280,'luong lai may'!$B$16:$E$611,4,0)</f>
        <v>220000</v>
      </c>
      <c r="S280" s="73">
        <f t="shared" si="28"/>
        <v>307574</v>
      </c>
    </row>
    <row r="281" spans="2:19" s="50" customFormat="1" ht="33.75" thickBot="1" x14ac:dyDescent="0.25">
      <c r="B281" s="27" t="s">
        <v>504</v>
      </c>
      <c r="C281" s="204" t="s">
        <v>505</v>
      </c>
      <c r="D281" s="29">
        <v>180</v>
      </c>
      <c r="E281" s="29">
        <v>14</v>
      </c>
      <c r="F281" s="231">
        <v>4.2</v>
      </c>
      <c r="G281" s="232"/>
      <c r="H281" s="231">
        <v>5</v>
      </c>
      <c r="I281" s="232"/>
      <c r="J281" s="171">
        <v>73</v>
      </c>
      <c r="K281" s="171" t="s">
        <v>1150</v>
      </c>
      <c r="L281" s="2" t="s">
        <v>1552</v>
      </c>
      <c r="M281" s="90">
        <v>6427600</v>
      </c>
      <c r="N281" s="73">
        <f t="shared" si="27"/>
        <v>4499320.0000000009</v>
      </c>
      <c r="O281" s="73">
        <f t="shared" si="29"/>
        <v>1499773.3333333333</v>
      </c>
      <c r="P281" s="73">
        <f t="shared" si="24"/>
        <v>1785444.4444444445</v>
      </c>
      <c r="Q281" s="63">
        <f t="shared" si="26"/>
        <v>1103760</v>
      </c>
      <c r="R281" s="73">
        <f>+VLOOKUP(B281,'luong lai may'!$B$16:$E$611,4,0)</f>
        <v>939230</v>
      </c>
      <c r="S281" s="73">
        <f t="shared" si="28"/>
        <v>9827528</v>
      </c>
    </row>
    <row r="282" spans="2:19" ht="17.25" customHeight="1" thickBot="1" x14ac:dyDescent="0.25">
      <c r="B282" s="31" t="s">
        <v>506</v>
      </c>
      <c r="C282" s="209" t="s">
        <v>507</v>
      </c>
      <c r="D282" s="213"/>
      <c r="E282" s="213"/>
      <c r="F282" s="213"/>
      <c r="G282" s="213"/>
      <c r="H282" s="213"/>
      <c r="I282" s="210"/>
      <c r="J282" s="218"/>
      <c r="K282" s="212"/>
      <c r="L282" s="2"/>
      <c r="M282" s="74"/>
      <c r="N282" s="73"/>
      <c r="O282" s="73" t="str">
        <f t="shared" si="29"/>
        <v/>
      </c>
      <c r="P282" s="73" t="str">
        <f t="shared" si="24"/>
        <v/>
      </c>
      <c r="Q282" s="63"/>
      <c r="R282" s="73"/>
      <c r="S282" s="73"/>
    </row>
    <row r="283" spans="2:19" ht="17.25" customHeight="1" thickBot="1" x14ac:dyDescent="0.25">
      <c r="B283" s="31" t="s">
        <v>508</v>
      </c>
      <c r="C283" s="209" t="s">
        <v>509</v>
      </c>
      <c r="D283" s="213"/>
      <c r="E283" s="213"/>
      <c r="F283" s="213"/>
      <c r="G283" s="210"/>
      <c r="H283" s="211"/>
      <c r="I283" s="212"/>
      <c r="J283" s="218"/>
      <c r="K283" s="212"/>
      <c r="L283" s="2"/>
      <c r="M283" s="74"/>
      <c r="N283" s="73"/>
      <c r="O283" s="73" t="str">
        <f t="shared" si="29"/>
        <v/>
      </c>
      <c r="P283" s="73" t="str">
        <f t="shared" ref="P283:P326" si="30">+IFERROR(IF(ISNUMBER(B283),"",M283*H283%*1000/D283),"")</f>
        <v/>
      </c>
      <c r="Q283" s="63"/>
      <c r="R283" s="73"/>
      <c r="S283" s="73"/>
    </row>
    <row r="284" spans="2:19" ht="17.25" customHeight="1" thickBot="1" x14ac:dyDescent="0.25">
      <c r="B284" s="35" t="s">
        <v>510</v>
      </c>
      <c r="C284" s="197" t="s">
        <v>259</v>
      </c>
      <c r="D284" s="2">
        <v>220</v>
      </c>
      <c r="E284" s="2">
        <v>18</v>
      </c>
      <c r="F284" s="211">
        <v>6.2</v>
      </c>
      <c r="G284" s="212"/>
      <c r="H284" s="211">
        <v>6</v>
      </c>
      <c r="I284" s="212"/>
      <c r="J284" s="171">
        <v>7</v>
      </c>
      <c r="K284" s="171" t="s">
        <v>1162</v>
      </c>
      <c r="L284" s="2" t="s">
        <v>511</v>
      </c>
      <c r="M284" s="74">
        <v>159800</v>
      </c>
      <c r="N284" s="73">
        <f t="shared" si="27"/>
        <v>117670.90909090909</v>
      </c>
      <c r="O284" s="73">
        <f t="shared" si="29"/>
        <v>45034.545454545456</v>
      </c>
      <c r="P284" s="73">
        <f t="shared" si="30"/>
        <v>43581.818181818184</v>
      </c>
      <c r="Q284" s="63">
        <f t="shared" si="26"/>
        <v>115071.6</v>
      </c>
      <c r="R284" s="73">
        <f>+VLOOKUP(B284,'luong lai may'!$B$16:$E$611,4,0)</f>
        <v>197692</v>
      </c>
      <c r="S284" s="73">
        <f t="shared" si="28"/>
        <v>519051</v>
      </c>
    </row>
    <row r="285" spans="2:19" ht="17.25" customHeight="1" thickBot="1" x14ac:dyDescent="0.25">
      <c r="B285" s="35" t="s">
        <v>512</v>
      </c>
      <c r="C285" s="197" t="s">
        <v>513</v>
      </c>
      <c r="D285" s="2">
        <v>220</v>
      </c>
      <c r="E285" s="2">
        <v>18</v>
      </c>
      <c r="F285" s="211">
        <v>6.2</v>
      </c>
      <c r="G285" s="212"/>
      <c r="H285" s="211">
        <v>6</v>
      </c>
      <c r="I285" s="212"/>
      <c r="J285" s="171">
        <v>12</v>
      </c>
      <c r="K285" s="171" t="s">
        <v>1162</v>
      </c>
      <c r="L285" s="2" t="s">
        <v>511</v>
      </c>
      <c r="M285" s="74">
        <v>159800</v>
      </c>
      <c r="N285" s="73">
        <f t="shared" si="27"/>
        <v>117670.90909090909</v>
      </c>
      <c r="O285" s="73">
        <f t="shared" si="29"/>
        <v>45034.545454545456</v>
      </c>
      <c r="P285" s="73">
        <f t="shared" si="30"/>
        <v>43581.818181818184</v>
      </c>
      <c r="Q285" s="63">
        <f t="shared" si="26"/>
        <v>197265.6</v>
      </c>
      <c r="R285" s="73">
        <f>+VLOOKUP(B285,'luong lai may'!$B$16:$E$611,4,0)</f>
        <v>197692</v>
      </c>
      <c r="S285" s="73">
        <f t="shared" si="28"/>
        <v>601245</v>
      </c>
    </row>
    <row r="286" spans="2:19" ht="17.25" customHeight="1" thickBot="1" x14ac:dyDescent="0.25">
      <c r="B286" s="35" t="s">
        <v>514</v>
      </c>
      <c r="C286" s="197" t="s">
        <v>330</v>
      </c>
      <c r="D286" s="2">
        <v>220</v>
      </c>
      <c r="E286" s="2">
        <v>17</v>
      </c>
      <c r="F286" s="211">
        <v>6.2</v>
      </c>
      <c r="G286" s="212"/>
      <c r="H286" s="211">
        <v>6</v>
      </c>
      <c r="I286" s="212"/>
      <c r="J286" s="171">
        <v>13</v>
      </c>
      <c r="K286" s="171" t="s">
        <v>1162</v>
      </c>
      <c r="L286" s="2" t="s">
        <v>511</v>
      </c>
      <c r="M286" s="74">
        <v>191000</v>
      </c>
      <c r="N286" s="73">
        <f t="shared" si="27"/>
        <v>132831.81818181821</v>
      </c>
      <c r="O286" s="73">
        <f t="shared" si="29"/>
        <v>53827.272727272728</v>
      </c>
      <c r="P286" s="73">
        <f t="shared" si="30"/>
        <v>52090.909090909088</v>
      </c>
      <c r="Q286" s="63">
        <f t="shared" si="26"/>
        <v>213704.4</v>
      </c>
      <c r="R286" s="73">
        <f>+VLOOKUP(B286,'luong lai may'!$B$16:$E$611,4,0)</f>
        <v>197692</v>
      </c>
      <c r="S286" s="73">
        <f t="shared" si="28"/>
        <v>650146</v>
      </c>
    </row>
    <row r="287" spans="2:19" ht="17.25" customHeight="1" thickBot="1" x14ac:dyDescent="0.25">
      <c r="B287" s="35" t="s">
        <v>515</v>
      </c>
      <c r="C287" s="197" t="s">
        <v>141</v>
      </c>
      <c r="D287" s="2">
        <v>220</v>
      </c>
      <c r="E287" s="2">
        <v>17</v>
      </c>
      <c r="F287" s="211">
        <v>6.2</v>
      </c>
      <c r="G287" s="212"/>
      <c r="H287" s="211">
        <v>6</v>
      </c>
      <c r="I287" s="212"/>
      <c r="J287" s="171">
        <v>25</v>
      </c>
      <c r="K287" s="171" t="s">
        <v>1150</v>
      </c>
      <c r="L287" s="2" t="s">
        <v>511</v>
      </c>
      <c r="M287" s="74">
        <v>277250</v>
      </c>
      <c r="N287" s="73">
        <f t="shared" si="27"/>
        <v>192814.77272727274</v>
      </c>
      <c r="O287" s="73">
        <f t="shared" si="29"/>
        <v>78134.090909090912</v>
      </c>
      <c r="P287" s="73">
        <f t="shared" si="30"/>
        <v>75613.636363636368</v>
      </c>
      <c r="Q287" s="63">
        <f t="shared" si="26"/>
        <v>378000</v>
      </c>
      <c r="R287" s="73">
        <f>+VLOOKUP(B287,'luong lai may'!$B$16:$E$611,4,0)</f>
        <v>197692</v>
      </c>
      <c r="S287" s="73">
        <f t="shared" si="28"/>
        <v>922255</v>
      </c>
    </row>
    <row r="288" spans="2:19" ht="17.25" customHeight="1" thickBot="1" x14ac:dyDescent="0.25">
      <c r="B288" s="35" t="s">
        <v>516</v>
      </c>
      <c r="C288" s="197" t="s">
        <v>517</v>
      </c>
      <c r="D288" s="2">
        <v>220</v>
      </c>
      <c r="E288" s="2">
        <v>17</v>
      </c>
      <c r="F288" s="211">
        <v>6.2</v>
      </c>
      <c r="G288" s="212"/>
      <c r="H288" s="211">
        <v>6</v>
      </c>
      <c r="I288" s="212"/>
      <c r="J288" s="171">
        <v>31</v>
      </c>
      <c r="K288" s="171" t="s">
        <v>1150</v>
      </c>
      <c r="L288" s="2" t="s">
        <v>511</v>
      </c>
      <c r="M288" s="74">
        <v>372550</v>
      </c>
      <c r="N288" s="73">
        <f t="shared" si="27"/>
        <v>259091.59090909094</v>
      </c>
      <c r="O288" s="73">
        <f t="shared" si="29"/>
        <v>104991.36363636363</v>
      </c>
      <c r="P288" s="73">
        <f t="shared" si="30"/>
        <v>101604.54545454546</v>
      </c>
      <c r="Q288" s="63">
        <f t="shared" si="26"/>
        <v>468720</v>
      </c>
      <c r="R288" s="73">
        <f>+VLOOKUP(B288,'luong lai may'!$B$16:$E$611,4,0)</f>
        <v>197692</v>
      </c>
      <c r="S288" s="73">
        <f t="shared" si="28"/>
        <v>1132100</v>
      </c>
    </row>
    <row r="289" spans="2:19" ht="17.25" customHeight="1" thickBot="1" x14ac:dyDescent="0.25">
      <c r="B289" s="35" t="s">
        <v>518</v>
      </c>
      <c r="C289" s="197" t="s">
        <v>125</v>
      </c>
      <c r="D289" s="2">
        <v>220</v>
      </c>
      <c r="E289" s="2">
        <v>16</v>
      </c>
      <c r="F289" s="211">
        <v>6.2</v>
      </c>
      <c r="G289" s="212"/>
      <c r="H289" s="211">
        <v>6</v>
      </c>
      <c r="I289" s="212"/>
      <c r="J289" s="171">
        <v>38</v>
      </c>
      <c r="K289" s="171" t="s">
        <v>1150</v>
      </c>
      <c r="L289" s="2" t="s">
        <v>1553</v>
      </c>
      <c r="M289" s="74">
        <v>488650</v>
      </c>
      <c r="N289" s="73">
        <f>+IF(M289&gt;=30000,(M289-M289*10%)*1000*E289%/D289,M289*E289%*1000/D289)</f>
        <v>319843.63636363635</v>
      </c>
      <c r="O289" s="73">
        <f t="shared" si="29"/>
        <v>137710.45454545456</v>
      </c>
      <c r="P289" s="73">
        <f t="shared" si="30"/>
        <v>133268.18181818182</v>
      </c>
      <c r="Q289" s="63">
        <f t="shared" si="26"/>
        <v>574560</v>
      </c>
      <c r="R289" s="73">
        <f>+VLOOKUP(B289,'luong lai may'!$B$16:$E$611,4,0)</f>
        <v>226154</v>
      </c>
      <c r="S289" s="73">
        <f t="shared" si="28"/>
        <v>1391536</v>
      </c>
    </row>
    <row r="290" spans="2:19" ht="17.25" customHeight="1" thickBot="1" x14ac:dyDescent="0.25">
      <c r="B290" s="35" t="s">
        <v>519</v>
      </c>
      <c r="C290" s="197" t="s">
        <v>196</v>
      </c>
      <c r="D290" s="2">
        <v>220</v>
      </c>
      <c r="E290" s="2">
        <v>16</v>
      </c>
      <c r="F290" s="211">
        <v>6.2</v>
      </c>
      <c r="G290" s="212"/>
      <c r="H290" s="211">
        <v>6</v>
      </c>
      <c r="I290" s="212"/>
      <c r="J290" s="171">
        <v>41</v>
      </c>
      <c r="K290" s="171" t="s">
        <v>1150</v>
      </c>
      <c r="L290" s="2" t="s">
        <v>520</v>
      </c>
      <c r="M290" s="74">
        <v>528600</v>
      </c>
      <c r="N290" s="73">
        <f t="shared" ref="N290:N341" si="31">+IF(M290&gt;=30000,(M290-M290*10%)*1000*E290%/D290,M290*E290%*1000/D290)</f>
        <v>345992.72727272729</v>
      </c>
      <c r="O290" s="73">
        <f t="shared" si="29"/>
        <v>148969.09090909088</v>
      </c>
      <c r="P290" s="73">
        <f t="shared" si="30"/>
        <v>144163.63636363635</v>
      </c>
      <c r="Q290" s="63">
        <f t="shared" ref="Q290:Q353" si="32">+IF(RIGHT(K290,3)="zel",$N$9*$P$4*$J290,IF(RIGHT(K290,3)="ăng",$J290*$O$9*$P$5,IF(RIGHT(K290,3)="kWh",$J290*$P$9*$P$6,0)))</f>
        <v>619920</v>
      </c>
      <c r="R290" s="73">
        <f>+VLOOKUP(B290,'luong lai may'!$B$16:$E$611,4,0)</f>
        <v>264615</v>
      </c>
      <c r="S290" s="73">
        <f t="shared" si="28"/>
        <v>1523660</v>
      </c>
    </row>
    <row r="291" spans="2:19" ht="17.25" customHeight="1" thickBot="1" x14ac:dyDescent="0.25">
      <c r="B291" s="35" t="s">
        <v>521</v>
      </c>
      <c r="C291" s="197" t="s">
        <v>114</v>
      </c>
      <c r="D291" s="2">
        <v>220</v>
      </c>
      <c r="E291" s="2">
        <v>16</v>
      </c>
      <c r="F291" s="211">
        <v>6.2</v>
      </c>
      <c r="G291" s="212"/>
      <c r="H291" s="211">
        <v>6</v>
      </c>
      <c r="I291" s="212"/>
      <c r="J291" s="171">
        <v>46</v>
      </c>
      <c r="K291" s="171" t="s">
        <v>1150</v>
      </c>
      <c r="L291" s="2" t="s">
        <v>520</v>
      </c>
      <c r="M291" s="74">
        <v>645000</v>
      </c>
      <c r="N291" s="73">
        <f t="shared" si="31"/>
        <v>422181.81818181818</v>
      </c>
      <c r="O291" s="73">
        <f t="shared" si="29"/>
        <v>181772.72727272726</v>
      </c>
      <c r="P291" s="73">
        <f t="shared" si="30"/>
        <v>175909.09090909091</v>
      </c>
      <c r="Q291" s="63">
        <f t="shared" si="32"/>
        <v>695520</v>
      </c>
      <c r="R291" s="73">
        <f>+VLOOKUP(B291,'luong lai may'!$B$16:$E$611,4,0)</f>
        <v>264615</v>
      </c>
      <c r="S291" s="73">
        <f t="shared" si="28"/>
        <v>1739999</v>
      </c>
    </row>
    <row r="292" spans="2:19" ht="17.25" customHeight="1" thickBot="1" x14ac:dyDescent="0.25">
      <c r="B292" s="35" t="s">
        <v>522</v>
      </c>
      <c r="C292" s="197" t="s">
        <v>148</v>
      </c>
      <c r="D292" s="2">
        <v>220</v>
      </c>
      <c r="E292" s="2">
        <v>14</v>
      </c>
      <c r="F292" s="211">
        <v>5.4</v>
      </c>
      <c r="G292" s="212"/>
      <c r="H292" s="211">
        <v>6</v>
      </c>
      <c r="I292" s="212"/>
      <c r="J292" s="171">
        <v>56</v>
      </c>
      <c r="K292" s="171" t="s">
        <v>1150</v>
      </c>
      <c r="L292" s="2" t="s">
        <v>520</v>
      </c>
      <c r="M292" s="74">
        <v>1088850</v>
      </c>
      <c r="N292" s="73">
        <f t="shared" si="31"/>
        <v>623614.09090909094</v>
      </c>
      <c r="O292" s="73">
        <f t="shared" si="29"/>
        <v>267263.18181818182</v>
      </c>
      <c r="P292" s="73">
        <f t="shared" si="30"/>
        <v>296959.09090909088</v>
      </c>
      <c r="Q292" s="63">
        <f t="shared" si="32"/>
        <v>846720</v>
      </c>
      <c r="R292" s="73">
        <f>+VLOOKUP(B292,'luong lai may'!$B$16:$E$611,4,0)</f>
        <v>264615</v>
      </c>
      <c r="S292" s="73">
        <f t="shared" si="28"/>
        <v>2299171</v>
      </c>
    </row>
    <row r="293" spans="2:19" ht="17.25" thickBot="1" x14ac:dyDescent="0.25">
      <c r="B293" s="31" t="s">
        <v>523</v>
      </c>
      <c r="C293" s="209" t="s">
        <v>524</v>
      </c>
      <c r="D293" s="213"/>
      <c r="E293" s="210"/>
      <c r="F293" s="211"/>
      <c r="G293" s="212"/>
      <c r="H293" s="211"/>
      <c r="I293" s="212"/>
      <c r="J293" s="218"/>
      <c r="K293" s="212"/>
      <c r="L293" s="2"/>
      <c r="M293" s="74"/>
      <c r="N293" s="73"/>
      <c r="O293" s="73" t="str">
        <f t="shared" si="29"/>
        <v/>
      </c>
      <c r="P293" s="73" t="str">
        <f t="shared" si="30"/>
        <v/>
      </c>
      <c r="Q293" s="63">
        <f t="shared" si="32"/>
        <v>0</v>
      </c>
      <c r="R293" s="73"/>
      <c r="S293" s="73"/>
    </row>
    <row r="294" spans="2:19" ht="17.25" customHeight="1" thickBot="1" x14ac:dyDescent="0.25">
      <c r="B294" s="35" t="s">
        <v>525</v>
      </c>
      <c r="C294" s="197" t="s">
        <v>141</v>
      </c>
      <c r="D294" s="2">
        <v>260</v>
      </c>
      <c r="E294" s="2">
        <v>17</v>
      </c>
      <c r="F294" s="211">
        <v>7.5</v>
      </c>
      <c r="G294" s="212"/>
      <c r="H294" s="211">
        <v>6</v>
      </c>
      <c r="I294" s="212"/>
      <c r="J294" s="171">
        <v>41</v>
      </c>
      <c r="K294" s="171" t="s">
        <v>1150</v>
      </c>
      <c r="L294" s="2" t="s">
        <v>511</v>
      </c>
      <c r="M294" s="74">
        <v>346950</v>
      </c>
      <c r="N294" s="73">
        <f t="shared" si="31"/>
        <v>204166.73076923081</v>
      </c>
      <c r="O294" s="73">
        <f t="shared" si="29"/>
        <v>100081.73076923077</v>
      </c>
      <c r="P294" s="73">
        <f t="shared" si="30"/>
        <v>80065.38461538461</v>
      </c>
      <c r="Q294" s="63">
        <f t="shared" si="32"/>
        <v>619920</v>
      </c>
      <c r="R294" s="73">
        <f>+VLOOKUP(B294,'luong lai may'!$B$16:$E$611,4,0)</f>
        <v>197692</v>
      </c>
      <c r="S294" s="73">
        <f t="shared" si="28"/>
        <v>1201926</v>
      </c>
    </row>
    <row r="295" spans="2:19" ht="17.25" customHeight="1" thickBot="1" x14ac:dyDescent="0.25">
      <c r="B295" s="35" t="s">
        <v>526</v>
      </c>
      <c r="C295" s="197" t="s">
        <v>517</v>
      </c>
      <c r="D295" s="2">
        <v>260</v>
      </c>
      <c r="E295" s="2">
        <v>17</v>
      </c>
      <c r="F295" s="211">
        <v>7.3</v>
      </c>
      <c r="G295" s="212"/>
      <c r="H295" s="211">
        <v>6</v>
      </c>
      <c r="I295" s="212"/>
      <c r="J295" s="171">
        <v>46</v>
      </c>
      <c r="K295" s="171" t="s">
        <v>1150</v>
      </c>
      <c r="L295" s="2" t="s">
        <v>511</v>
      </c>
      <c r="M295" s="74">
        <v>488950</v>
      </c>
      <c r="N295" s="73">
        <f t="shared" si="31"/>
        <v>287728.26923076925</v>
      </c>
      <c r="O295" s="73">
        <f t="shared" si="29"/>
        <v>137282.11538461538</v>
      </c>
      <c r="P295" s="73">
        <f t="shared" si="30"/>
        <v>112834.61538461539</v>
      </c>
      <c r="Q295" s="63">
        <f t="shared" si="32"/>
        <v>695520</v>
      </c>
      <c r="R295" s="73">
        <f>+VLOOKUP(B295,'luong lai may'!$B$16:$E$611,4,0)</f>
        <v>197692</v>
      </c>
      <c r="S295" s="73">
        <f t="shared" si="28"/>
        <v>1431057</v>
      </c>
    </row>
    <row r="296" spans="2:19" ht="17.25" customHeight="1" thickBot="1" x14ac:dyDescent="0.25">
      <c r="B296" s="35" t="s">
        <v>527</v>
      </c>
      <c r="C296" s="197" t="s">
        <v>125</v>
      </c>
      <c r="D296" s="2">
        <v>260</v>
      </c>
      <c r="E296" s="2">
        <v>17</v>
      </c>
      <c r="F296" s="211">
        <v>7.3</v>
      </c>
      <c r="G296" s="212"/>
      <c r="H296" s="211">
        <v>6</v>
      </c>
      <c r="I296" s="212"/>
      <c r="J296" s="171">
        <v>57</v>
      </c>
      <c r="K296" s="171" t="s">
        <v>1150</v>
      </c>
      <c r="L296" s="2" t="s">
        <v>1553</v>
      </c>
      <c r="M296" s="74">
        <v>614100</v>
      </c>
      <c r="N296" s="73">
        <f t="shared" si="31"/>
        <v>361374.23076923075</v>
      </c>
      <c r="O296" s="73">
        <f t="shared" si="29"/>
        <v>172420.3846153846</v>
      </c>
      <c r="P296" s="73">
        <f t="shared" si="30"/>
        <v>141715.38461538462</v>
      </c>
      <c r="Q296" s="63">
        <f t="shared" si="32"/>
        <v>861840</v>
      </c>
      <c r="R296" s="73">
        <f>+VLOOKUP(B296,'luong lai may'!$B$16:$E$611,4,0)</f>
        <v>226154</v>
      </c>
      <c r="S296" s="73">
        <f t="shared" si="28"/>
        <v>1763504</v>
      </c>
    </row>
    <row r="297" spans="2:19" ht="17.25" customHeight="1" thickBot="1" x14ac:dyDescent="0.25">
      <c r="B297" s="35" t="s">
        <v>528</v>
      </c>
      <c r="C297" s="197" t="s">
        <v>196</v>
      </c>
      <c r="D297" s="2">
        <v>260</v>
      </c>
      <c r="E297" s="2">
        <v>17</v>
      </c>
      <c r="F297" s="211">
        <v>7.3</v>
      </c>
      <c r="G297" s="212"/>
      <c r="H297" s="211">
        <v>6</v>
      </c>
      <c r="I297" s="212"/>
      <c r="J297" s="171">
        <v>65</v>
      </c>
      <c r="K297" s="171" t="s">
        <v>1150</v>
      </c>
      <c r="L297" s="2" t="s">
        <v>520</v>
      </c>
      <c r="M297" s="74">
        <v>708600</v>
      </c>
      <c r="N297" s="73">
        <f t="shared" si="31"/>
        <v>416983.84615384619</v>
      </c>
      <c r="O297" s="73">
        <f t="shared" si="29"/>
        <v>198953.07692307691</v>
      </c>
      <c r="P297" s="73">
        <f t="shared" si="30"/>
        <v>163523.07692307694</v>
      </c>
      <c r="Q297" s="63">
        <f t="shared" si="32"/>
        <v>982800</v>
      </c>
      <c r="R297" s="73">
        <f>+VLOOKUP(B297,'luong lai may'!$B$16:$E$611,4,0)</f>
        <v>264615</v>
      </c>
      <c r="S297" s="73">
        <f t="shared" si="28"/>
        <v>2026875</v>
      </c>
    </row>
    <row r="298" spans="2:19" ht="17.25" customHeight="1" thickBot="1" x14ac:dyDescent="0.25">
      <c r="B298" s="35" t="s">
        <v>529</v>
      </c>
      <c r="C298" s="197" t="s">
        <v>114</v>
      </c>
      <c r="D298" s="2">
        <v>260</v>
      </c>
      <c r="E298" s="2">
        <v>16</v>
      </c>
      <c r="F298" s="211">
        <v>6.8</v>
      </c>
      <c r="G298" s="212"/>
      <c r="H298" s="211">
        <v>6</v>
      </c>
      <c r="I298" s="212"/>
      <c r="J298" s="171">
        <v>73</v>
      </c>
      <c r="K298" s="171" t="s">
        <v>1150</v>
      </c>
      <c r="L298" s="2" t="s">
        <v>520</v>
      </c>
      <c r="M298" s="74">
        <v>903100</v>
      </c>
      <c r="N298" s="73">
        <f t="shared" si="31"/>
        <v>500178.46153846156</v>
      </c>
      <c r="O298" s="73">
        <f t="shared" si="29"/>
        <v>236195.38461538462</v>
      </c>
      <c r="P298" s="73">
        <f t="shared" si="30"/>
        <v>208407.69230769231</v>
      </c>
      <c r="Q298" s="63">
        <f t="shared" si="32"/>
        <v>1103760</v>
      </c>
      <c r="R298" s="73">
        <f>+VLOOKUP(B298,'luong lai may'!$B$16:$E$611,4,0)</f>
        <v>264615</v>
      </c>
      <c r="S298" s="73">
        <f t="shared" si="28"/>
        <v>2313157</v>
      </c>
    </row>
    <row r="299" spans="2:19" ht="17.25" customHeight="1" thickBot="1" x14ac:dyDescent="0.25">
      <c r="B299" s="35" t="s">
        <v>530</v>
      </c>
      <c r="C299" s="197" t="s">
        <v>148</v>
      </c>
      <c r="D299" s="2">
        <v>300</v>
      </c>
      <c r="E299" s="2">
        <v>16</v>
      </c>
      <c r="F299" s="211">
        <v>6.8</v>
      </c>
      <c r="G299" s="212"/>
      <c r="H299" s="211">
        <v>6</v>
      </c>
      <c r="I299" s="212"/>
      <c r="J299" s="171">
        <v>76</v>
      </c>
      <c r="K299" s="171" t="s">
        <v>1150</v>
      </c>
      <c r="L299" s="2" t="s">
        <v>520</v>
      </c>
      <c r="M299" s="74">
        <v>1343600</v>
      </c>
      <c r="N299" s="73">
        <f t="shared" si="31"/>
        <v>644928</v>
      </c>
      <c r="O299" s="73">
        <f t="shared" si="29"/>
        <v>304549.33333333331</v>
      </c>
      <c r="P299" s="73">
        <f t="shared" si="30"/>
        <v>268720</v>
      </c>
      <c r="Q299" s="63">
        <f t="shared" si="32"/>
        <v>1149120</v>
      </c>
      <c r="R299" s="73">
        <f>+VLOOKUP(B299,'luong lai may'!$B$16:$E$611,4,0)</f>
        <v>264615</v>
      </c>
      <c r="S299" s="73">
        <f t="shared" si="28"/>
        <v>2631932</v>
      </c>
    </row>
    <row r="300" spans="2:19" ht="17.25" customHeight="1" thickBot="1" x14ac:dyDescent="0.25">
      <c r="B300" s="35" t="s">
        <v>531</v>
      </c>
      <c r="C300" s="197" t="s">
        <v>532</v>
      </c>
      <c r="D300" s="2">
        <v>300</v>
      </c>
      <c r="E300" s="2">
        <v>16</v>
      </c>
      <c r="F300" s="211">
        <v>6.8</v>
      </c>
      <c r="G300" s="212"/>
      <c r="H300" s="211">
        <v>6</v>
      </c>
      <c r="I300" s="212"/>
      <c r="J300" s="171">
        <v>77</v>
      </c>
      <c r="K300" s="171" t="s">
        <v>1150</v>
      </c>
      <c r="L300" s="2" t="s">
        <v>520</v>
      </c>
      <c r="M300" s="74">
        <v>1571900</v>
      </c>
      <c r="N300" s="73">
        <f t="shared" si="31"/>
        <v>754512</v>
      </c>
      <c r="O300" s="73">
        <f t="shared" si="29"/>
        <v>356297.33333333337</v>
      </c>
      <c r="P300" s="73">
        <f t="shared" si="30"/>
        <v>314380</v>
      </c>
      <c r="Q300" s="63">
        <f t="shared" si="32"/>
        <v>1164240</v>
      </c>
      <c r="R300" s="73">
        <f>+VLOOKUP(B300,'luong lai may'!$B$16:$E$611,4,0)</f>
        <v>264615</v>
      </c>
      <c r="S300" s="73">
        <f t="shared" si="28"/>
        <v>2854044</v>
      </c>
    </row>
    <row r="301" spans="2:19" ht="17.25" customHeight="1" thickBot="1" x14ac:dyDescent="0.25">
      <c r="B301" s="35" t="s">
        <v>533</v>
      </c>
      <c r="C301" s="197" t="s">
        <v>108</v>
      </c>
      <c r="D301" s="2">
        <v>300</v>
      </c>
      <c r="E301" s="2">
        <v>14</v>
      </c>
      <c r="F301" s="211">
        <v>6.8</v>
      </c>
      <c r="G301" s="212"/>
      <c r="H301" s="211">
        <v>6</v>
      </c>
      <c r="I301" s="212"/>
      <c r="J301" s="171">
        <v>81</v>
      </c>
      <c r="K301" s="171" t="s">
        <v>1150</v>
      </c>
      <c r="L301" s="2" t="s">
        <v>1554</v>
      </c>
      <c r="M301" s="74">
        <v>2042200</v>
      </c>
      <c r="N301" s="73">
        <f t="shared" si="31"/>
        <v>857724.00000000012</v>
      </c>
      <c r="O301" s="73">
        <f t="shared" si="29"/>
        <v>462898.66666666669</v>
      </c>
      <c r="P301" s="73">
        <f t="shared" si="30"/>
        <v>408440</v>
      </c>
      <c r="Q301" s="63">
        <f t="shared" si="32"/>
        <v>1224720</v>
      </c>
      <c r="R301" s="73">
        <f>+VLOOKUP(B301,'luong lai may'!$B$16:$E$611,4,0)</f>
        <v>316154</v>
      </c>
      <c r="S301" s="73">
        <f t="shared" si="28"/>
        <v>3269937</v>
      </c>
    </row>
    <row r="302" spans="2:19" ht="17.25" customHeight="1" thickBot="1" x14ac:dyDescent="0.25">
      <c r="B302" s="35" t="s">
        <v>534</v>
      </c>
      <c r="C302" s="197" t="s">
        <v>535</v>
      </c>
      <c r="D302" s="2">
        <v>300</v>
      </c>
      <c r="E302" s="2">
        <v>14</v>
      </c>
      <c r="F302" s="211">
        <v>6.6</v>
      </c>
      <c r="G302" s="212"/>
      <c r="H302" s="211">
        <v>6</v>
      </c>
      <c r="I302" s="212"/>
      <c r="J302" s="171">
        <v>86</v>
      </c>
      <c r="K302" s="171" t="s">
        <v>1150</v>
      </c>
      <c r="L302" s="2" t="s">
        <v>1554</v>
      </c>
      <c r="M302" s="74">
        <v>2401800</v>
      </c>
      <c r="N302" s="73">
        <f t="shared" si="31"/>
        <v>1008756</v>
      </c>
      <c r="O302" s="73">
        <f t="shared" si="29"/>
        <v>528396.00000000012</v>
      </c>
      <c r="P302" s="73">
        <f t="shared" si="30"/>
        <v>480360</v>
      </c>
      <c r="Q302" s="63">
        <f t="shared" si="32"/>
        <v>1300320</v>
      </c>
      <c r="R302" s="73">
        <f>+VLOOKUP(B302,'luong lai may'!$B$16:$E$611,4,0)</f>
        <v>316154</v>
      </c>
      <c r="S302" s="73">
        <f t="shared" si="28"/>
        <v>3633986</v>
      </c>
    </row>
    <row r="303" spans="2:19" ht="17.25" thickBot="1" x14ac:dyDescent="0.25">
      <c r="B303" s="31" t="s">
        <v>536</v>
      </c>
      <c r="C303" s="209" t="s">
        <v>537</v>
      </c>
      <c r="D303" s="213"/>
      <c r="E303" s="210"/>
      <c r="F303" s="211"/>
      <c r="G303" s="212"/>
      <c r="H303" s="211"/>
      <c r="I303" s="212"/>
      <c r="J303" s="218"/>
      <c r="K303" s="212"/>
      <c r="L303" s="2"/>
      <c r="M303" s="74"/>
      <c r="N303" s="73"/>
      <c r="O303" s="73" t="str">
        <f t="shared" si="29"/>
        <v/>
      </c>
      <c r="P303" s="73" t="str">
        <f t="shared" si="30"/>
        <v/>
      </c>
      <c r="Q303" s="63">
        <f t="shared" si="32"/>
        <v>0</v>
      </c>
      <c r="R303" s="73"/>
      <c r="S303" s="73"/>
    </row>
    <row r="304" spans="2:19" ht="17.25" customHeight="1" thickBot="1" x14ac:dyDescent="0.25">
      <c r="B304" s="35" t="s">
        <v>538</v>
      </c>
      <c r="C304" s="197" t="s">
        <v>539</v>
      </c>
      <c r="D304" s="2">
        <v>200</v>
      </c>
      <c r="E304" s="2">
        <v>11</v>
      </c>
      <c r="F304" s="211">
        <v>4</v>
      </c>
      <c r="G304" s="212"/>
      <c r="H304" s="211">
        <v>6</v>
      </c>
      <c r="I304" s="212"/>
      <c r="J304" s="171">
        <v>56</v>
      </c>
      <c r="K304" s="171" t="s">
        <v>1150</v>
      </c>
      <c r="L304" s="2" t="s">
        <v>1554</v>
      </c>
      <c r="M304" s="74">
        <v>1079950</v>
      </c>
      <c r="N304" s="73">
        <f t="shared" si="31"/>
        <v>534575.25</v>
      </c>
      <c r="O304" s="73">
        <f t="shared" si="29"/>
        <v>215990</v>
      </c>
      <c r="P304" s="73">
        <f t="shared" si="30"/>
        <v>323985</v>
      </c>
      <c r="Q304" s="63">
        <f t="shared" si="32"/>
        <v>846720</v>
      </c>
      <c r="R304" s="73">
        <f>+VLOOKUP(B304,'luong lai may'!$B$16:$E$611,4,0)</f>
        <v>316154</v>
      </c>
      <c r="S304" s="73">
        <f t="shared" si="28"/>
        <v>2237424</v>
      </c>
    </row>
    <row r="305" spans="2:19" ht="17.25" customHeight="1" thickBot="1" x14ac:dyDescent="0.25">
      <c r="B305" s="35" t="s">
        <v>540</v>
      </c>
      <c r="C305" s="197" t="s">
        <v>541</v>
      </c>
      <c r="D305" s="2">
        <v>200</v>
      </c>
      <c r="E305" s="2">
        <v>11</v>
      </c>
      <c r="F305" s="211">
        <v>3.8</v>
      </c>
      <c r="G305" s="212"/>
      <c r="H305" s="211">
        <v>6</v>
      </c>
      <c r="I305" s="212"/>
      <c r="J305" s="171">
        <v>68</v>
      </c>
      <c r="K305" s="171" t="s">
        <v>1150</v>
      </c>
      <c r="L305" s="2" t="s">
        <v>1554</v>
      </c>
      <c r="M305" s="85">
        <v>1079950</v>
      </c>
      <c r="N305" s="73">
        <f t="shared" si="31"/>
        <v>534575.25</v>
      </c>
      <c r="O305" s="73">
        <f t="shared" si="29"/>
        <v>205190.5</v>
      </c>
      <c r="P305" s="73">
        <f t="shared" si="30"/>
        <v>323985</v>
      </c>
      <c r="Q305" s="63">
        <f t="shared" si="32"/>
        <v>1028160</v>
      </c>
      <c r="R305" s="73">
        <f>+VLOOKUP(B305,'luong lai may'!$B$16:$E$611,4,0)</f>
        <v>316154</v>
      </c>
      <c r="S305" s="73">
        <f t="shared" si="28"/>
        <v>2408065</v>
      </c>
    </row>
    <row r="306" spans="2:19" ht="17.25" customHeight="1" thickBot="1" x14ac:dyDescent="0.25">
      <c r="B306" s="31" t="s">
        <v>542</v>
      </c>
      <c r="C306" s="209" t="s">
        <v>543</v>
      </c>
      <c r="D306" s="213"/>
      <c r="E306" s="213"/>
      <c r="F306" s="213"/>
      <c r="G306" s="213"/>
      <c r="H306" s="213"/>
      <c r="I306" s="213"/>
      <c r="J306" s="213"/>
      <c r="K306" s="210"/>
      <c r="L306" s="2"/>
      <c r="M306" s="74"/>
      <c r="N306" s="73"/>
      <c r="O306" s="73" t="str">
        <f t="shared" si="29"/>
        <v/>
      </c>
      <c r="P306" s="73" t="str">
        <f t="shared" si="30"/>
        <v/>
      </c>
      <c r="Q306" s="63">
        <f t="shared" si="32"/>
        <v>0</v>
      </c>
      <c r="R306" s="73"/>
      <c r="S306" s="73"/>
    </row>
    <row r="307" spans="2:19" ht="20.25" customHeight="1" thickBot="1" x14ac:dyDescent="0.25">
      <c r="B307" s="35" t="s">
        <v>544</v>
      </c>
      <c r="C307" s="197" t="s">
        <v>545</v>
      </c>
      <c r="D307" s="2">
        <v>220</v>
      </c>
      <c r="E307" s="2">
        <v>17</v>
      </c>
      <c r="F307" s="211">
        <v>5.7</v>
      </c>
      <c r="G307" s="212"/>
      <c r="H307" s="211">
        <v>6</v>
      </c>
      <c r="I307" s="212"/>
      <c r="J307" s="171">
        <v>43</v>
      </c>
      <c r="K307" s="171" t="s">
        <v>1150</v>
      </c>
      <c r="L307" s="2" t="s">
        <v>145</v>
      </c>
      <c r="M307" s="74">
        <v>771600</v>
      </c>
      <c r="N307" s="73">
        <f t="shared" si="31"/>
        <v>536612.72727272729</v>
      </c>
      <c r="O307" s="73">
        <f t="shared" si="29"/>
        <v>199914.5454545455</v>
      </c>
      <c r="P307" s="73">
        <f t="shared" si="30"/>
        <v>210436.36363636365</v>
      </c>
      <c r="Q307" s="63">
        <f t="shared" si="32"/>
        <v>650160</v>
      </c>
      <c r="R307" s="73">
        <f>+VLOOKUP(B307,'luong lai may'!$B$16:$E$611,4,0)</f>
        <v>457692</v>
      </c>
      <c r="S307" s="73">
        <f t="shared" si="28"/>
        <v>2054816</v>
      </c>
    </row>
    <row r="308" spans="2:19" ht="20.25" customHeight="1" thickBot="1" x14ac:dyDescent="0.25">
      <c r="B308" s="35" t="s">
        <v>546</v>
      </c>
      <c r="C308" s="197" t="s">
        <v>547</v>
      </c>
      <c r="D308" s="2">
        <v>220</v>
      </c>
      <c r="E308" s="2">
        <v>17</v>
      </c>
      <c r="F308" s="211">
        <v>5.5</v>
      </c>
      <c r="G308" s="212"/>
      <c r="H308" s="211">
        <v>6</v>
      </c>
      <c r="I308" s="212"/>
      <c r="J308" s="171">
        <v>64</v>
      </c>
      <c r="K308" s="171" t="s">
        <v>1150</v>
      </c>
      <c r="L308" s="2" t="s">
        <v>145</v>
      </c>
      <c r="M308" s="74">
        <v>1898600</v>
      </c>
      <c r="N308" s="73">
        <f t="shared" si="31"/>
        <v>1320390</v>
      </c>
      <c r="O308" s="73">
        <f t="shared" si="29"/>
        <v>474650</v>
      </c>
      <c r="P308" s="73">
        <f t="shared" si="30"/>
        <v>517800</v>
      </c>
      <c r="Q308" s="63">
        <f t="shared" si="32"/>
        <v>967680</v>
      </c>
      <c r="R308" s="73">
        <f>+VLOOKUP(B308,'luong lai may'!$B$16:$E$611,4,0)</f>
        <v>457692</v>
      </c>
      <c r="S308" s="73">
        <f t="shared" si="28"/>
        <v>3738212</v>
      </c>
    </row>
    <row r="309" spans="2:19" ht="20.25" customHeight="1" thickBot="1" x14ac:dyDescent="0.25">
      <c r="B309" s="35" t="s">
        <v>548</v>
      </c>
      <c r="C309" s="197" t="s">
        <v>549</v>
      </c>
      <c r="D309" s="2">
        <v>220</v>
      </c>
      <c r="E309" s="2">
        <v>17</v>
      </c>
      <c r="F309" s="211">
        <v>5.5</v>
      </c>
      <c r="G309" s="212"/>
      <c r="H309" s="211">
        <v>6</v>
      </c>
      <c r="I309" s="212"/>
      <c r="J309" s="171">
        <v>70</v>
      </c>
      <c r="K309" s="171" t="s">
        <v>1150</v>
      </c>
      <c r="L309" s="2" t="s">
        <v>150</v>
      </c>
      <c r="M309" s="74">
        <v>2587800</v>
      </c>
      <c r="N309" s="73">
        <f t="shared" si="31"/>
        <v>1799697.2727272727</v>
      </c>
      <c r="O309" s="73">
        <f t="shared" si="29"/>
        <v>646950</v>
      </c>
      <c r="P309" s="73">
        <f t="shared" si="30"/>
        <v>705763.63636363635</v>
      </c>
      <c r="Q309" s="63">
        <f t="shared" si="32"/>
        <v>1058400</v>
      </c>
      <c r="R309" s="73">
        <f>+VLOOKUP(B309,'luong lai may'!$B$16:$E$611,4,0)</f>
        <v>457692</v>
      </c>
      <c r="S309" s="73">
        <f t="shared" si="28"/>
        <v>4668503</v>
      </c>
    </row>
    <row r="310" spans="2:19" ht="17.25" customHeight="1" thickBot="1" x14ac:dyDescent="0.25">
      <c r="B310" s="31" t="s">
        <v>550</v>
      </c>
      <c r="C310" s="209" t="s">
        <v>551</v>
      </c>
      <c r="D310" s="213"/>
      <c r="E310" s="213"/>
      <c r="F310" s="213"/>
      <c r="G310" s="210"/>
      <c r="H310" s="211"/>
      <c r="I310" s="212"/>
      <c r="J310" s="218"/>
      <c r="K310" s="212"/>
      <c r="L310" s="2"/>
      <c r="M310" s="74"/>
      <c r="N310" s="73"/>
      <c r="O310" s="73" t="str">
        <f t="shared" si="29"/>
        <v/>
      </c>
      <c r="P310" s="73" t="str">
        <f t="shared" si="30"/>
        <v/>
      </c>
      <c r="Q310" s="63">
        <f t="shared" si="32"/>
        <v>0</v>
      </c>
      <c r="R310" s="73"/>
      <c r="S310" s="73"/>
    </row>
    <row r="311" spans="2:19" ht="20.25" customHeight="1" thickBot="1" x14ac:dyDescent="0.25">
      <c r="B311" s="35" t="s">
        <v>552</v>
      </c>
      <c r="C311" s="197" t="s">
        <v>553</v>
      </c>
      <c r="D311" s="2">
        <v>220</v>
      </c>
      <c r="E311" s="2">
        <v>15</v>
      </c>
      <c r="F311" s="211">
        <v>4.8</v>
      </c>
      <c r="G311" s="212"/>
      <c r="H311" s="211">
        <v>6</v>
      </c>
      <c r="I311" s="212"/>
      <c r="J311" s="171">
        <v>20</v>
      </c>
      <c r="K311" s="171" t="s">
        <v>1150</v>
      </c>
      <c r="L311" s="2" t="s">
        <v>511</v>
      </c>
      <c r="M311" s="74">
        <v>382500</v>
      </c>
      <c r="N311" s="73">
        <f t="shared" si="31"/>
        <v>234715.90909090909</v>
      </c>
      <c r="O311" s="73">
        <f t="shared" si="29"/>
        <v>83454.545454545456</v>
      </c>
      <c r="P311" s="73">
        <f t="shared" si="30"/>
        <v>104318.18181818182</v>
      </c>
      <c r="Q311" s="63">
        <f t="shared" si="32"/>
        <v>302400</v>
      </c>
      <c r="R311" s="73">
        <f>+VLOOKUP(B311,'luong lai may'!$B$16:$E$611,4,0)</f>
        <v>197692</v>
      </c>
      <c r="S311" s="73">
        <f t="shared" si="28"/>
        <v>922581</v>
      </c>
    </row>
    <row r="312" spans="2:19" ht="20.25" customHeight="1" thickBot="1" x14ac:dyDescent="0.25">
      <c r="B312" s="35" t="s">
        <v>554</v>
      </c>
      <c r="C312" s="197" t="s">
        <v>555</v>
      </c>
      <c r="D312" s="2">
        <v>220</v>
      </c>
      <c r="E312" s="2">
        <v>14</v>
      </c>
      <c r="F312" s="211">
        <v>4.4000000000000004</v>
      </c>
      <c r="G312" s="212"/>
      <c r="H312" s="211">
        <v>6</v>
      </c>
      <c r="I312" s="212"/>
      <c r="J312" s="171">
        <v>23</v>
      </c>
      <c r="K312" s="171" t="s">
        <v>1150</v>
      </c>
      <c r="L312" s="2" t="s">
        <v>1555</v>
      </c>
      <c r="M312" s="74">
        <v>433900</v>
      </c>
      <c r="N312" s="73">
        <f t="shared" si="31"/>
        <v>248506.36363636368</v>
      </c>
      <c r="O312" s="73">
        <f t="shared" si="29"/>
        <v>86780.000000000015</v>
      </c>
      <c r="P312" s="73">
        <f t="shared" si="30"/>
        <v>118336.36363636363</v>
      </c>
      <c r="Q312" s="63">
        <f t="shared" si="32"/>
        <v>347760</v>
      </c>
      <c r="R312" s="73">
        <f>+VLOOKUP(B312,'luong lai may'!$B$16:$E$611,4,0)</f>
        <v>234615</v>
      </c>
      <c r="S312" s="73">
        <f t="shared" si="28"/>
        <v>1035998</v>
      </c>
    </row>
    <row r="313" spans="2:19" ht="20.25" customHeight="1" thickBot="1" x14ac:dyDescent="0.25">
      <c r="B313" s="35" t="s">
        <v>556</v>
      </c>
      <c r="C313" s="197" t="s">
        <v>545</v>
      </c>
      <c r="D313" s="2">
        <v>220</v>
      </c>
      <c r="E313" s="2">
        <v>14</v>
      </c>
      <c r="F313" s="211">
        <v>4.4000000000000004</v>
      </c>
      <c r="G313" s="212"/>
      <c r="H313" s="211">
        <v>6</v>
      </c>
      <c r="I313" s="212"/>
      <c r="J313" s="171">
        <v>24</v>
      </c>
      <c r="K313" s="171" t="s">
        <v>1150</v>
      </c>
      <c r="L313" s="2" t="s">
        <v>1555</v>
      </c>
      <c r="M313" s="74">
        <v>498300</v>
      </c>
      <c r="N313" s="73">
        <f t="shared" si="31"/>
        <v>285390.00000000006</v>
      </c>
      <c r="O313" s="73">
        <f t="shared" si="29"/>
        <v>99660</v>
      </c>
      <c r="P313" s="73">
        <f t="shared" si="30"/>
        <v>135900</v>
      </c>
      <c r="Q313" s="63">
        <f t="shared" si="32"/>
        <v>362880</v>
      </c>
      <c r="R313" s="73">
        <f>+VLOOKUP(B313,'luong lai may'!$B$16:$E$611,4,0)</f>
        <v>234615</v>
      </c>
      <c r="S313" s="73">
        <f t="shared" si="28"/>
        <v>1118445</v>
      </c>
    </row>
    <row r="314" spans="2:19" ht="20.25" customHeight="1" thickBot="1" x14ac:dyDescent="0.25">
      <c r="B314" s="35" t="s">
        <v>557</v>
      </c>
      <c r="C314" s="197" t="s">
        <v>558</v>
      </c>
      <c r="D314" s="2">
        <v>220</v>
      </c>
      <c r="E314" s="2">
        <v>13</v>
      </c>
      <c r="F314" s="211">
        <v>4.0999999999999996</v>
      </c>
      <c r="G314" s="212"/>
      <c r="H314" s="211">
        <v>6</v>
      </c>
      <c r="I314" s="212"/>
      <c r="J314" s="171">
        <v>26</v>
      </c>
      <c r="K314" s="171" t="s">
        <v>1150</v>
      </c>
      <c r="L314" s="2" t="s">
        <v>1555</v>
      </c>
      <c r="M314" s="74">
        <v>600300</v>
      </c>
      <c r="N314" s="73">
        <f t="shared" si="31"/>
        <v>319250.45454545453</v>
      </c>
      <c r="O314" s="73">
        <f t="shared" si="29"/>
        <v>111874.0909090909</v>
      </c>
      <c r="P314" s="73">
        <f t="shared" si="30"/>
        <v>163718.18181818182</v>
      </c>
      <c r="Q314" s="63">
        <f t="shared" si="32"/>
        <v>393120</v>
      </c>
      <c r="R314" s="73">
        <f>+VLOOKUP(B314,'luong lai may'!$B$16:$E$611,4,0)</f>
        <v>234615</v>
      </c>
      <c r="S314" s="73">
        <f t="shared" si="28"/>
        <v>1222578</v>
      </c>
    </row>
    <row r="315" spans="2:19" ht="20.25" customHeight="1" thickBot="1" x14ac:dyDescent="0.25">
      <c r="B315" s="35" t="s">
        <v>559</v>
      </c>
      <c r="C315" s="197" t="s">
        <v>560</v>
      </c>
      <c r="D315" s="2">
        <v>220</v>
      </c>
      <c r="E315" s="2">
        <v>13</v>
      </c>
      <c r="F315" s="211">
        <v>4.0999999999999996</v>
      </c>
      <c r="G315" s="212"/>
      <c r="H315" s="211">
        <v>6</v>
      </c>
      <c r="I315" s="212"/>
      <c r="J315" s="171">
        <v>27</v>
      </c>
      <c r="K315" s="171" t="s">
        <v>1150</v>
      </c>
      <c r="L315" s="2" t="s">
        <v>520</v>
      </c>
      <c r="M315" s="74">
        <v>694500</v>
      </c>
      <c r="N315" s="73">
        <f t="shared" si="31"/>
        <v>369347.72727272729</v>
      </c>
      <c r="O315" s="73">
        <f t="shared" si="29"/>
        <v>129429.54545454544</v>
      </c>
      <c r="P315" s="73">
        <f t="shared" si="30"/>
        <v>189409.09090909091</v>
      </c>
      <c r="Q315" s="63">
        <f t="shared" si="32"/>
        <v>408240</v>
      </c>
      <c r="R315" s="73">
        <f>+VLOOKUP(B315,'luong lai may'!$B$16:$E$611,4,0)</f>
        <v>264615</v>
      </c>
      <c r="S315" s="73">
        <f t="shared" ref="S315:S329" si="33">+ROUND(SUM(N315:R315),0)</f>
        <v>1361041</v>
      </c>
    </row>
    <row r="316" spans="2:19" ht="20.25" customHeight="1" thickBot="1" x14ac:dyDescent="0.25">
      <c r="B316" s="35" t="s">
        <v>561</v>
      </c>
      <c r="C316" s="197" t="s">
        <v>562</v>
      </c>
      <c r="D316" s="2">
        <v>240</v>
      </c>
      <c r="E316" s="2">
        <v>13</v>
      </c>
      <c r="F316" s="211">
        <v>4.0999999999999996</v>
      </c>
      <c r="G316" s="212"/>
      <c r="H316" s="211">
        <v>6</v>
      </c>
      <c r="I316" s="212"/>
      <c r="J316" s="171">
        <v>35</v>
      </c>
      <c r="K316" s="171" t="s">
        <v>1150</v>
      </c>
      <c r="L316" s="2" t="s">
        <v>520</v>
      </c>
      <c r="M316" s="74">
        <v>972000</v>
      </c>
      <c r="N316" s="73">
        <f t="shared" si="31"/>
        <v>473850</v>
      </c>
      <c r="O316" s="73">
        <f t="shared" si="29"/>
        <v>166049.99999999997</v>
      </c>
      <c r="P316" s="73">
        <f t="shared" si="30"/>
        <v>243000</v>
      </c>
      <c r="Q316" s="63">
        <f t="shared" si="32"/>
        <v>529200</v>
      </c>
      <c r="R316" s="73">
        <f>+VLOOKUP(B316,'luong lai may'!$B$16:$E$611,4,0)</f>
        <v>264615</v>
      </c>
      <c r="S316" s="73">
        <f t="shared" si="33"/>
        <v>1676715</v>
      </c>
    </row>
    <row r="317" spans="2:19" ht="17.25" customHeight="1" thickBot="1" x14ac:dyDescent="0.25">
      <c r="B317" s="31" t="s">
        <v>563</v>
      </c>
      <c r="C317" s="209" t="s">
        <v>564</v>
      </c>
      <c r="D317" s="213"/>
      <c r="E317" s="213"/>
      <c r="F317" s="213"/>
      <c r="G317" s="213"/>
      <c r="H317" s="213"/>
      <c r="I317" s="210"/>
      <c r="J317" s="218"/>
      <c r="K317" s="212"/>
      <c r="L317" s="2"/>
      <c r="M317" s="74"/>
      <c r="N317" s="73"/>
      <c r="O317" s="73" t="str">
        <f t="shared" si="29"/>
        <v/>
      </c>
      <c r="P317" s="73" t="str">
        <f t="shared" si="30"/>
        <v/>
      </c>
      <c r="Q317" s="63">
        <f t="shared" si="32"/>
        <v>0</v>
      </c>
      <c r="R317" s="73"/>
      <c r="S317" s="73"/>
    </row>
    <row r="318" spans="2:19" ht="20.25" customHeight="1" thickBot="1" x14ac:dyDescent="0.25">
      <c r="B318" s="35" t="s">
        <v>565</v>
      </c>
      <c r="C318" s="197" t="s">
        <v>566</v>
      </c>
      <c r="D318" s="2">
        <v>220</v>
      </c>
      <c r="E318" s="2">
        <v>17</v>
      </c>
      <c r="F318" s="211">
        <v>5.2</v>
      </c>
      <c r="G318" s="212"/>
      <c r="H318" s="211">
        <v>6</v>
      </c>
      <c r="I318" s="212"/>
      <c r="J318" s="171">
        <v>19</v>
      </c>
      <c r="K318" s="171" t="s">
        <v>1150</v>
      </c>
      <c r="L318" s="2" t="s">
        <v>511</v>
      </c>
      <c r="M318" s="74">
        <v>379950</v>
      </c>
      <c r="N318" s="73">
        <f t="shared" si="31"/>
        <v>264237.95454545459</v>
      </c>
      <c r="O318" s="73">
        <f t="shared" ref="O318:O381" si="34">+IFERROR(IF(ISNUMBER(B318),"",M318*F318%*1000/D318),"")</f>
        <v>89806.363636363632</v>
      </c>
      <c r="P318" s="73">
        <f t="shared" si="30"/>
        <v>103622.72727272728</v>
      </c>
      <c r="Q318" s="63">
        <f t="shared" si="32"/>
        <v>287280</v>
      </c>
      <c r="R318" s="73">
        <f>+VLOOKUP(B318,'luong lai may'!$B$16:$E$611,4,0)</f>
        <v>197692</v>
      </c>
      <c r="S318" s="73">
        <f t="shared" si="33"/>
        <v>942639</v>
      </c>
    </row>
    <row r="319" spans="2:19" ht="20.25" customHeight="1" thickBot="1" x14ac:dyDescent="0.25">
      <c r="B319" s="35" t="s">
        <v>567</v>
      </c>
      <c r="C319" s="197" t="s">
        <v>568</v>
      </c>
      <c r="D319" s="2">
        <v>220</v>
      </c>
      <c r="E319" s="2">
        <v>17</v>
      </c>
      <c r="F319" s="211">
        <v>5.2</v>
      </c>
      <c r="G319" s="212"/>
      <c r="H319" s="211">
        <v>6</v>
      </c>
      <c r="I319" s="212"/>
      <c r="J319" s="171">
        <v>27</v>
      </c>
      <c r="K319" s="171" t="s">
        <v>1150</v>
      </c>
      <c r="L319" s="2" t="s">
        <v>1555</v>
      </c>
      <c r="M319" s="74">
        <v>560300</v>
      </c>
      <c r="N319" s="73">
        <f t="shared" si="31"/>
        <v>389663.18181818182</v>
      </c>
      <c r="O319" s="73">
        <f t="shared" si="34"/>
        <v>132434.54545454547</v>
      </c>
      <c r="P319" s="73">
        <f t="shared" si="30"/>
        <v>152809.09090909091</v>
      </c>
      <c r="Q319" s="63">
        <f t="shared" si="32"/>
        <v>408240</v>
      </c>
      <c r="R319" s="73">
        <f>+VLOOKUP(B319,'luong lai may'!$B$16:$E$611,4,0)</f>
        <v>234615</v>
      </c>
      <c r="S319" s="73">
        <f t="shared" si="33"/>
        <v>1317762</v>
      </c>
    </row>
    <row r="320" spans="2:19" ht="17.25" thickBot="1" x14ac:dyDescent="0.25">
      <c r="B320" s="31" t="s">
        <v>569</v>
      </c>
      <c r="C320" s="209" t="s">
        <v>570</v>
      </c>
      <c r="D320" s="213"/>
      <c r="E320" s="210"/>
      <c r="F320" s="211"/>
      <c r="G320" s="212"/>
      <c r="H320" s="211"/>
      <c r="I320" s="212"/>
      <c r="J320" s="218"/>
      <c r="K320" s="212"/>
      <c r="L320" s="2"/>
      <c r="M320" s="74"/>
      <c r="N320" s="73"/>
      <c r="O320" s="73" t="str">
        <f t="shared" si="34"/>
        <v/>
      </c>
      <c r="P320" s="73" t="str">
        <f t="shared" si="30"/>
        <v/>
      </c>
      <c r="Q320" s="63">
        <f t="shared" si="32"/>
        <v>0</v>
      </c>
      <c r="R320" s="73"/>
      <c r="S320" s="73"/>
    </row>
    <row r="321" spans="2:19" ht="17.25" customHeight="1" thickBot="1" x14ac:dyDescent="0.25">
      <c r="B321" s="35" t="s">
        <v>571</v>
      </c>
      <c r="C321" s="197" t="s">
        <v>259</v>
      </c>
      <c r="D321" s="2">
        <v>200</v>
      </c>
      <c r="E321" s="2">
        <v>18</v>
      </c>
      <c r="F321" s="211">
        <v>4.5</v>
      </c>
      <c r="G321" s="212"/>
      <c r="H321" s="211">
        <v>6</v>
      </c>
      <c r="I321" s="212"/>
      <c r="J321" s="171">
        <v>18</v>
      </c>
      <c r="K321" s="171" t="s">
        <v>1160</v>
      </c>
      <c r="L321" s="2" t="s">
        <v>511</v>
      </c>
      <c r="M321" s="74">
        <v>313750</v>
      </c>
      <c r="N321" s="73">
        <f t="shared" si="31"/>
        <v>254137.5</v>
      </c>
      <c r="O321" s="73">
        <f t="shared" si="34"/>
        <v>70593.75</v>
      </c>
      <c r="P321" s="73">
        <f t="shared" si="30"/>
        <v>94125</v>
      </c>
      <c r="Q321" s="63">
        <f t="shared" si="32"/>
        <v>295898.40000000002</v>
      </c>
      <c r="R321" s="73">
        <f>+VLOOKUP(B321,'luong lai may'!$B$16:$E$611,4,0)</f>
        <v>197692</v>
      </c>
      <c r="S321" s="73">
        <f t="shared" si="33"/>
        <v>912447</v>
      </c>
    </row>
    <row r="322" spans="2:19" ht="17.25" thickBot="1" x14ac:dyDescent="0.25">
      <c r="B322" s="31" t="s">
        <v>572</v>
      </c>
      <c r="C322" s="209" t="s">
        <v>573</v>
      </c>
      <c r="D322" s="213"/>
      <c r="E322" s="210"/>
      <c r="F322" s="211"/>
      <c r="G322" s="212"/>
      <c r="H322" s="211"/>
      <c r="I322" s="212"/>
      <c r="J322" s="218"/>
      <c r="K322" s="212"/>
      <c r="L322" s="2"/>
      <c r="M322" s="74"/>
      <c r="N322" s="73"/>
      <c r="O322" s="73" t="str">
        <f t="shared" si="34"/>
        <v/>
      </c>
      <c r="P322" s="73" t="str">
        <f t="shared" si="30"/>
        <v/>
      </c>
      <c r="Q322" s="63">
        <f t="shared" si="32"/>
        <v>0</v>
      </c>
      <c r="R322" s="73"/>
      <c r="S322" s="73"/>
    </row>
    <row r="323" spans="2:19" ht="17.25" customHeight="1" thickBot="1" x14ac:dyDescent="0.25">
      <c r="B323" s="35" t="s">
        <v>574</v>
      </c>
      <c r="C323" s="197" t="s">
        <v>167</v>
      </c>
      <c r="D323" s="2">
        <v>200</v>
      </c>
      <c r="E323" s="2">
        <v>13</v>
      </c>
      <c r="F323" s="211">
        <v>3.1</v>
      </c>
      <c r="G323" s="212"/>
      <c r="H323" s="211">
        <v>6</v>
      </c>
      <c r="I323" s="212"/>
      <c r="J323" s="218"/>
      <c r="K323" s="212"/>
      <c r="L323" s="2" t="s">
        <v>93</v>
      </c>
      <c r="M323" s="74">
        <v>468750</v>
      </c>
      <c r="N323" s="73">
        <f t="shared" si="31"/>
        <v>274218.75</v>
      </c>
      <c r="O323" s="73">
        <f t="shared" si="34"/>
        <v>72656.25</v>
      </c>
      <c r="P323" s="73">
        <f t="shared" si="30"/>
        <v>140625</v>
      </c>
      <c r="Q323" s="63">
        <f t="shared" si="32"/>
        <v>0</v>
      </c>
      <c r="R323" s="73">
        <f>+VLOOKUP(B323,'luong lai may'!$B$16:$E$611,4,0)</f>
        <v>166154</v>
      </c>
      <c r="S323" s="73">
        <f t="shared" si="33"/>
        <v>653654</v>
      </c>
    </row>
    <row r="324" spans="2:19" ht="17.25" customHeight="1" thickBot="1" x14ac:dyDescent="0.25">
      <c r="B324" s="35" t="s">
        <v>575</v>
      </c>
      <c r="C324" s="197" t="s">
        <v>238</v>
      </c>
      <c r="D324" s="2">
        <v>200</v>
      </c>
      <c r="E324" s="2">
        <v>13</v>
      </c>
      <c r="F324" s="211">
        <v>3.1</v>
      </c>
      <c r="G324" s="212"/>
      <c r="H324" s="211">
        <v>6</v>
      </c>
      <c r="I324" s="212"/>
      <c r="J324" s="218"/>
      <c r="K324" s="212"/>
      <c r="L324" s="2" t="s">
        <v>93</v>
      </c>
      <c r="M324" s="74">
        <v>525050</v>
      </c>
      <c r="N324" s="73">
        <f t="shared" si="31"/>
        <v>307154.25</v>
      </c>
      <c r="O324" s="73">
        <f t="shared" si="34"/>
        <v>81382.75</v>
      </c>
      <c r="P324" s="73">
        <f t="shared" si="30"/>
        <v>157515</v>
      </c>
      <c r="Q324" s="63">
        <f t="shared" si="32"/>
        <v>0</v>
      </c>
      <c r="R324" s="73">
        <f>+VLOOKUP(B324,'luong lai may'!$B$16:$E$611,4,0)</f>
        <v>166154</v>
      </c>
      <c r="S324" s="73">
        <f t="shared" si="33"/>
        <v>712206</v>
      </c>
    </row>
    <row r="325" spans="2:19" ht="17.25" thickBot="1" x14ac:dyDescent="0.25">
      <c r="B325" s="31" t="s">
        <v>576</v>
      </c>
      <c r="C325" s="209" t="s">
        <v>577</v>
      </c>
      <c r="D325" s="213"/>
      <c r="E325" s="210"/>
      <c r="F325" s="211"/>
      <c r="G325" s="212"/>
      <c r="H325" s="211"/>
      <c r="I325" s="212"/>
      <c r="J325" s="218"/>
      <c r="K325" s="212"/>
      <c r="L325" s="2"/>
      <c r="M325" s="74"/>
      <c r="N325" s="73"/>
      <c r="O325" s="73" t="str">
        <f t="shared" si="34"/>
        <v/>
      </c>
      <c r="P325" s="73" t="str">
        <f t="shared" si="30"/>
        <v/>
      </c>
      <c r="Q325" s="63">
        <f t="shared" si="32"/>
        <v>0</v>
      </c>
      <c r="R325" s="73"/>
      <c r="S325" s="73"/>
    </row>
    <row r="326" spans="2:19" ht="17.25" customHeight="1" thickBot="1" x14ac:dyDescent="0.25">
      <c r="B326" s="31" t="s">
        <v>578</v>
      </c>
      <c r="C326" s="209" t="s">
        <v>579</v>
      </c>
      <c r="D326" s="213"/>
      <c r="E326" s="213"/>
      <c r="F326" s="213"/>
      <c r="G326" s="213"/>
      <c r="H326" s="213"/>
      <c r="I326" s="213"/>
      <c r="J326" s="213"/>
      <c r="K326" s="210"/>
      <c r="L326" s="2"/>
      <c r="M326" s="74"/>
      <c r="N326" s="73"/>
      <c r="O326" s="73" t="str">
        <f t="shared" si="34"/>
        <v/>
      </c>
      <c r="P326" s="73" t="str">
        <f t="shared" si="30"/>
        <v/>
      </c>
      <c r="Q326" s="63">
        <f t="shared" si="32"/>
        <v>0</v>
      </c>
      <c r="R326" s="73"/>
      <c r="S326" s="73"/>
    </row>
    <row r="327" spans="2:19" ht="33.75" thickBot="1" x14ac:dyDescent="0.25">
      <c r="B327" s="35" t="s">
        <v>580</v>
      </c>
      <c r="C327" s="197" t="s">
        <v>581</v>
      </c>
      <c r="D327" s="2">
        <v>180</v>
      </c>
      <c r="E327" s="2">
        <v>20</v>
      </c>
      <c r="F327" s="211">
        <v>8.5</v>
      </c>
      <c r="G327" s="212"/>
      <c r="H327" s="211">
        <v>5</v>
      </c>
      <c r="I327" s="212"/>
      <c r="J327" s="171">
        <v>5</v>
      </c>
      <c r="K327" s="171" t="s">
        <v>1132</v>
      </c>
      <c r="L327" s="2" t="s">
        <v>93</v>
      </c>
      <c r="M327" s="74">
        <v>11750</v>
      </c>
      <c r="N327" s="73">
        <f t="shared" si="31"/>
        <v>13055.555555555555</v>
      </c>
      <c r="O327" s="73">
        <f t="shared" si="34"/>
        <v>5548.6111111111113</v>
      </c>
      <c r="P327" s="73">
        <f>+IFERROR(IF(ISNUMBER(B327),"",M327*H327%*1000/D327),"")</f>
        <v>3263.8888888888887</v>
      </c>
      <c r="Q327" s="63">
        <f t="shared" si="32"/>
        <v>12412</v>
      </c>
      <c r="R327" s="73">
        <f>+VLOOKUP(B327,'luong lai may'!$B$16:$E$611,4,0)</f>
        <v>166154</v>
      </c>
      <c r="S327" s="73">
        <f t="shared" si="33"/>
        <v>200434</v>
      </c>
    </row>
    <row r="328" spans="2:19" ht="50.25" thickBot="1" x14ac:dyDescent="0.25">
      <c r="B328" s="35" t="s">
        <v>582</v>
      </c>
      <c r="C328" s="197" t="s">
        <v>583</v>
      </c>
      <c r="D328" s="2">
        <v>180</v>
      </c>
      <c r="E328" s="2">
        <v>20</v>
      </c>
      <c r="F328" s="211">
        <v>8.5</v>
      </c>
      <c r="G328" s="212"/>
      <c r="H328" s="211">
        <v>5</v>
      </c>
      <c r="I328" s="212"/>
      <c r="J328" s="218"/>
      <c r="K328" s="212"/>
      <c r="L328" s="2" t="s">
        <v>93</v>
      </c>
      <c r="M328" s="74">
        <v>23100</v>
      </c>
      <c r="N328" s="73">
        <f t="shared" si="31"/>
        <v>25666.666666666668</v>
      </c>
      <c r="O328" s="73">
        <f t="shared" si="34"/>
        <v>10908.333333333334</v>
      </c>
      <c r="P328" s="73">
        <f t="shared" ref="P328:P356" si="35">+IFERROR(IF(ISNUMBER(B328),"",M328*H328%*1000/D328),"")</f>
        <v>6416.666666666667</v>
      </c>
      <c r="Q328" s="63">
        <f t="shared" si="32"/>
        <v>0</v>
      </c>
      <c r="R328" s="73">
        <f>+VLOOKUP(B328,'luong lai may'!$B$16:$E$611,4,0)</f>
        <v>166154</v>
      </c>
      <c r="S328" s="73">
        <f t="shared" si="33"/>
        <v>209146</v>
      </c>
    </row>
    <row r="329" spans="2:19" ht="50.25" thickBot="1" x14ac:dyDescent="0.25">
      <c r="B329" s="35" t="s">
        <v>584</v>
      </c>
      <c r="C329" s="197" t="s">
        <v>585</v>
      </c>
      <c r="D329" s="2">
        <v>180</v>
      </c>
      <c r="E329" s="2">
        <v>20</v>
      </c>
      <c r="F329" s="211">
        <v>6.5</v>
      </c>
      <c r="G329" s="212"/>
      <c r="H329" s="211">
        <v>5</v>
      </c>
      <c r="I329" s="212"/>
      <c r="J329" s="218"/>
      <c r="K329" s="212"/>
      <c r="L329" s="2" t="s">
        <v>93</v>
      </c>
      <c r="M329" s="74">
        <v>110600</v>
      </c>
      <c r="N329" s="73">
        <f t="shared" si="31"/>
        <v>110600</v>
      </c>
      <c r="O329" s="73">
        <f t="shared" si="34"/>
        <v>39938.888888888891</v>
      </c>
      <c r="P329" s="73">
        <f t="shared" si="35"/>
        <v>30722.222222222223</v>
      </c>
      <c r="Q329" s="63">
        <f t="shared" si="32"/>
        <v>0</v>
      </c>
      <c r="R329" s="73">
        <f>+VLOOKUP(B329,'luong lai may'!$B$16:$E$611,4,0)</f>
        <v>166154</v>
      </c>
      <c r="S329" s="73">
        <f t="shared" si="33"/>
        <v>347415</v>
      </c>
    </row>
    <row r="330" spans="2:19" ht="50.25" thickBot="1" x14ac:dyDescent="0.25">
      <c r="B330" s="35" t="s">
        <v>586</v>
      </c>
      <c r="C330" s="197" t="s">
        <v>587</v>
      </c>
      <c r="D330" s="2">
        <v>180</v>
      </c>
      <c r="E330" s="2">
        <v>20</v>
      </c>
      <c r="F330" s="211">
        <v>8.5</v>
      </c>
      <c r="G330" s="212"/>
      <c r="H330" s="211">
        <v>5</v>
      </c>
      <c r="I330" s="212"/>
      <c r="J330" s="218"/>
      <c r="K330" s="212"/>
      <c r="L330" s="178" t="s">
        <v>93</v>
      </c>
      <c r="M330" s="74">
        <v>5350</v>
      </c>
      <c r="N330" s="73">
        <f t="shared" si="31"/>
        <v>5944.4444444444443</v>
      </c>
      <c r="O330" s="73">
        <f t="shared" si="34"/>
        <v>2526.3888888888891</v>
      </c>
      <c r="P330" s="73">
        <f t="shared" si="35"/>
        <v>1486.1111111111111</v>
      </c>
      <c r="Q330" s="63">
        <f t="shared" si="32"/>
        <v>0</v>
      </c>
      <c r="R330" s="73">
        <f>+VLOOKUP(B330,'luong lai may'!$B$16:$E$611,4,0)</f>
        <v>166154</v>
      </c>
      <c r="S330" s="73">
        <f>+ROUND(SUM(N330:R330),0)</f>
        <v>176111</v>
      </c>
    </row>
    <row r="331" spans="2:19" ht="17.25" customHeight="1" thickBot="1" x14ac:dyDescent="0.25">
      <c r="B331" s="31" t="s">
        <v>588</v>
      </c>
      <c r="C331" s="209" t="s">
        <v>589</v>
      </c>
      <c r="D331" s="213"/>
      <c r="E331" s="213"/>
      <c r="F331" s="213"/>
      <c r="G331" s="213"/>
      <c r="H331" s="213"/>
      <c r="I331" s="213"/>
      <c r="J331" s="213"/>
      <c r="K331" s="213"/>
      <c r="L331" s="213"/>
      <c r="M331" s="74"/>
      <c r="N331" s="73"/>
      <c r="O331" s="73" t="str">
        <f t="shared" si="34"/>
        <v/>
      </c>
      <c r="P331" s="73" t="str">
        <f t="shared" si="35"/>
        <v/>
      </c>
      <c r="Q331" s="63">
        <f t="shared" si="32"/>
        <v>0</v>
      </c>
      <c r="R331" s="73"/>
      <c r="S331" s="73"/>
    </row>
    <row r="332" spans="2:19" ht="17.25" customHeight="1" thickBot="1" x14ac:dyDescent="0.25">
      <c r="B332" s="35" t="s">
        <v>590</v>
      </c>
      <c r="C332" s="197" t="s">
        <v>591</v>
      </c>
      <c r="D332" s="2">
        <v>240</v>
      </c>
      <c r="E332" s="2">
        <v>18</v>
      </c>
      <c r="F332" s="211">
        <v>5.3</v>
      </c>
      <c r="G332" s="212"/>
      <c r="H332" s="211">
        <v>5</v>
      </c>
      <c r="I332" s="212"/>
      <c r="J332" s="170"/>
      <c r="K332" s="169"/>
      <c r="L332" s="169" t="s">
        <v>345</v>
      </c>
      <c r="M332" s="74">
        <v>960800</v>
      </c>
      <c r="N332" s="73">
        <f t="shared" si="31"/>
        <v>648540</v>
      </c>
      <c r="O332" s="73">
        <f t="shared" si="34"/>
        <v>212176.66666666666</v>
      </c>
      <c r="P332" s="73">
        <f t="shared" si="35"/>
        <v>200166.66666666666</v>
      </c>
      <c r="Q332" s="63">
        <f t="shared" si="32"/>
        <v>0</v>
      </c>
      <c r="R332" s="73">
        <f>+VLOOKUP(B332,'luong lai may'!$B$16:$E$611,4,0)</f>
        <v>362308</v>
      </c>
      <c r="S332" s="73">
        <f t="shared" ref="S332:S393" si="36">+ROUND(SUM(N332:R332),0)</f>
        <v>1423191</v>
      </c>
    </row>
    <row r="333" spans="2:19" ht="17.25" customHeight="1" thickBot="1" x14ac:dyDescent="0.25">
      <c r="B333" s="35" t="s">
        <v>592</v>
      </c>
      <c r="C333" s="197" t="s">
        <v>593</v>
      </c>
      <c r="D333" s="2">
        <v>240</v>
      </c>
      <c r="E333" s="2">
        <v>18</v>
      </c>
      <c r="F333" s="211">
        <v>5.3</v>
      </c>
      <c r="G333" s="212"/>
      <c r="H333" s="211">
        <v>5</v>
      </c>
      <c r="I333" s="212"/>
      <c r="J333" s="170"/>
      <c r="K333" s="169"/>
      <c r="L333" s="169" t="s">
        <v>345</v>
      </c>
      <c r="M333" s="74">
        <v>1200800</v>
      </c>
      <c r="N333" s="73">
        <f t="shared" si="31"/>
        <v>810540</v>
      </c>
      <c r="O333" s="73">
        <f t="shared" si="34"/>
        <v>265176.66666666669</v>
      </c>
      <c r="P333" s="73">
        <f t="shared" si="35"/>
        <v>250166.66666666666</v>
      </c>
      <c r="Q333" s="63">
        <f t="shared" si="32"/>
        <v>0</v>
      </c>
      <c r="R333" s="73">
        <f>+VLOOKUP(B333,'luong lai may'!$B$16:$E$611,4,0)</f>
        <v>362308</v>
      </c>
      <c r="S333" s="73">
        <f t="shared" si="36"/>
        <v>1688191</v>
      </c>
    </row>
    <row r="334" spans="2:19" ht="17.25" customHeight="1" thickBot="1" x14ac:dyDescent="0.25">
      <c r="B334" s="31" t="s">
        <v>594</v>
      </c>
      <c r="C334" s="209" t="s">
        <v>595</v>
      </c>
      <c r="D334" s="213"/>
      <c r="E334" s="213"/>
      <c r="F334" s="213"/>
      <c r="G334" s="213"/>
      <c r="H334" s="213"/>
      <c r="I334" s="213"/>
      <c r="J334" s="213"/>
      <c r="K334" s="213"/>
      <c r="L334" s="213"/>
      <c r="M334" s="74"/>
      <c r="N334" s="73"/>
      <c r="O334" s="73" t="str">
        <f t="shared" si="34"/>
        <v/>
      </c>
      <c r="P334" s="73" t="str">
        <f t="shared" si="35"/>
        <v/>
      </c>
      <c r="Q334" s="63">
        <f t="shared" si="32"/>
        <v>0</v>
      </c>
      <c r="R334" s="73"/>
      <c r="S334" s="73"/>
    </row>
    <row r="335" spans="2:19" ht="33.75" thickBot="1" x14ac:dyDescent="0.25">
      <c r="B335" s="35" t="s">
        <v>596</v>
      </c>
      <c r="C335" s="197" t="s">
        <v>597</v>
      </c>
      <c r="D335" s="2">
        <v>250</v>
      </c>
      <c r="E335" s="2">
        <v>15</v>
      </c>
      <c r="F335" s="211">
        <v>3.9</v>
      </c>
      <c r="G335" s="212"/>
      <c r="H335" s="211">
        <v>6</v>
      </c>
      <c r="I335" s="212"/>
      <c r="J335" s="171">
        <v>84</v>
      </c>
      <c r="K335" s="171" t="s">
        <v>1150</v>
      </c>
      <c r="L335" s="169" t="s">
        <v>598</v>
      </c>
      <c r="M335" s="74">
        <v>9975100</v>
      </c>
      <c r="N335" s="73">
        <f t="shared" si="31"/>
        <v>5386554</v>
      </c>
      <c r="O335" s="73">
        <f t="shared" si="34"/>
        <v>1556115.6</v>
      </c>
      <c r="P335" s="73">
        <f t="shared" si="35"/>
        <v>2394024</v>
      </c>
      <c r="Q335" s="63">
        <f t="shared" si="32"/>
        <v>1270080</v>
      </c>
      <c r="R335" s="73">
        <f>+VLOOKUP(B335,'luong lai may'!$B$16:$E$611,4,0)</f>
        <v>1038462</v>
      </c>
      <c r="S335" s="73">
        <f t="shared" si="36"/>
        <v>11645236</v>
      </c>
    </row>
    <row r="336" spans="2:19" ht="33.75" thickBot="1" x14ac:dyDescent="0.25">
      <c r="B336" s="35" t="s">
        <v>599</v>
      </c>
      <c r="C336" s="197" t="s">
        <v>600</v>
      </c>
      <c r="D336" s="2">
        <v>250</v>
      </c>
      <c r="E336" s="2">
        <v>15</v>
      </c>
      <c r="F336" s="211">
        <v>3.9</v>
      </c>
      <c r="G336" s="212"/>
      <c r="H336" s="211">
        <v>6</v>
      </c>
      <c r="I336" s="212"/>
      <c r="J336" s="171">
        <v>138</v>
      </c>
      <c r="K336" s="171" t="s">
        <v>1150</v>
      </c>
      <c r="L336" s="169" t="s">
        <v>598</v>
      </c>
      <c r="M336" s="74">
        <v>14538300</v>
      </c>
      <c r="N336" s="73">
        <f t="shared" si="31"/>
        <v>7850682</v>
      </c>
      <c r="O336" s="73">
        <f t="shared" si="34"/>
        <v>2267974.7999999998</v>
      </c>
      <c r="P336" s="73">
        <f t="shared" si="35"/>
        <v>3489192</v>
      </c>
      <c r="Q336" s="63">
        <f t="shared" si="32"/>
        <v>2086560</v>
      </c>
      <c r="R336" s="73">
        <f>+VLOOKUP(B336,'luong lai may'!$B$16:$E$611,4,0)</f>
        <v>1038462</v>
      </c>
      <c r="S336" s="73">
        <f t="shared" si="36"/>
        <v>16732871</v>
      </c>
    </row>
    <row r="337" spans="2:19" ht="17.25" customHeight="1" thickBot="1" x14ac:dyDescent="0.25">
      <c r="B337" s="31" t="s">
        <v>601</v>
      </c>
      <c r="C337" s="209" t="s">
        <v>602</v>
      </c>
      <c r="D337" s="213"/>
      <c r="E337" s="213"/>
      <c r="F337" s="213"/>
      <c r="G337" s="210"/>
      <c r="H337" s="211"/>
      <c r="I337" s="212"/>
      <c r="J337" s="170"/>
      <c r="K337" s="211"/>
      <c r="L337" s="218"/>
      <c r="M337" s="74"/>
      <c r="N337" s="73"/>
      <c r="O337" s="73" t="str">
        <f t="shared" si="34"/>
        <v/>
      </c>
      <c r="P337" s="73" t="str">
        <f t="shared" si="35"/>
        <v/>
      </c>
      <c r="Q337" s="63">
        <f t="shared" si="32"/>
        <v>0</v>
      </c>
      <c r="R337" s="73"/>
      <c r="S337" s="73"/>
    </row>
    <row r="338" spans="2:19" ht="17.25" customHeight="1" thickBot="1" x14ac:dyDescent="0.25">
      <c r="B338" s="35" t="s">
        <v>603</v>
      </c>
      <c r="C338" s="197" t="s">
        <v>604</v>
      </c>
      <c r="D338" s="2">
        <v>250</v>
      </c>
      <c r="E338" s="2">
        <v>15</v>
      </c>
      <c r="F338" s="211">
        <v>3.9</v>
      </c>
      <c r="G338" s="212"/>
      <c r="H338" s="211">
        <v>6</v>
      </c>
      <c r="I338" s="212"/>
      <c r="J338" s="171">
        <v>38</v>
      </c>
      <c r="K338" s="171" t="s">
        <v>1150</v>
      </c>
      <c r="L338" s="169" t="s">
        <v>598</v>
      </c>
      <c r="M338" s="74">
        <v>11034700</v>
      </c>
      <c r="N338" s="73">
        <f t="shared" si="31"/>
        <v>5958738</v>
      </c>
      <c r="O338" s="73">
        <f t="shared" si="34"/>
        <v>1721413.2</v>
      </c>
      <c r="P338" s="73">
        <f t="shared" si="35"/>
        <v>2648328</v>
      </c>
      <c r="Q338" s="63">
        <f t="shared" si="32"/>
        <v>574560</v>
      </c>
      <c r="R338" s="73">
        <f>+VLOOKUP(B338,'luong lai may'!$B$16:$E$611,4,0)</f>
        <v>1038462</v>
      </c>
      <c r="S338" s="73">
        <f t="shared" si="36"/>
        <v>11941501</v>
      </c>
    </row>
    <row r="339" spans="2:19" ht="17.25" customHeight="1" thickBot="1" x14ac:dyDescent="0.25">
      <c r="B339" s="31" t="s">
        <v>605</v>
      </c>
      <c r="C339" s="209" t="s">
        <v>606</v>
      </c>
      <c r="D339" s="213"/>
      <c r="E339" s="213"/>
      <c r="F339" s="213"/>
      <c r="G339" s="213"/>
      <c r="H339" s="213"/>
      <c r="I339" s="213"/>
      <c r="J339" s="210"/>
      <c r="K339" s="169"/>
      <c r="L339" s="169"/>
      <c r="M339" s="74"/>
      <c r="N339" s="73"/>
      <c r="O339" s="73" t="str">
        <f t="shared" si="34"/>
        <v/>
      </c>
      <c r="P339" s="73" t="str">
        <f t="shared" si="35"/>
        <v/>
      </c>
      <c r="Q339" s="63">
        <f t="shared" si="32"/>
        <v>0</v>
      </c>
      <c r="R339" s="73"/>
      <c r="S339" s="73"/>
    </row>
    <row r="340" spans="2:19" ht="17.25" customHeight="1" thickBot="1" x14ac:dyDescent="0.25">
      <c r="B340" s="35" t="s">
        <v>607</v>
      </c>
      <c r="C340" s="197" t="s">
        <v>608</v>
      </c>
      <c r="D340" s="2">
        <v>200</v>
      </c>
      <c r="E340" s="2">
        <v>15</v>
      </c>
      <c r="F340" s="211">
        <v>3.2</v>
      </c>
      <c r="G340" s="212"/>
      <c r="H340" s="211">
        <v>6</v>
      </c>
      <c r="I340" s="212"/>
      <c r="J340" s="171">
        <v>675</v>
      </c>
      <c r="K340" s="171" t="s">
        <v>1132</v>
      </c>
      <c r="L340" s="169" t="s">
        <v>598</v>
      </c>
      <c r="M340" s="74">
        <v>36288700</v>
      </c>
      <c r="N340" s="73">
        <f t="shared" si="31"/>
        <v>24494872.5</v>
      </c>
      <c r="O340" s="73">
        <f t="shared" si="34"/>
        <v>5806192.0000000009</v>
      </c>
      <c r="P340" s="73">
        <f t="shared" si="35"/>
        <v>10886610</v>
      </c>
      <c r="Q340" s="63">
        <f t="shared" si="32"/>
        <v>1675620</v>
      </c>
      <c r="R340" s="73">
        <f>+VLOOKUP(B340,'luong lai may'!$B$16:$E$611,4,0)</f>
        <v>1038462</v>
      </c>
      <c r="S340" s="73">
        <f t="shared" si="36"/>
        <v>43901757</v>
      </c>
    </row>
    <row r="341" spans="2:19" ht="17.25" customHeight="1" thickBot="1" x14ac:dyDescent="0.25">
      <c r="B341" s="31" t="s">
        <v>609</v>
      </c>
      <c r="C341" s="209" t="s">
        <v>610</v>
      </c>
      <c r="D341" s="213"/>
      <c r="E341" s="213"/>
      <c r="F341" s="213"/>
      <c r="G341" s="210"/>
      <c r="H341" s="211"/>
      <c r="I341" s="212"/>
      <c r="J341" s="170"/>
      <c r="K341" s="169"/>
      <c r="L341" s="169"/>
      <c r="M341" s="74"/>
      <c r="N341" s="73"/>
      <c r="O341" s="73" t="str">
        <f t="shared" si="34"/>
        <v/>
      </c>
      <c r="P341" s="73" t="str">
        <f t="shared" si="35"/>
        <v/>
      </c>
      <c r="Q341" s="63">
        <f t="shared" si="32"/>
        <v>0</v>
      </c>
      <c r="R341" s="73"/>
      <c r="S341" s="73"/>
    </row>
    <row r="342" spans="2:19" ht="17.25" customHeight="1" thickBot="1" x14ac:dyDescent="0.25">
      <c r="B342" s="35" t="s">
        <v>611</v>
      </c>
      <c r="C342" s="197" t="s">
        <v>612</v>
      </c>
      <c r="D342" s="2">
        <v>200</v>
      </c>
      <c r="E342" s="2">
        <v>20</v>
      </c>
      <c r="F342" s="211">
        <v>1.8</v>
      </c>
      <c r="G342" s="212"/>
      <c r="H342" s="211">
        <v>6</v>
      </c>
      <c r="I342" s="212"/>
      <c r="J342" s="171">
        <v>16</v>
      </c>
      <c r="K342" s="171" t="s">
        <v>1132</v>
      </c>
      <c r="L342" s="169" t="s">
        <v>14</v>
      </c>
      <c r="M342" s="74">
        <v>1925000</v>
      </c>
      <c r="N342" s="73">
        <f>+IF(M342&gt;=30000,(M342-M342*10%)*1000*E342%/D342,M342*E342%*1000/D342)</f>
        <v>1732500</v>
      </c>
      <c r="O342" s="73">
        <f t="shared" si="34"/>
        <v>173250.00000000003</v>
      </c>
      <c r="P342" s="73">
        <f t="shared" si="35"/>
        <v>577500</v>
      </c>
      <c r="Q342" s="63">
        <f t="shared" si="32"/>
        <v>39718.400000000001</v>
      </c>
      <c r="R342" s="73">
        <f>+VLOOKUP(B342,'luong lai may'!$B$16:$E$611,4,0)</f>
        <v>196154</v>
      </c>
      <c r="S342" s="73">
        <f t="shared" si="36"/>
        <v>2719122</v>
      </c>
    </row>
    <row r="343" spans="2:19" ht="17.25" customHeight="1" thickBot="1" x14ac:dyDescent="0.25">
      <c r="B343" s="31" t="s">
        <v>613</v>
      </c>
      <c r="C343" s="209" t="s">
        <v>614</v>
      </c>
      <c r="D343" s="213"/>
      <c r="E343" s="213"/>
      <c r="F343" s="213"/>
      <c r="G343" s="213"/>
      <c r="H343" s="213"/>
      <c r="I343" s="210"/>
      <c r="J343" s="170"/>
      <c r="K343" s="169"/>
      <c r="L343" s="169"/>
      <c r="M343" s="74"/>
      <c r="N343" s="73"/>
      <c r="O343" s="73" t="str">
        <f t="shared" si="34"/>
        <v/>
      </c>
      <c r="P343" s="73" t="str">
        <f t="shared" si="35"/>
        <v/>
      </c>
      <c r="Q343" s="63">
        <f t="shared" si="32"/>
        <v>0</v>
      </c>
      <c r="R343" s="73"/>
      <c r="S343" s="73"/>
    </row>
    <row r="344" spans="2:19" s="47" customFormat="1" ht="17.25" customHeight="1" thickBot="1" x14ac:dyDescent="0.25">
      <c r="B344" s="15" t="s">
        <v>615</v>
      </c>
      <c r="C344" s="200" t="s">
        <v>616</v>
      </c>
      <c r="D344" s="17">
        <v>220</v>
      </c>
      <c r="E344" s="17">
        <v>15</v>
      </c>
      <c r="F344" s="226">
        <v>4.5</v>
      </c>
      <c r="G344" s="227"/>
      <c r="H344" s="226">
        <v>5</v>
      </c>
      <c r="I344" s="227"/>
      <c r="J344" s="174">
        <v>28</v>
      </c>
      <c r="K344" s="174" t="s">
        <v>1150</v>
      </c>
      <c r="L344" s="173" t="s">
        <v>459</v>
      </c>
      <c r="M344" s="86">
        <v>910000</v>
      </c>
      <c r="N344" s="73">
        <f t="shared" ref="N343:N380" si="37">+IF(M344&gt;=30000,(M344-M344*10%)*1000*E344%/D344,M344*E344%*1000/D344)</f>
        <v>558409.09090909094</v>
      </c>
      <c r="O344" s="73">
        <f t="shared" si="34"/>
        <v>186136.36363636365</v>
      </c>
      <c r="P344" s="73">
        <f t="shared" si="35"/>
        <v>206818.18181818182</v>
      </c>
      <c r="Q344" s="63">
        <f t="shared" si="32"/>
        <v>423360</v>
      </c>
      <c r="R344" s="73">
        <f>+VLOOKUP(B344,'luong lai may'!$B$16:$E$611,4,0)</f>
        <v>528462</v>
      </c>
      <c r="S344" s="73">
        <f t="shared" si="36"/>
        <v>1903186</v>
      </c>
    </row>
    <row r="345" spans="2:19" ht="17.25" customHeight="1" thickBot="1" x14ac:dyDescent="0.25">
      <c r="B345" s="31" t="s">
        <v>617</v>
      </c>
      <c r="C345" s="209" t="s">
        <v>618</v>
      </c>
      <c r="D345" s="213"/>
      <c r="E345" s="213"/>
      <c r="F345" s="213"/>
      <c r="G345" s="210"/>
      <c r="H345" s="211"/>
      <c r="I345" s="212"/>
      <c r="J345" s="170"/>
      <c r="K345" s="211"/>
      <c r="L345" s="218"/>
      <c r="M345" s="74"/>
      <c r="N345" s="73"/>
      <c r="O345" s="73" t="str">
        <f t="shared" si="34"/>
        <v/>
      </c>
      <c r="P345" s="73" t="str">
        <f t="shared" si="35"/>
        <v/>
      </c>
      <c r="Q345" s="63">
        <f t="shared" si="32"/>
        <v>0</v>
      </c>
      <c r="R345" s="73"/>
      <c r="S345" s="73"/>
    </row>
    <row r="346" spans="2:19" ht="17.25" customHeight="1" thickBot="1" x14ac:dyDescent="0.25">
      <c r="B346" s="31" t="s">
        <v>619</v>
      </c>
      <c r="C346" s="209" t="s">
        <v>620</v>
      </c>
      <c r="D346" s="213"/>
      <c r="E346" s="213"/>
      <c r="F346" s="213"/>
      <c r="G346" s="210"/>
      <c r="H346" s="211"/>
      <c r="I346" s="212"/>
      <c r="J346" s="170"/>
      <c r="K346" s="211"/>
      <c r="L346" s="218"/>
      <c r="M346" s="74"/>
      <c r="N346" s="73"/>
      <c r="O346" s="73" t="str">
        <f t="shared" si="34"/>
        <v/>
      </c>
      <c r="P346" s="73" t="str">
        <f t="shared" si="35"/>
        <v/>
      </c>
      <c r="Q346" s="63">
        <f t="shared" si="32"/>
        <v>0</v>
      </c>
      <c r="R346" s="73"/>
      <c r="S346" s="73"/>
    </row>
    <row r="347" spans="2:19" ht="17.25" customHeight="1" thickBot="1" x14ac:dyDescent="0.25">
      <c r="B347" s="35" t="s">
        <v>621</v>
      </c>
      <c r="C347" s="197" t="s">
        <v>622</v>
      </c>
      <c r="D347" s="2">
        <v>140</v>
      </c>
      <c r="E347" s="2">
        <v>14</v>
      </c>
      <c r="F347" s="211">
        <v>4.2</v>
      </c>
      <c r="G347" s="212"/>
      <c r="H347" s="211">
        <v>5</v>
      </c>
      <c r="I347" s="212"/>
      <c r="J347" s="171">
        <v>2</v>
      </c>
      <c r="K347" s="171" t="s">
        <v>1150</v>
      </c>
      <c r="L347" s="169" t="s">
        <v>93</v>
      </c>
      <c r="M347" s="74">
        <v>7300</v>
      </c>
      <c r="N347" s="73">
        <f t="shared" si="37"/>
        <v>7300.0000000000009</v>
      </c>
      <c r="O347" s="73">
        <f t="shared" si="34"/>
        <v>2190</v>
      </c>
      <c r="P347" s="73">
        <f t="shared" si="35"/>
        <v>2607.1428571428573</v>
      </c>
      <c r="Q347" s="63">
        <f t="shared" si="32"/>
        <v>30240</v>
      </c>
      <c r="R347" s="73">
        <f>+VLOOKUP(B347,'luong lai may'!$B$16:$E$611,4,0)</f>
        <v>166154</v>
      </c>
      <c r="S347" s="73">
        <f t="shared" si="36"/>
        <v>208491</v>
      </c>
    </row>
    <row r="348" spans="2:19" ht="17.25" customHeight="1" thickBot="1" x14ac:dyDescent="0.25">
      <c r="B348" s="35" t="s">
        <v>623</v>
      </c>
      <c r="C348" s="197" t="s">
        <v>624</v>
      </c>
      <c r="D348" s="2">
        <v>140</v>
      </c>
      <c r="E348" s="2">
        <v>14</v>
      </c>
      <c r="F348" s="211">
        <v>4.2</v>
      </c>
      <c r="G348" s="212"/>
      <c r="H348" s="211">
        <v>5</v>
      </c>
      <c r="I348" s="212"/>
      <c r="J348" s="171">
        <v>11</v>
      </c>
      <c r="K348" s="171" t="s">
        <v>1150</v>
      </c>
      <c r="L348" s="169" t="s">
        <v>93</v>
      </c>
      <c r="M348" s="74">
        <v>47700</v>
      </c>
      <c r="N348" s="73">
        <f t="shared" si="37"/>
        <v>42930.000000000007</v>
      </c>
      <c r="O348" s="73">
        <f t="shared" si="34"/>
        <v>14310</v>
      </c>
      <c r="P348" s="73">
        <f t="shared" si="35"/>
        <v>17035.714285714286</v>
      </c>
      <c r="Q348" s="63">
        <f t="shared" si="32"/>
        <v>166320</v>
      </c>
      <c r="R348" s="73">
        <f>+VLOOKUP(B348,'luong lai may'!$B$16:$E$611,4,0)</f>
        <v>166154</v>
      </c>
      <c r="S348" s="73">
        <f t="shared" si="36"/>
        <v>406750</v>
      </c>
    </row>
    <row r="349" spans="2:19" ht="17.25" customHeight="1" thickBot="1" x14ac:dyDescent="0.25">
      <c r="B349" s="35" t="s">
        <v>625</v>
      </c>
      <c r="C349" s="197" t="s">
        <v>626</v>
      </c>
      <c r="D349" s="2">
        <v>140</v>
      </c>
      <c r="E349" s="2">
        <v>13</v>
      </c>
      <c r="F349" s="211">
        <v>3.9</v>
      </c>
      <c r="G349" s="212"/>
      <c r="H349" s="211">
        <v>5</v>
      </c>
      <c r="I349" s="212"/>
      <c r="J349" s="171">
        <v>24</v>
      </c>
      <c r="K349" s="171" t="s">
        <v>1150</v>
      </c>
      <c r="L349" s="169" t="s">
        <v>93</v>
      </c>
      <c r="M349" s="74">
        <v>102200</v>
      </c>
      <c r="N349" s="73">
        <f t="shared" si="37"/>
        <v>85410</v>
      </c>
      <c r="O349" s="73">
        <f t="shared" si="34"/>
        <v>28470</v>
      </c>
      <c r="P349" s="73">
        <f t="shared" si="35"/>
        <v>36500</v>
      </c>
      <c r="Q349" s="63">
        <f t="shared" si="32"/>
        <v>362880</v>
      </c>
      <c r="R349" s="73">
        <f>+VLOOKUP(B349,'luong lai may'!$B$16:$E$611,4,0)</f>
        <v>166154</v>
      </c>
      <c r="S349" s="73">
        <f t="shared" si="36"/>
        <v>679414</v>
      </c>
    </row>
    <row r="350" spans="2:19" ht="17.25" customHeight="1" thickBot="1" x14ac:dyDescent="0.25">
      <c r="B350" s="35" t="s">
        <v>627</v>
      </c>
      <c r="C350" s="197" t="s">
        <v>347</v>
      </c>
      <c r="D350" s="2">
        <v>140</v>
      </c>
      <c r="E350" s="2">
        <v>13</v>
      </c>
      <c r="F350" s="211">
        <v>3.9</v>
      </c>
      <c r="G350" s="212"/>
      <c r="H350" s="211">
        <v>5</v>
      </c>
      <c r="I350" s="212"/>
      <c r="J350" s="171">
        <v>36</v>
      </c>
      <c r="K350" s="171" t="s">
        <v>1150</v>
      </c>
      <c r="L350" s="169" t="s">
        <v>93</v>
      </c>
      <c r="M350" s="74">
        <v>150800</v>
      </c>
      <c r="N350" s="73">
        <f t="shared" si="37"/>
        <v>126025.71428571429</v>
      </c>
      <c r="O350" s="73">
        <f t="shared" si="34"/>
        <v>42008.571428571428</v>
      </c>
      <c r="P350" s="73">
        <f t="shared" si="35"/>
        <v>53857.142857142855</v>
      </c>
      <c r="Q350" s="63">
        <f t="shared" si="32"/>
        <v>544320</v>
      </c>
      <c r="R350" s="73">
        <f>+VLOOKUP(B350,'luong lai may'!$B$16:$E$611,4,0)</f>
        <v>166154</v>
      </c>
      <c r="S350" s="73">
        <f t="shared" si="36"/>
        <v>932365</v>
      </c>
    </row>
    <row r="351" spans="2:19" ht="17.25" customHeight="1" thickBot="1" x14ac:dyDescent="0.25">
      <c r="B351" s="35" t="s">
        <v>628</v>
      </c>
      <c r="C351" s="197" t="s">
        <v>629</v>
      </c>
      <c r="D351" s="2">
        <v>140</v>
      </c>
      <c r="E351" s="2">
        <v>12</v>
      </c>
      <c r="F351" s="211">
        <v>3.6</v>
      </c>
      <c r="G351" s="212"/>
      <c r="H351" s="211">
        <v>5</v>
      </c>
      <c r="I351" s="212"/>
      <c r="J351" s="171">
        <v>45</v>
      </c>
      <c r="K351" s="171" t="s">
        <v>1150</v>
      </c>
      <c r="L351" s="169" t="s">
        <v>14</v>
      </c>
      <c r="M351" s="74">
        <v>213600</v>
      </c>
      <c r="N351" s="73">
        <f t="shared" si="37"/>
        <v>164777.14285714287</v>
      </c>
      <c r="O351" s="73">
        <f t="shared" si="34"/>
        <v>54925.71428571429</v>
      </c>
      <c r="P351" s="73">
        <f t="shared" si="35"/>
        <v>76285.71428571429</v>
      </c>
      <c r="Q351" s="63">
        <f t="shared" si="32"/>
        <v>680400</v>
      </c>
      <c r="R351" s="73">
        <f>+VLOOKUP(B351,'luong lai may'!$B$16:$E$611,4,0)</f>
        <v>196154</v>
      </c>
      <c r="S351" s="73">
        <f t="shared" si="36"/>
        <v>1172543</v>
      </c>
    </row>
    <row r="352" spans="2:19" ht="17.25" customHeight="1" thickBot="1" x14ac:dyDescent="0.25">
      <c r="B352" s="31" t="s">
        <v>630</v>
      </c>
      <c r="C352" s="209" t="s">
        <v>631</v>
      </c>
      <c r="D352" s="213"/>
      <c r="E352" s="213"/>
      <c r="F352" s="213"/>
      <c r="G352" s="213"/>
      <c r="H352" s="213"/>
      <c r="I352" s="210"/>
      <c r="J352" s="170"/>
      <c r="K352" s="169"/>
      <c r="L352" s="169"/>
      <c r="M352" s="74"/>
      <c r="N352" s="73"/>
      <c r="O352" s="73" t="str">
        <f t="shared" si="34"/>
        <v/>
      </c>
      <c r="P352" s="73" t="str">
        <f t="shared" si="35"/>
        <v/>
      </c>
      <c r="Q352" s="63">
        <f t="shared" si="32"/>
        <v>0</v>
      </c>
      <c r="R352" s="73"/>
      <c r="S352" s="73"/>
    </row>
    <row r="353" spans="2:19" ht="20.25" customHeight="1" thickBot="1" x14ac:dyDescent="0.25">
      <c r="B353" s="35" t="s">
        <v>632</v>
      </c>
      <c r="C353" s="197" t="s">
        <v>633</v>
      </c>
      <c r="D353" s="2">
        <v>150</v>
      </c>
      <c r="E353" s="2">
        <v>12</v>
      </c>
      <c r="F353" s="211">
        <v>5</v>
      </c>
      <c r="G353" s="212"/>
      <c r="H353" s="211">
        <v>5</v>
      </c>
      <c r="I353" s="212"/>
      <c r="J353" s="171">
        <v>14</v>
      </c>
      <c r="K353" s="171" t="s">
        <v>1160</v>
      </c>
      <c r="L353" s="169" t="s">
        <v>14</v>
      </c>
      <c r="M353" s="74">
        <v>62100</v>
      </c>
      <c r="N353" s="73">
        <f t="shared" si="37"/>
        <v>44712</v>
      </c>
      <c r="O353" s="73">
        <f t="shared" si="34"/>
        <v>20700</v>
      </c>
      <c r="P353" s="73">
        <f t="shared" si="35"/>
        <v>20700</v>
      </c>
      <c r="Q353" s="63">
        <f t="shared" si="32"/>
        <v>230143.2</v>
      </c>
      <c r="R353" s="73">
        <f>+VLOOKUP(B353,'luong lai may'!$B$16:$E$611,4,0)</f>
        <v>196154</v>
      </c>
      <c r="S353" s="73">
        <f t="shared" si="36"/>
        <v>512409</v>
      </c>
    </row>
    <row r="354" spans="2:19" ht="20.25" customHeight="1" thickBot="1" x14ac:dyDescent="0.25">
      <c r="B354" s="35" t="s">
        <v>634</v>
      </c>
      <c r="C354" s="197" t="s">
        <v>408</v>
      </c>
      <c r="D354" s="2">
        <v>150</v>
      </c>
      <c r="E354" s="2">
        <v>12</v>
      </c>
      <c r="F354" s="211">
        <v>5</v>
      </c>
      <c r="G354" s="212"/>
      <c r="H354" s="211">
        <v>5</v>
      </c>
      <c r="I354" s="212"/>
      <c r="J354" s="171">
        <v>24</v>
      </c>
      <c r="K354" s="171" t="s">
        <v>1160</v>
      </c>
      <c r="L354" s="169" t="s">
        <v>14</v>
      </c>
      <c r="M354" s="74">
        <v>99400</v>
      </c>
      <c r="N354" s="73">
        <f t="shared" si="37"/>
        <v>71568</v>
      </c>
      <c r="O354" s="73">
        <f t="shared" si="34"/>
        <v>33133.333333333336</v>
      </c>
      <c r="P354" s="73">
        <f t="shared" si="35"/>
        <v>33133.333333333336</v>
      </c>
      <c r="Q354" s="63">
        <f t="shared" ref="Q354:Q417" si="38">+IF(RIGHT(K354,3)="zel",$N$9*$P$4*$J354,IF(RIGHT(K354,3)="ăng",$J354*$O$9*$P$5,IF(RIGHT(K354,3)="kWh",$J354*$P$9*$P$6,0)))</f>
        <v>394531.2</v>
      </c>
      <c r="R354" s="73">
        <f>+VLOOKUP(B354,'luong lai may'!$B$16:$E$611,4,0)</f>
        <v>196154</v>
      </c>
      <c r="S354" s="73">
        <f t="shared" si="36"/>
        <v>728520</v>
      </c>
    </row>
    <row r="355" spans="2:19" ht="20.25" customHeight="1" thickBot="1" x14ac:dyDescent="0.25">
      <c r="B355" s="35" t="s">
        <v>635</v>
      </c>
      <c r="C355" s="197" t="s">
        <v>636</v>
      </c>
      <c r="D355" s="2">
        <v>150</v>
      </c>
      <c r="E355" s="2">
        <v>12</v>
      </c>
      <c r="F355" s="211">
        <v>5</v>
      </c>
      <c r="G355" s="212"/>
      <c r="H355" s="211">
        <v>5</v>
      </c>
      <c r="I355" s="212"/>
      <c r="J355" s="171">
        <v>33</v>
      </c>
      <c r="K355" s="171" t="s">
        <v>1160</v>
      </c>
      <c r="L355" s="169" t="s">
        <v>14</v>
      </c>
      <c r="M355" s="74">
        <v>143200</v>
      </c>
      <c r="N355" s="73">
        <f t="shared" si="37"/>
        <v>103104</v>
      </c>
      <c r="O355" s="73">
        <f t="shared" si="34"/>
        <v>47733.333333333336</v>
      </c>
      <c r="P355" s="73">
        <f t="shared" si="35"/>
        <v>47733.333333333336</v>
      </c>
      <c r="Q355" s="63">
        <f t="shared" si="38"/>
        <v>542480.4</v>
      </c>
      <c r="R355" s="73">
        <f>+VLOOKUP(B355,'luong lai may'!$B$16:$E$611,4,0)</f>
        <v>196154</v>
      </c>
      <c r="S355" s="73">
        <f t="shared" si="36"/>
        <v>937205</v>
      </c>
    </row>
    <row r="356" spans="2:19" ht="20.25" customHeight="1" thickBot="1" x14ac:dyDescent="0.25">
      <c r="B356" s="35" t="s">
        <v>637</v>
      </c>
      <c r="C356" s="197" t="s">
        <v>638</v>
      </c>
      <c r="D356" s="2">
        <v>150</v>
      </c>
      <c r="E356" s="2">
        <v>11</v>
      </c>
      <c r="F356" s="211">
        <v>4.5999999999999996</v>
      </c>
      <c r="G356" s="212"/>
      <c r="H356" s="211">
        <v>5</v>
      </c>
      <c r="I356" s="212"/>
      <c r="J356" s="171">
        <v>46</v>
      </c>
      <c r="K356" s="171" t="s">
        <v>1160</v>
      </c>
      <c r="L356" s="169" t="s">
        <v>14</v>
      </c>
      <c r="M356" s="74">
        <v>326300</v>
      </c>
      <c r="N356" s="73">
        <f t="shared" si="37"/>
        <v>215358</v>
      </c>
      <c r="O356" s="73">
        <f t="shared" si="34"/>
        <v>100065.33333333333</v>
      </c>
      <c r="P356" s="73">
        <f t="shared" si="35"/>
        <v>108766.66666666667</v>
      </c>
      <c r="Q356" s="63">
        <f t="shared" si="38"/>
        <v>756184.8</v>
      </c>
      <c r="R356" s="73">
        <f>+VLOOKUP(B356,'luong lai may'!$B$16:$E$611,4,0)</f>
        <v>196154</v>
      </c>
      <c r="S356" s="73">
        <f t="shared" si="36"/>
        <v>1376529</v>
      </c>
    </row>
    <row r="357" spans="2:19" ht="17.25" customHeight="1" thickBot="1" x14ac:dyDescent="0.25">
      <c r="B357" s="31" t="s">
        <v>639</v>
      </c>
      <c r="C357" s="209" t="s">
        <v>640</v>
      </c>
      <c r="D357" s="213"/>
      <c r="E357" s="213"/>
      <c r="F357" s="213"/>
      <c r="G357" s="213"/>
      <c r="H357" s="213"/>
      <c r="I357" s="210"/>
      <c r="J357" s="170"/>
      <c r="K357" s="169"/>
      <c r="L357" s="169"/>
      <c r="M357" s="74"/>
      <c r="N357" s="73"/>
      <c r="O357" s="73" t="str">
        <f t="shared" si="34"/>
        <v/>
      </c>
      <c r="P357" s="73" t="str">
        <f>+IFERROR(IF(ISNUMBER(B357),"",M357*H357%*1000/D357),"")</f>
        <v/>
      </c>
      <c r="Q357" s="63">
        <f t="shared" si="38"/>
        <v>0</v>
      </c>
      <c r="R357" s="73"/>
      <c r="S357" s="73"/>
    </row>
    <row r="358" spans="2:19" ht="20.25" customHeight="1" thickBot="1" x14ac:dyDescent="0.25">
      <c r="B358" s="35" t="s">
        <v>641</v>
      </c>
      <c r="C358" s="197" t="s">
        <v>633</v>
      </c>
      <c r="D358" s="2">
        <v>150</v>
      </c>
      <c r="E358" s="2">
        <v>12</v>
      </c>
      <c r="F358" s="211">
        <v>5.4</v>
      </c>
      <c r="G358" s="212"/>
      <c r="H358" s="211">
        <v>5</v>
      </c>
      <c r="I358" s="212"/>
      <c r="J358" s="171">
        <v>14</v>
      </c>
      <c r="K358" s="171" t="s">
        <v>1150</v>
      </c>
      <c r="L358" s="169" t="s">
        <v>14</v>
      </c>
      <c r="M358" s="74">
        <v>67200</v>
      </c>
      <c r="N358" s="73">
        <f t="shared" si="37"/>
        <v>48384</v>
      </c>
      <c r="O358" s="73">
        <f t="shared" si="34"/>
        <v>24192.000000000004</v>
      </c>
      <c r="P358" s="73">
        <f t="shared" ref="P358:P421" si="39">+IFERROR(IF(ISNUMBER(B358),"",M358*H358%*1000/D358),"")</f>
        <v>22400</v>
      </c>
      <c r="Q358" s="63">
        <f t="shared" si="38"/>
        <v>211680</v>
      </c>
      <c r="R358" s="73">
        <f>+VLOOKUP(B358,'luong lai may'!$B$16:$E$611,4,0)</f>
        <v>196154</v>
      </c>
      <c r="S358" s="73">
        <f t="shared" si="36"/>
        <v>502810</v>
      </c>
    </row>
    <row r="359" spans="2:19" ht="20.25" customHeight="1" thickBot="1" x14ac:dyDescent="0.25">
      <c r="B359" s="35" t="s">
        <v>642</v>
      </c>
      <c r="C359" s="197" t="s">
        <v>643</v>
      </c>
      <c r="D359" s="2">
        <v>150</v>
      </c>
      <c r="E359" s="2">
        <v>12</v>
      </c>
      <c r="F359" s="211">
        <v>5.4</v>
      </c>
      <c r="G359" s="212"/>
      <c r="H359" s="211">
        <v>5</v>
      </c>
      <c r="I359" s="212"/>
      <c r="J359" s="171">
        <v>28</v>
      </c>
      <c r="K359" s="171" t="s">
        <v>1150</v>
      </c>
      <c r="L359" s="169" t="s">
        <v>14</v>
      </c>
      <c r="M359" s="74">
        <v>136800</v>
      </c>
      <c r="N359" s="73">
        <f t="shared" si="37"/>
        <v>98496</v>
      </c>
      <c r="O359" s="73">
        <f t="shared" si="34"/>
        <v>49248.000000000007</v>
      </c>
      <c r="P359" s="73">
        <f t="shared" si="39"/>
        <v>45600</v>
      </c>
      <c r="Q359" s="63">
        <f t="shared" si="38"/>
        <v>423360</v>
      </c>
      <c r="R359" s="73">
        <f>+VLOOKUP(B359,'luong lai may'!$B$16:$E$611,4,0)</f>
        <v>196154</v>
      </c>
      <c r="S359" s="73">
        <f t="shared" si="36"/>
        <v>812858</v>
      </c>
    </row>
    <row r="360" spans="2:19" ht="20.25" customHeight="1" thickBot="1" x14ac:dyDescent="0.25">
      <c r="B360" s="35" t="s">
        <v>644</v>
      </c>
      <c r="C360" s="197" t="s">
        <v>636</v>
      </c>
      <c r="D360" s="2">
        <v>150</v>
      </c>
      <c r="E360" s="2">
        <v>12</v>
      </c>
      <c r="F360" s="211">
        <v>5.4</v>
      </c>
      <c r="G360" s="212"/>
      <c r="H360" s="211">
        <v>5</v>
      </c>
      <c r="I360" s="212"/>
      <c r="J360" s="171">
        <v>32</v>
      </c>
      <c r="K360" s="171" t="s">
        <v>1150</v>
      </c>
      <c r="L360" s="169" t="s">
        <v>14</v>
      </c>
      <c r="M360" s="74">
        <v>175200</v>
      </c>
      <c r="N360" s="73">
        <f t="shared" si="37"/>
        <v>126144</v>
      </c>
      <c r="O360" s="73">
        <f t="shared" si="34"/>
        <v>63072.000000000015</v>
      </c>
      <c r="P360" s="73">
        <f t="shared" si="39"/>
        <v>58400</v>
      </c>
      <c r="Q360" s="63">
        <f t="shared" si="38"/>
        <v>483840</v>
      </c>
      <c r="R360" s="73">
        <f>+VLOOKUP(B360,'luong lai may'!$B$16:$E$611,4,0)</f>
        <v>196154</v>
      </c>
      <c r="S360" s="73">
        <f t="shared" si="36"/>
        <v>927610</v>
      </c>
    </row>
    <row r="361" spans="2:19" ht="20.25" customHeight="1" thickBot="1" x14ac:dyDescent="0.25">
      <c r="B361" s="35" t="s">
        <v>645</v>
      </c>
      <c r="C361" s="197" t="s">
        <v>646</v>
      </c>
      <c r="D361" s="2">
        <v>150</v>
      </c>
      <c r="E361" s="2">
        <v>12</v>
      </c>
      <c r="F361" s="211">
        <v>5.4</v>
      </c>
      <c r="G361" s="212"/>
      <c r="H361" s="211">
        <v>5</v>
      </c>
      <c r="I361" s="212"/>
      <c r="J361" s="171">
        <v>35</v>
      </c>
      <c r="K361" s="171" t="s">
        <v>1150</v>
      </c>
      <c r="L361" s="169" t="s">
        <v>14</v>
      </c>
      <c r="M361" s="74">
        <v>189300</v>
      </c>
      <c r="N361" s="73">
        <f t="shared" si="37"/>
        <v>136296</v>
      </c>
      <c r="O361" s="73">
        <f t="shared" si="34"/>
        <v>68148</v>
      </c>
      <c r="P361" s="73">
        <f t="shared" si="39"/>
        <v>63100</v>
      </c>
      <c r="Q361" s="63">
        <f t="shared" si="38"/>
        <v>529200</v>
      </c>
      <c r="R361" s="73">
        <f>+VLOOKUP(B361,'luong lai may'!$B$16:$E$611,4,0)</f>
        <v>196154</v>
      </c>
      <c r="S361" s="73">
        <f t="shared" si="36"/>
        <v>992898</v>
      </c>
    </row>
    <row r="362" spans="2:19" ht="20.25" customHeight="1" thickBot="1" x14ac:dyDescent="0.25">
      <c r="B362" s="35" t="s">
        <v>647</v>
      </c>
      <c r="C362" s="197" t="s">
        <v>648</v>
      </c>
      <c r="D362" s="2">
        <v>150</v>
      </c>
      <c r="E362" s="2">
        <v>12</v>
      </c>
      <c r="F362" s="211">
        <v>5.4</v>
      </c>
      <c r="G362" s="212"/>
      <c r="H362" s="211">
        <v>5</v>
      </c>
      <c r="I362" s="212"/>
      <c r="J362" s="171">
        <v>38</v>
      </c>
      <c r="K362" s="171" t="s">
        <v>1150</v>
      </c>
      <c r="L362" s="169" t="s">
        <v>14</v>
      </c>
      <c r="M362" s="74">
        <v>245800</v>
      </c>
      <c r="N362" s="73">
        <f t="shared" si="37"/>
        <v>176976</v>
      </c>
      <c r="O362" s="73">
        <f t="shared" si="34"/>
        <v>88488</v>
      </c>
      <c r="P362" s="73">
        <f t="shared" si="39"/>
        <v>81933.333333333328</v>
      </c>
      <c r="Q362" s="63">
        <f t="shared" si="38"/>
        <v>574560</v>
      </c>
      <c r="R362" s="73">
        <f>+VLOOKUP(B362,'luong lai may'!$B$16:$E$611,4,0)</f>
        <v>196154</v>
      </c>
      <c r="S362" s="73">
        <f t="shared" si="36"/>
        <v>1118111</v>
      </c>
    </row>
    <row r="363" spans="2:19" ht="20.25" customHeight="1" thickBot="1" x14ac:dyDescent="0.25">
      <c r="B363" s="35" t="s">
        <v>649</v>
      </c>
      <c r="C363" s="197" t="s">
        <v>650</v>
      </c>
      <c r="D363" s="2">
        <v>150</v>
      </c>
      <c r="E363" s="2">
        <v>12</v>
      </c>
      <c r="F363" s="211">
        <v>5.4</v>
      </c>
      <c r="G363" s="212"/>
      <c r="H363" s="211">
        <v>5</v>
      </c>
      <c r="I363" s="212"/>
      <c r="J363" s="171">
        <v>36</v>
      </c>
      <c r="K363" s="171" t="s">
        <v>1150</v>
      </c>
      <c r="L363" s="169" t="s">
        <v>14</v>
      </c>
      <c r="M363" s="74">
        <v>280300</v>
      </c>
      <c r="N363" s="73">
        <f t="shared" si="37"/>
        <v>201816</v>
      </c>
      <c r="O363" s="73">
        <f t="shared" si="34"/>
        <v>100908.00000000001</v>
      </c>
      <c r="P363" s="73">
        <f t="shared" si="39"/>
        <v>93433.333333333328</v>
      </c>
      <c r="Q363" s="63">
        <f t="shared" si="38"/>
        <v>544320</v>
      </c>
      <c r="R363" s="73">
        <f>+VLOOKUP(B363,'luong lai may'!$B$16:$E$611,4,0)</f>
        <v>196154</v>
      </c>
      <c r="S363" s="73">
        <f t="shared" si="36"/>
        <v>1136631</v>
      </c>
    </row>
    <row r="364" spans="2:19" ht="20.25" customHeight="1" thickBot="1" x14ac:dyDescent="0.25">
      <c r="B364" s="35" t="s">
        <v>651</v>
      </c>
      <c r="C364" s="197" t="s">
        <v>638</v>
      </c>
      <c r="D364" s="2">
        <v>150</v>
      </c>
      <c r="E364" s="2">
        <v>11</v>
      </c>
      <c r="F364" s="211">
        <v>5</v>
      </c>
      <c r="G364" s="212"/>
      <c r="H364" s="211">
        <v>5</v>
      </c>
      <c r="I364" s="212"/>
      <c r="J364" s="171">
        <v>38</v>
      </c>
      <c r="K364" s="171" t="s">
        <v>1150</v>
      </c>
      <c r="L364" s="169" t="s">
        <v>14</v>
      </c>
      <c r="M364" s="74">
        <v>358300</v>
      </c>
      <c r="N364" s="73">
        <f t="shared" si="37"/>
        <v>236478</v>
      </c>
      <c r="O364" s="73">
        <f t="shared" si="34"/>
        <v>119433.33333333333</v>
      </c>
      <c r="P364" s="73">
        <f t="shared" si="39"/>
        <v>119433.33333333333</v>
      </c>
      <c r="Q364" s="63">
        <f t="shared" si="38"/>
        <v>574560</v>
      </c>
      <c r="R364" s="73">
        <f>+VLOOKUP(B364,'luong lai may'!$B$16:$E$611,4,0)</f>
        <v>196154</v>
      </c>
      <c r="S364" s="73">
        <f t="shared" si="36"/>
        <v>1246059</v>
      </c>
    </row>
    <row r="365" spans="2:19" ht="20.25" customHeight="1" thickBot="1" x14ac:dyDescent="0.25">
      <c r="B365" s="35" t="s">
        <v>652</v>
      </c>
      <c r="C365" s="197" t="s">
        <v>653</v>
      </c>
      <c r="D365" s="2">
        <v>150</v>
      </c>
      <c r="E365" s="2">
        <v>11</v>
      </c>
      <c r="F365" s="211">
        <v>5</v>
      </c>
      <c r="G365" s="212"/>
      <c r="H365" s="211">
        <v>5</v>
      </c>
      <c r="I365" s="212"/>
      <c r="J365" s="171">
        <v>39</v>
      </c>
      <c r="K365" s="171" t="s">
        <v>1150</v>
      </c>
      <c r="L365" s="169" t="s">
        <v>14</v>
      </c>
      <c r="M365" s="74">
        <v>417400</v>
      </c>
      <c r="N365" s="73">
        <f t="shared" si="37"/>
        <v>275484</v>
      </c>
      <c r="O365" s="73">
        <f t="shared" si="34"/>
        <v>139133.33333333334</v>
      </c>
      <c r="P365" s="73">
        <f t="shared" si="39"/>
        <v>139133.33333333334</v>
      </c>
      <c r="Q365" s="63">
        <f t="shared" si="38"/>
        <v>589680</v>
      </c>
      <c r="R365" s="73">
        <f>+VLOOKUP(B365,'luong lai may'!$B$16:$E$611,4,0)</f>
        <v>196154</v>
      </c>
      <c r="S365" s="73">
        <f t="shared" si="36"/>
        <v>1339585</v>
      </c>
    </row>
    <row r="366" spans="2:19" ht="20.25" customHeight="1" thickBot="1" x14ac:dyDescent="0.25">
      <c r="B366" s="35" t="s">
        <v>654</v>
      </c>
      <c r="C366" s="197" t="s">
        <v>655</v>
      </c>
      <c r="D366" s="2">
        <v>150</v>
      </c>
      <c r="E366" s="2">
        <v>11</v>
      </c>
      <c r="F366" s="211">
        <v>3.9</v>
      </c>
      <c r="G366" s="212"/>
      <c r="H366" s="211">
        <v>5</v>
      </c>
      <c r="I366" s="212"/>
      <c r="J366" s="171">
        <v>75</v>
      </c>
      <c r="K366" s="171" t="s">
        <v>1150</v>
      </c>
      <c r="L366" s="169" t="s">
        <v>14</v>
      </c>
      <c r="M366" s="74">
        <v>837300</v>
      </c>
      <c r="N366" s="73">
        <f t="shared" si="37"/>
        <v>552618</v>
      </c>
      <c r="O366" s="73">
        <f t="shared" si="34"/>
        <v>217698</v>
      </c>
      <c r="P366" s="73">
        <f t="shared" si="39"/>
        <v>279100</v>
      </c>
      <c r="Q366" s="63">
        <f t="shared" si="38"/>
        <v>1134000</v>
      </c>
      <c r="R366" s="73">
        <f>+VLOOKUP(B366,'luong lai may'!$B$16:$E$611,4,0)</f>
        <v>196154</v>
      </c>
      <c r="S366" s="73">
        <f t="shared" si="36"/>
        <v>2379570</v>
      </c>
    </row>
    <row r="367" spans="2:19" ht="20.25" customHeight="1" thickBot="1" x14ac:dyDescent="0.25">
      <c r="B367" s="35" t="s">
        <v>656</v>
      </c>
      <c r="C367" s="197" t="s">
        <v>657</v>
      </c>
      <c r="D367" s="2">
        <v>150</v>
      </c>
      <c r="E367" s="2">
        <v>11</v>
      </c>
      <c r="F367" s="211">
        <v>3.5</v>
      </c>
      <c r="G367" s="212"/>
      <c r="H367" s="211">
        <v>5</v>
      </c>
      <c r="I367" s="212"/>
      <c r="J367" s="171">
        <v>89</v>
      </c>
      <c r="K367" s="171" t="s">
        <v>1150</v>
      </c>
      <c r="L367" s="169" t="s">
        <v>14</v>
      </c>
      <c r="M367" s="85">
        <v>837300</v>
      </c>
      <c r="N367" s="73">
        <f t="shared" si="37"/>
        <v>552618</v>
      </c>
      <c r="O367" s="73">
        <f t="shared" si="34"/>
        <v>195370.00000000003</v>
      </c>
      <c r="P367" s="73">
        <f t="shared" si="39"/>
        <v>279100</v>
      </c>
      <c r="Q367" s="63">
        <f t="shared" si="38"/>
        <v>1345680</v>
      </c>
      <c r="R367" s="73">
        <f>+VLOOKUP(B367,'luong lai may'!$B$16:$E$611,4,0)</f>
        <v>196154</v>
      </c>
      <c r="S367" s="73">
        <f t="shared" si="36"/>
        <v>2568922</v>
      </c>
    </row>
    <row r="368" spans="2:19" ht="17.25" customHeight="1" thickBot="1" x14ac:dyDescent="0.25">
      <c r="B368" s="31" t="s">
        <v>658</v>
      </c>
      <c r="C368" s="209" t="s">
        <v>659</v>
      </c>
      <c r="D368" s="213"/>
      <c r="E368" s="213"/>
      <c r="F368" s="213"/>
      <c r="G368" s="213"/>
      <c r="H368" s="213"/>
      <c r="I368" s="210"/>
      <c r="J368" s="170"/>
      <c r="K368" s="169"/>
      <c r="L368" s="169"/>
      <c r="M368" s="74"/>
      <c r="N368" s="73"/>
      <c r="O368" s="73" t="str">
        <f t="shared" si="34"/>
        <v/>
      </c>
      <c r="P368" s="73" t="str">
        <f t="shared" si="39"/>
        <v/>
      </c>
      <c r="Q368" s="63">
        <f t="shared" si="38"/>
        <v>0</v>
      </c>
      <c r="R368" s="73"/>
      <c r="S368" s="73"/>
    </row>
    <row r="369" spans="2:19" ht="20.25" customHeight="1" thickBot="1" x14ac:dyDescent="0.25">
      <c r="B369" s="35" t="s">
        <v>660</v>
      </c>
      <c r="C369" s="197" t="s">
        <v>661</v>
      </c>
      <c r="D369" s="2">
        <v>150</v>
      </c>
      <c r="E369" s="2">
        <v>13</v>
      </c>
      <c r="F369" s="211">
        <v>5.2</v>
      </c>
      <c r="G369" s="212"/>
      <c r="H369" s="211">
        <v>5</v>
      </c>
      <c r="I369" s="212"/>
      <c r="J369" s="171">
        <v>2</v>
      </c>
      <c r="K369" s="171" t="s">
        <v>1132</v>
      </c>
      <c r="L369" s="169" t="s">
        <v>93</v>
      </c>
      <c r="M369" s="74">
        <v>2500</v>
      </c>
      <c r="N369" s="73">
        <f t="shared" si="37"/>
        <v>2166.6666666666665</v>
      </c>
      <c r="O369" s="73">
        <f t="shared" si="34"/>
        <v>866.66666666666663</v>
      </c>
      <c r="P369" s="73">
        <f t="shared" si="39"/>
        <v>833.33333333333337</v>
      </c>
      <c r="Q369" s="63">
        <f t="shared" si="38"/>
        <v>4964.8</v>
      </c>
      <c r="R369" s="73">
        <f>+VLOOKUP(B369,'luong lai may'!$B$16:$E$611,4,0)</f>
        <v>166154</v>
      </c>
      <c r="S369" s="73">
        <f t="shared" si="36"/>
        <v>174985</v>
      </c>
    </row>
    <row r="370" spans="2:19" ht="20.25" customHeight="1" thickBot="1" x14ac:dyDescent="0.25">
      <c r="B370" s="35" t="s">
        <v>662</v>
      </c>
      <c r="C370" s="197" t="s">
        <v>663</v>
      </c>
      <c r="D370" s="2">
        <v>150</v>
      </c>
      <c r="E370" s="2">
        <v>12</v>
      </c>
      <c r="F370" s="211">
        <v>3.8</v>
      </c>
      <c r="G370" s="212"/>
      <c r="H370" s="211">
        <v>5</v>
      </c>
      <c r="I370" s="212"/>
      <c r="J370" s="171">
        <v>52</v>
      </c>
      <c r="K370" s="171" t="s">
        <v>1132</v>
      </c>
      <c r="L370" s="169" t="s">
        <v>93</v>
      </c>
      <c r="M370" s="74">
        <v>77100</v>
      </c>
      <c r="N370" s="73">
        <f t="shared" si="37"/>
        <v>55512</v>
      </c>
      <c r="O370" s="73">
        <f t="shared" si="34"/>
        <v>19531.999999999996</v>
      </c>
      <c r="P370" s="73">
        <f t="shared" si="39"/>
        <v>25700</v>
      </c>
      <c r="Q370" s="63">
        <f t="shared" si="38"/>
        <v>129084.8</v>
      </c>
      <c r="R370" s="73">
        <f>+VLOOKUP(B370,'luong lai may'!$B$16:$E$611,4,0)</f>
        <v>166154</v>
      </c>
      <c r="S370" s="73">
        <f t="shared" si="36"/>
        <v>395983</v>
      </c>
    </row>
    <row r="371" spans="2:19" ht="20.25" customHeight="1" thickBot="1" x14ac:dyDescent="0.25">
      <c r="B371" s="35" t="s">
        <v>664</v>
      </c>
      <c r="C371" s="197" t="s">
        <v>665</v>
      </c>
      <c r="D371" s="2">
        <v>150</v>
      </c>
      <c r="E371" s="2">
        <v>12</v>
      </c>
      <c r="F371" s="211">
        <v>3.8</v>
      </c>
      <c r="G371" s="212"/>
      <c r="H371" s="211">
        <v>5</v>
      </c>
      <c r="I371" s="212"/>
      <c r="J371" s="171">
        <v>80</v>
      </c>
      <c r="K371" s="171" t="s">
        <v>1132</v>
      </c>
      <c r="L371" s="169" t="s">
        <v>93</v>
      </c>
      <c r="M371" s="74">
        <v>98800</v>
      </c>
      <c r="N371" s="73">
        <f t="shared" si="37"/>
        <v>71136</v>
      </c>
      <c r="O371" s="73">
        <f t="shared" si="34"/>
        <v>25029.333333333332</v>
      </c>
      <c r="P371" s="73">
        <f t="shared" si="39"/>
        <v>32933.333333333336</v>
      </c>
      <c r="Q371" s="63">
        <f t="shared" si="38"/>
        <v>198592</v>
      </c>
      <c r="R371" s="73">
        <f>+VLOOKUP(B371,'luong lai may'!$B$16:$E$611,4,0)</f>
        <v>166154</v>
      </c>
      <c r="S371" s="73">
        <f t="shared" si="36"/>
        <v>493845</v>
      </c>
    </row>
    <row r="372" spans="2:19" ht="20.25" customHeight="1" thickBot="1" x14ac:dyDescent="0.25">
      <c r="B372" s="35" t="s">
        <v>666</v>
      </c>
      <c r="C372" s="197" t="s">
        <v>636</v>
      </c>
      <c r="D372" s="2">
        <v>150</v>
      </c>
      <c r="E372" s="2">
        <v>12</v>
      </c>
      <c r="F372" s="211">
        <v>3.8</v>
      </c>
      <c r="G372" s="212"/>
      <c r="H372" s="211">
        <v>5</v>
      </c>
      <c r="I372" s="212"/>
      <c r="J372" s="171">
        <v>86</v>
      </c>
      <c r="K372" s="171" t="s">
        <v>1132</v>
      </c>
      <c r="L372" s="169" t="s">
        <v>93</v>
      </c>
      <c r="M372" s="74">
        <v>124900</v>
      </c>
      <c r="N372" s="73">
        <f t="shared" si="37"/>
        <v>89928</v>
      </c>
      <c r="O372" s="73">
        <f t="shared" si="34"/>
        <v>31641.333333333332</v>
      </c>
      <c r="P372" s="73">
        <f t="shared" si="39"/>
        <v>41633.333333333336</v>
      </c>
      <c r="Q372" s="63">
        <f t="shared" si="38"/>
        <v>213486.40000000002</v>
      </c>
      <c r="R372" s="73">
        <f>+VLOOKUP(B372,'luong lai may'!$B$16:$E$611,4,0)</f>
        <v>166154</v>
      </c>
      <c r="S372" s="73">
        <f t="shared" si="36"/>
        <v>542843</v>
      </c>
    </row>
    <row r="373" spans="2:19" ht="28.5" customHeight="1" thickBot="1" x14ac:dyDescent="0.25">
      <c r="B373" s="35" t="s">
        <v>667</v>
      </c>
      <c r="C373" s="197" t="s">
        <v>638</v>
      </c>
      <c r="D373" s="2">
        <v>150</v>
      </c>
      <c r="E373" s="2">
        <v>12</v>
      </c>
      <c r="F373" s="211">
        <v>3.4</v>
      </c>
      <c r="G373" s="212"/>
      <c r="H373" s="211">
        <v>5</v>
      </c>
      <c r="I373" s="212"/>
      <c r="J373" s="171">
        <v>125</v>
      </c>
      <c r="K373" s="171" t="s">
        <v>1132</v>
      </c>
      <c r="L373" s="169" t="s">
        <v>14</v>
      </c>
      <c r="M373" s="74">
        <v>269600</v>
      </c>
      <c r="N373" s="73">
        <f t="shared" si="37"/>
        <v>194112</v>
      </c>
      <c r="O373" s="73">
        <f t="shared" si="34"/>
        <v>61109.333333333343</v>
      </c>
      <c r="P373" s="73">
        <f t="shared" si="39"/>
        <v>89866.666666666672</v>
      </c>
      <c r="Q373" s="63">
        <f t="shared" si="38"/>
        <v>310300</v>
      </c>
      <c r="R373" s="73">
        <f>+VLOOKUP(B373,'luong lai may'!$B$16:$E$611,4,0)</f>
        <v>196154</v>
      </c>
      <c r="S373" s="73">
        <f t="shared" si="36"/>
        <v>851542</v>
      </c>
    </row>
    <row r="374" spans="2:19" ht="17.25" customHeight="1" thickBot="1" x14ac:dyDescent="0.25">
      <c r="B374" s="31" t="s">
        <v>668</v>
      </c>
      <c r="C374" s="209" t="s">
        <v>669</v>
      </c>
      <c r="D374" s="213"/>
      <c r="E374" s="213"/>
      <c r="F374" s="213"/>
      <c r="G374" s="213"/>
      <c r="H374" s="213"/>
      <c r="I374" s="213"/>
      <c r="J374" s="210"/>
      <c r="K374" s="169"/>
      <c r="L374" s="169"/>
      <c r="M374" s="74"/>
      <c r="N374" s="73"/>
      <c r="O374" s="73" t="str">
        <f t="shared" si="34"/>
        <v/>
      </c>
      <c r="P374" s="73" t="str">
        <f t="shared" si="39"/>
        <v/>
      </c>
      <c r="Q374" s="63">
        <f t="shared" si="38"/>
        <v>0</v>
      </c>
      <c r="R374" s="73"/>
      <c r="S374" s="73"/>
    </row>
    <row r="375" spans="2:19" ht="17.25" thickBot="1" x14ac:dyDescent="0.25">
      <c r="B375" s="31" t="s">
        <v>670</v>
      </c>
      <c r="C375" s="209" t="s">
        <v>671</v>
      </c>
      <c r="D375" s="210"/>
      <c r="E375" s="2"/>
      <c r="F375" s="211"/>
      <c r="G375" s="212"/>
      <c r="H375" s="211"/>
      <c r="I375" s="212"/>
      <c r="J375" s="170"/>
      <c r="K375" s="169"/>
      <c r="L375" s="169"/>
      <c r="M375" s="74"/>
      <c r="N375" s="73"/>
      <c r="O375" s="73" t="str">
        <f t="shared" si="34"/>
        <v/>
      </c>
      <c r="P375" s="73" t="str">
        <f t="shared" si="39"/>
        <v/>
      </c>
      <c r="Q375" s="63">
        <f t="shared" si="38"/>
        <v>0</v>
      </c>
      <c r="R375" s="73"/>
      <c r="S375" s="73"/>
    </row>
    <row r="376" spans="2:19" ht="17.25" customHeight="1" thickBot="1" x14ac:dyDescent="0.25">
      <c r="B376" s="35" t="s">
        <v>672</v>
      </c>
      <c r="C376" s="197" t="s">
        <v>277</v>
      </c>
      <c r="D376" s="2">
        <v>260</v>
      </c>
      <c r="E376" s="2">
        <v>13</v>
      </c>
      <c r="F376" s="211">
        <v>5.9</v>
      </c>
      <c r="G376" s="212"/>
      <c r="H376" s="211">
        <v>6</v>
      </c>
      <c r="I376" s="212"/>
      <c r="J376" s="170"/>
      <c r="K376" s="169"/>
      <c r="L376" s="169" t="s">
        <v>673</v>
      </c>
      <c r="M376" s="74">
        <v>629000</v>
      </c>
      <c r="N376" s="73">
        <f t="shared" si="37"/>
        <v>283050</v>
      </c>
      <c r="O376" s="73">
        <f t="shared" si="34"/>
        <v>142734.61538461538</v>
      </c>
      <c r="P376" s="73">
        <f t="shared" si="39"/>
        <v>145153.84615384616</v>
      </c>
      <c r="Q376" s="63">
        <f t="shared" si="38"/>
        <v>0</v>
      </c>
      <c r="R376" s="73">
        <f>+VLOOKUP(B376,'luong lai may'!$B$16:$E$611,4,0)</f>
        <v>335384</v>
      </c>
      <c r="S376" s="73">
        <f t="shared" si="36"/>
        <v>906322</v>
      </c>
    </row>
    <row r="377" spans="2:19" ht="17.25" customHeight="1" thickBot="1" x14ac:dyDescent="0.25">
      <c r="B377" s="35" t="s">
        <v>674</v>
      </c>
      <c r="C377" s="197" t="s">
        <v>242</v>
      </c>
      <c r="D377" s="2">
        <v>260</v>
      </c>
      <c r="E377" s="2">
        <v>13</v>
      </c>
      <c r="F377" s="211">
        <v>5.9</v>
      </c>
      <c r="G377" s="212"/>
      <c r="H377" s="211">
        <v>6</v>
      </c>
      <c r="I377" s="212"/>
      <c r="J377" s="170"/>
      <c r="K377" s="169"/>
      <c r="L377" s="169" t="s">
        <v>673</v>
      </c>
      <c r="M377" s="74">
        <v>786200</v>
      </c>
      <c r="N377" s="73">
        <f t="shared" si="37"/>
        <v>353790</v>
      </c>
      <c r="O377" s="73">
        <f t="shared" si="34"/>
        <v>178406.92307692306</v>
      </c>
      <c r="P377" s="73">
        <f t="shared" si="39"/>
        <v>181430.76923076922</v>
      </c>
      <c r="Q377" s="63">
        <f t="shared" si="38"/>
        <v>0</v>
      </c>
      <c r="R377" s="73">
        <f>+VLOOKUP(B377,'luong lai may'!$B$16:$E$611,4,0)</f>
        <v>335384</v>
      </c>
      <c r="S377" s="73">
        <f t="shared" si="36"/>
        <v>1049012</v>
      </c>
    </row>
    <row r="378" spans="2:19" ht="17.25" customHeight="1" thickBot="1" x14ac:dyDescent="0.25">
      <c r="B378" s="35" t="s">
        <v>675</v>
      </c>
      <c r="C378" s="197" t="s">
        <v>676</v>
      </c>
      <c r="D378" s="2">
        <v>260</v>
      </c>
      <c r="E378" s="2">
        <v>13</v>
      </c>
      <c r="F378" s="211">
        <v>5.9</v>
      </c>
      <c r="G378" s="212"/>
      <c r="H378" s="211">
        <v>6</v>
      </c>
      <c r="I378" s="212"/>
      <c r="J378" s="170"/>
      <c r="K378" s="169"/>
      <c r="L378" s="169" t="s">
        <v>673</v>
      </c>
      <c r="M378" s="74">
        <v>944900</v>
      </c>
      <c r="N378" s="73">
        <f t="shared" si="37"/>
        <v>425205</v>
      </c>
      <c r="O378" s="73">
        <f t="shared" si="34"/>
        <v>214419.6153846154</v>
      </c>
      <c r="P378" s="73">
        <f t="shared" si="39"/>
        <v>218053.84615384616</v>
      </c>
      <c r="Q378" s="63">
        <f t="shared" si="38"/>
        <v>0</v>
      </c>
      <c r="R378" s="73">
        <f>+VLOOKUP(B378,'luong lai may'!$B$16:$E$611,4,0)</f>
        <v>335384</v>
      </c>
      <c r="S378" s="73">
        <f t="shared" si="36"/>
        <v>1193062</v>
      </c>
    </row>
    <row r="379" spans="2:19" ht="17.25" customHeight="1" thickBot="1" x14ac:dyDescent="0.25">
      <c r="B379" s="35" t="s">
        <v>677</v>
      </c>
      <c r="C379" s="197" t="s">
        <v>678</v>
      </c>
      <c r="D379" s="2">
        <v>260</v>
      </c>
      <c r="E379" s="2">
        <v>13</v>
      </c>
      <c r="F379" s="211">
        <v>5.5</v>
      </c>
      <c r="G379" s="212"/>
      <c r="H379" s="211">
        <v>6</v>
      </c>
      <c r="I379" s="212"/>
      <c r="J379" s="170"/>
      <c r="K379" s="169"/>
      <c r="L379" s="169" t="s">
        <v>673</v>
      </c>
      <c r="M379" s="74">
        <v>1053400</v>
      </c>
      <c r="N379" s="73">
        <f t="shared" si="37"/>
        <v>474030</v>
      </c>
      <c r="O379" s="73">
        <f t="shared" si="34"/>
        <v>222834.61538461538</v>
      </c>
      <c r="P379" s="73">
        <f t="shared" si="39"/>
        <v>243092.30769230769</v>
      </c>
      <c r="Q379" s="63">
        <f t="shared" si="38"/>
        <v>0</v>
      </c>
      <c r="R379" s="73">
        <f>+VLOOKUP(B379,'luong lai may'!$B$16:$E$611,4,0)</f>
        <v>335384</v>
      </c>
      <c r="S379" s="73">
        <f t="shared" si="36"/>
        <v>1275341</v>
      </c>
    </row>
    <row r="380" spans="2:19" ht="17.25" customHeight="1" thickBot="1" x14ac:dyDescent="0.25">
      <c r="B380" s="35" t="s">
        <v>679</v>
      </c>
      <c r="C380" s="197" t="s">
        <v>680</v>
      </c>
      <c r="D380" s="2">
        <v>260</v>
      </c>
      <c r="E380" s="2">
        <v>13</v>
      </c>
      <c r="F380" s="211">
        <v>5.5</v>
      </c>
      <c r="G380" s="212"/>
      <c r="H380" s="211">
        <v>6</v>
      </c>
      <c r="I380" s="212"/>
      <c r="J380" s="170"/>
      <c r="K380" s="169"/>
      <c r="L380" s="169" t="s">
        <v>673</v>
      </c>
      <c r="M380" s="74">
        <v>1239300</v>
      </c>
      <c r="N380" s="73">
        <f t="shared" si="37"/>
        <v>557685</v>
      </c>
      <c r="O380" s="73">
        <f t="shared" si="34"/>
        <v>262159.61538461538</v>
      </c>
      <c r="P380" s="73">
        <f t="shared" si="39"/>
        <v>285992.30769230769</v>
      </c>
      <c r="Q380" s="63">
        <f t="shared" si="38"/>
        <v>0</v>
      </c>
      <c r="R380" s="73">
        <f>+VLOOKUP(B380,'luong lai may'!$B$16:$E$611,4,0)</f>
        <v>335384</v>
      </c>
      <c r="S380" s="73">
        <f t="shared" si="36"/>
        <v>1441221</v>
      </c>
    </row>
    <row r="381" spans="2:19" ht="17.25" customHeight="1" thickBot="1" x14ac:dyDescent="0.25">
      <c r="B381" s="35" t="s">
        <v>681</v>
      </c>
      <c r="C381" s="197" t="s">
        <v>682</v>
      </c>
      <c r="D381" s="2">
        <v>260</v>
      </c>
      <c r="E381" s="2">
        <v>13</v>
      </c>
      <c r="F381" s="211">
        <v>5.2</v>
      </c>
      <c r="G381" s="212"/>
      <c r="H381" s="211">
        <v>6</v>
      </c>
      <c r="I381" s="212"/>
      <c r="J381" s="170"/>
      <c r="K381" s="169"/>
      <c r="L381" s="169" t="s">
        <v>673</v>
      </c>
      <c r="M381" s="74">
        <v>1755700</v>
      </c>
      <c r="N381" s="73">
        <f>+IF(M381&gt;=30000,(M381-M381*10%)*1000*E381%/D381,M381*E381%*1000/D381)</f>
        <v>790065</v>
      </c>
      <c r="O381" s="73">
        <f t="shared" si="34"/>
        <v>351140.00000000006</v>
      </c>
      <c r="P381" s="73">
        <f t="shared" si="39"/>
        <v>405161.53846153844</v>
      </c>
      <c r="Q381" s="63">
        <f t="shared" si="38"/>
        <v>0</v>
      </c>
      <c r="R381" s="73">
        <f>+VLOOKUP(B381,'luong lai may'!$B$16:$E$611,4,0)</f>
        <v>335384</v>
      </c>
      <c r="S381" s="73">
        <f t="shared" si="36"/>
        <v>1881751</v>
      </c>
    </row>
    <row r="382" spans="2:19" ht="17.25" customHeight="1" thickBot="1" x14ac:dyDescent="0.25">
      <c r="B382" s="35" t="s">
        <v>683</v>
      </c>
      <c r="C382" s="197" t="s">
        <v>684</v>
      </c>
      <c r="D382" s="2">
        <v>260</v>
      </c>
      <c r="E382" s="2">
        <v>13</v>
      </c>
      <c r="F382" s="211">
        <v>5.2</v>
      </c>
      <c r="G382" s="212"/>
      <c r="H382" s="211">
        <v>6</v>
      </c>
      <c r="I382" s="212"/>
      <c r="J382" s="170"/>
      <c r="K382" s="169"/>
      <c r="L382" s="169" t="s">
        <v>673</v>
      </c>
      <c r="M382" s="74">
        <v>2065500</v>
      </c>
      <c r="N382" s="73">
        <f t="shared" ref="N382:N417" si="40">+IF(M382&gt;=30000,(M382-M382*10%)*1000*E382%/D382,M382*E382%*1000/D382)</f>
        <v>929475</v>
      </c>
      <c r="O382" s="73">
        <f t="shared" ref="O382:O387" si="41">+IFERROR(IF(ISNUMBER(B382),"",M382*F382%*1000/D382),"")</f>
        <v>413100.00000000006</v>
      </c>
      <c r="P382" s="73">
        <f t="shared" si="39"/>
        <v>476653.84615384613</v>
      </c>
      <c r="Q382" s="63">
        <f t="shared" si="38"/>
        <v>0</v>
      </c>
      <c r="R382" s="73">
        <f>+VLOOKUP(B382,'luong lai may'!$B$16:$E$611,4,0)</f>
        <v>335384</v>
      </c>
      <c r="S382" s="73">
        <f t="shared" si="36"/>
        <v>2154613</v>
      </c>
    </row>
    <row r="383" spans="2:19" ht="17.25" customHeight="1" thickBot="1" x14ac:dyDescent="0.25">
      <c r="B383" s="35" t="s">
        <v>685</v>
      </c>
      <c r="C383" s="197" t="s">
        <v>686</v>
      </c>
      <c r="D383" s="2">
        <v>260</v>
      </c>
      <c r="E383" s="2">
        <v>13</v>
      </c>
      <c r="F383" s="211">
        <v>5</v>
      </c>
      <c r="G383" s="212"/>
      <c r="H383" s="211">
        <v>6</v>
      </c>
      <c r="I383" s="212"/>
      <c r="J383" s="170"/>
      <c r="K383" s="169"/>
      <c r="L383" s="169" t="s">
        <v>673</v>
      </c>
      <c r="M383" s="85">
        <v>2065500</v>
      </c>
      <c r="N383" s="73">
        <f t="shared" si="40"/>
        <v>929475</v>
      </c>
      <c r="O383" s="73">
        <f t="shared" si="41"/>
        <v>397211.53846153844</v>
      </c>
      <c r="P383" s="73">
        <f t="shared" si="39"/>
        <v>476653.84615384613</v>
      </c>
      <c r="Q383" s="63">
        <f t="shared" si="38"/>
        <v>0</v>
      </c>
      <c r="R383" s="73">
        <f>+VLOOKUP(B383,'luong lai may'!$B$16:$E$611,4,0)</f>
        <v>335384</v>
      </c>
      <c r="S383" s="73">
        <f t="shared" si="36"/>
        <v>2138724</v>
      </c>
    </row>
    <row r="384" spans="2:19" ht="17.25" customHeight="1" thickBot="1" x14ac:dyDescent="0.25">
      <c r="B384" s="35" t="s">
        <v>687</v>
      </c>
      <c r="C384" s="197" t="s">
        <v>688</v>
      </c>
      <c r="D384" s="2">
        <v>260</v>
      </c>
      <c r="E384" s="2">
        <v>13</v>
      </c>
      <c r="F384" s="211">
        <v>5</v>
      </c>
      <c r="G384" s="212"/>
      <c r="H384" s="211">
        <v>6</v>
      </c>
      <c r="I384" s="212"/>
      <c r="J384" s="170"/>
      <c r="K384" s="169"/>
      <c r="L384" s="169" t="s">
        <v>673</v>
      </c>
      <c r="M384" s="85">
        <v>2065500</v>
      </c>
      <c r="N384" s="73">
        <f t="shared" si="40"/>
        <v>929475</v>
      </c>
      <c r="O384" s="73">
        <f t="shared" si="41"/>
        <v>397211.53846153844</v>
      </c>
      <c r="P384" s="73">
        <f t="shared" si="39"/>
        <v>476653.84615384613</v>
      </c>
      <c r="Q384" s="63">
        <f t="shared" si="38"/>
        <v>0</v>
      </c>
      <c r="R384" s="73">
        <f>+VLOOKUP(B384,'luong lai may'!$B$16:$E$611,4,0)</f>
        <v>335384</v>
      </c>
      <c r="S384" s="73">
        <f t="shared" si="36"/>
        <v>2138724</v>
      </c>
    </row>
    <row r="385" spans="2:19" ht="17.25" customHeight="1" thickBot="1" x14ac:dyDescent="0.25">
      <c r="B385" s="35" t="s">
        <v>689</v>
      </c>
      <c r="C385" s="197" t="s">
        <v>690</v>
      </c>
      <c r="D385" s="2">
        <v>260</v>
      </c>
      <c r="E385" s="2">
        <v>13</v>
      </c>
      <c r="F385" s="211">
        <v>5</v>
      </c>
      <c r="G385" s="212"/>
      <c r="H385" s="211">
        <v>6</v>
      </c>
      <c r="I385" s="212"/>
      <c r="J385" s="170"/>
      <c r="K385" s="169"/>
      <c r="L385" s="169" t="s">
        <v>673</v>
      </c>
      <c r="M385" s="85">
        <v>2065500</v>
      </c>
      <c r="N385" s="73">
        <f t="shared" si="40"/>
        <v>929475</v>
      </c>
      <c r="O385" s="73">
        <f t="shared" si="41"/>
        <v>397211.53846153844</v>
      </c>
      <c r="P385" s="73">
        <f t="shared" si="39"/>
        <v>476653.84615384613</v>
      </c>
      <c r="Q385" s="63">
        <f t="shared" si="38"/>
        <v>0</v>
      </c>
      <c r="R385" s="73">
        <f>+VLOOKUP(B385,'luong lai may'!$B$16:$E$611,4,0)</f>
        <v>335384</v>
      </c>
      <c r="S385" s="73">
        <f t="shared" si="36"/>
        <v>2138724</v>
      </c>
    </row>
    <row r="386" spans="2:19" ht="17.25" thickBot="1" x14ac:dyDescent="0.25">
      <c r="B386" s="31" t="s">
        <v>691</v>
      </c>
      <c r="C386" s="209" t="s">
        <v>692</v>
      </c>
      <c r="D386" s="213"/>
      <c r="E386" s="210"/>
      <c r="F386" s="211"/>
      <c r="G386" s="212"/>
      <c r="H386" s="211"/>
      <c r="I386" s="212"/>
      <c r="J386" s="170"/>
      <c r="K386" s="169"/>
      <c r="L386" s="169"/>
      <c r="M386" s="74"/>
      <c r="N386" s="73"/>
      <c r="O386" s="73" t="str">
        <f t="shared" si="41"/>
        <v/>
      </c>
      <c r="P386" s="73" t="str">
        <f t="shared" si="39"/>
        <v/>
      </c>
      <c r="Q386" s="63">
        <f t="shared" si="38"/>
        <v>0</v>
      </c>
      <c r="R386" s="73"/>
      <c r="S386" s="73"/>
    </row>
    <row r="387" spans="2:19" ht="17.25" thickBot="1" x14ac:dyDescent="0.25">
      <c r="B387" s="35" t="s">
        <v>693</v>
      </c>
      <c r="C387" s="197" t="s">
        <v>205</v>
      </c>
      <c r="D387" s="2">
        <v>210</v>
      </c>
      <c r="E387" s="2">
        <v>13</v>
      </c>
      <c r="F387" s="211">
        <v>5.9</v>
      </c>
      <c r="G387" s="212"/>
      <c r="H387" s="211">
        <v>6</v>
      </c>
      <c r="I387" s="212"/>
      <c r="J387" s="170"/>
      <c r="K387" s="169"/>
      <c r="L387" s="169"/>
      <c r="M387" s="74">
        <v>106000</v>
      </c>
      <c r="N387" s="73">
        <f t="shared" si="40"/>
        <v>59057.142857142855</v>
      </c>
      <c r="O387" s="73">
        <f t="shared" si="41"/>
        <v>29780.952380952382</v>
      </c>
      <c r="P387" s="73">
        <f t="shared" si="39"/>
        <v>30285.714285714286</v>
      </c>
      <c r="Q387" s="63">
        <f t="shared" si="38"/>
        <v>0</v>
      </c>
      <c r="R387" s="73">
        <f>+VLOOKUP(B387,'luong lai may'!$B$16:$E$611,4,0)</f>
        <v>0</v>
      </c>
      <c r="S387" s="73">
        <f t="shared" si="36"/>
        <v>119124</v>
      </c>
    </row>
    <row r="388" spans="2:19" ht="17.25" thickBot="1" x14ac:dyDescent="0.25">
      <c r="B388" s="35" t="s">
        <v>694</v>
      </c>
      <c r="C388" s="197" t="s">
        <v>277</v>
      </c>
      <c r="D388" s="2">
        <v>210</v>
      </c>
      <c r="E388" s="2">
        <v>13</v>
      </c>
      <c r="F388" s="211">
        <v>5.9</v>
      </c>
      <c r="G388" s="212"/>
      <c r="H388" s="211">
        <v>6</v>
      </c>
      <c r="I388" s="212"/>
      <c r="J388" s="170"/>
      <c r="K388" s="169"/>
      <c r="L388" s="169"/>
      <c r="M388" s="74">
        <v>184600</v>
      </c>
      <c r="N388" s="73">
        <f t="shared" si="40"/>
        <v>102848.57142857143</v>
      </c>
      <c r="O388" s="73">
        <f>+IFERROR(IF(ISNUMBER(B388),"",M388*F388%*1000/D388),"")</f>
        <v>51863.809523809534</v>
      </c>
      <c r="P388" s="73">
        <f t="shared" si="39"/>
        <v>52742.857142857145</v>
      </c>
      <c r="Q388" s="63">
        <f t="shared" si="38"/>
        <v>0</v>
      </c>
      <c r="R388" s="73">
        <f>+VLOOKUP(B388,'luong lai may'!$B$16:$E$611,4,0)</f>
        <v>0</v>
      </c>
      <c r="S388" s="73">
        <f t="shared" si="36"/>
        <v>207455</v>
      </c>
    </row>
    <row r="389" spans="2:19" ht="17.25" thickBot="1" x14ac:dyDescent="0.25">
      <c r="B389" s="35" t="s">
        <v>695</v>
      </c>
      <c r="C389" s="197" t="s">
        <v>242</v>
      </c>
      <c r="D389" s="2">
        <v>210</v>
      </c>
      <c r="E389" s="2">
        <v>13</v>
      </c>
      <c r="F389" s="211">
        <v>5.9</v>
      </c>
      <c r="G389" s="212"/>
      <c r="H389" s="211">
        <v>6</v>
      </c>
      <c r="I389" s="212"/>
      <c r="J389" s="170"/>
      <c r="K389" s="169"/>
      <c r="L389" s="169"/>
      <c r="M389" s="74">
        <v>193800</v>
      </c>
      <c r="N389" s="73">
        <f t="shared" si="40"/>
        <v>107974.28571428571</v>
      </c>
      <c r="O389" s="73">
        <f t="shared" ref="O389:O433" si="42">+IFERROR(IF(ISNUMBER(B389),"",M389*F389%*1000/D389),"")</f>
        <v>54448.571428571428</v>
      </c>
      <c r="P389" s="73">
        <f t="shared" si="39"/>
        <v>55371.428571428572</v>
      </c>
      <c r="Q389" s="63">
        <f t="shared" si="38"/>
        <v>0</v>
      </c>
      <c r="R389" s="73">
        <f>+VLOOKUP(B389,'luong lai may'!$B$16:$E$611,4,0)</f>
        <v>0</v>
      </c>
      <c r="S389" s="73">
        <f t="shared" si="36"/>
        <v>217794</v>
      </c>
    </row>
    <row r="390" spans="2:19" ht="17.25" thickBot="1" x14ac:dyDescent="0.25">
      <c r="B390" s="31" t="s">
        <v>696</v>
      </c>
      <c r="C390" s="198" t="s">
        <v>697</v>
      </c>
      <c r="D390" s="2">
        <v>210</v>
      </c>
      <c r="E390" s="2">
        <v>17</v>
      </c>
      <c r="F390" s="211">
        <v>5.2</v>
      </c>
      <c r="G390" s="212"/>
      <c r="H390" s="211">
        <v>6</v>
      </c>
      <c r="I390" s="212"/>
      <c r="J390" s="170"/>
      <c r="K390" s="169"/>
      <c r="L390" s="169"/>
      <c r="M390" s="74"/>
      <c r="N390" s="73">
        <f t="shared" si="40"/>
        <v>0</v>
      </c>
      <c r="O390" s="73">
        <f t="shared" si="42"/>
        <v>0</v>
      </c>
      <c r="P390" s="73">
        <f t="shared" si="39"/>
        <v>0</v>
      </c>
      <c r="Q390" s="63">
        <f t="shared" si="38"/>
        <v>0</v>
      </c>
      <c r="R390" s="73">
        <f>+VLOOKUP(B390,'luong lai may'!$B$16:$E$611,4,0)</f>
        <v>0</v>
      </c>
      <c r="S390" s="73">
        <f t="shared" si="36"/>
        <v>0</v>
      </c>
    </row>
    <row r="391" spans="2:19" ht="17.25" customHeight="1" thickBot="1" x14ac:dyDescent="0.25">
      <c r="B391" s="31" t="s">
        <v>698</v>
      </c>
      <c r="C391" s="209" t="s">
        <v>699</v>
      </c>
      <c r="D391" s="213"/>
      <c r="E391" s="213"/>
      <c r="F391" s="213"/>
      <c r="G391" s="213"/>
      <c r="H391" s="213"/>
      <c r="I391" s="210"/>
      <c r="J391" s="170"/>
      <c r="K391" s="169"/>
      <c r="L391" s="171"/>
      <c r="M391" s="74"/>
      <c r="N391" s="73"/>
      <c r="O391" s="73" t="str">
        <f t="shared" si="42"/>
        <v/>
      </c>
      <c r="P391" s="73" t="str">
        <f t="shared" si="39"/>
        <v/>
      </c>
      <c r="Q391" s="63">
        <f t="shared" si="38"/>
        <v>0</v>
      </c>
      <c r="R391" s="73"/>
      <c r="S391" s="73"/>
    </row>
    <row r="392" spans="2:19" s="48" customFormat="1" ht="17.25" customHeight="1" thickBot="1" x14ac:dyDescent="0.25">
      <c r="B392" s="12" t="s">
        <v>700</v>
      </c>
      <c r="C392" s="203" t="s">
        <v>141</v>
      </c>
      <c r="D392" s="14">
        <v>210</v>
      </c>
      <c r="E392" s="14">
        <v>13</v>
      </c>
      <c r="F392" s="229">
        <v>5.2</v>
      </c>
      <c r="G392" s="230"/>
      <c r="H392" s="229">
        <v>6</v>
      </c>
      <c r="I392" s="230"/>
      <c r="J392" s="171">
        <v>44</v>
      </c>
      <c r="K392" s="171" t="s">
        <v>1150</v>
      </c>
      <c r="L392" s="175" t="s">
        <v>701</v>
      </c>
      <c r="M392" s="87"/>
      <c r="N392" s="73">
        <f t="shared" si="40"/>
        <v>0</v>
      </c>
      <c r="O392" s="73">
        <f t="shared" si="42"/>
        <v>0</v>
      </c>
      <c r="P392" s="73">
        <f t="shared" si="39"/>
        <v>0</v>
      </c>
      <c r="Q392" s="63">
        <f t="shared" si="38"/>
        <v>665280</v>
      </c>
      <c r="R392" s="73">
        <f>+VLOOKUP(B392,'luong lai may'!$B$16:$E$611,4,0)</f>
        <v>286923</v>
      </c>
      <c r="S392" s="73">
        <f t="shared" si="36"/>
        <v>952203</v>
      </c>
    </row>
    <row r="393" spans="2:19" s="48" customFormat="1" ht="17.25" customHeight="1" thickBot="1" x14ac:dyDescent="0.25">
      <c r="B393" s="12" t="s">
        <v>702</v>
      </c>
      <c r="C393" s="203" t="s">
        <v>154</v>
      </c>
      <c r="D393" s="14">
        <v>210</v>
      </c>
      <c r="E393" s="14">
        <v>13</v>
      </c>
      <c r="F393" s="229">
        <v>5.2</v>
      </c>
      <c r="G393" s="230"/>
      <c r="H393" s="229">
        <v>6</v>
      </c>
      <c r="I393" s="230"/>
      <c r="J393" s="171">
        <v>131</v>
      </c>
      <c r="K393" s="171" t="s">
        <v>1150</v>
      </c>
      <c r="L393" s="175" t="s">
        <v>703</v>
      </c>
      <c r="M393" s="87"/>
      <c r="N393" s="73">
        <f t="shared" si="40"/>
        <v>0</v>
      </c>
      <c r="O393" s="73">
        <f t="shared" si="42"/>
        <v>0</v>
      </c>
      <c r="P393" s="73">
        <f t="shared" si="39"/>
        <v>0</v>
      </c>
      <c r="Q393" s="63">
        <f t="shared" si="38"/>
        <v>1980720</v>
      </c>
      <c r="R393" s="73">
        <f>+VLOOKUP(B393,'luong lai may'!$B$16:$E$611,4,0)</f>
        <v>480000</v>
      </c>
      <c r="S393" s="73">
        <f t="shared" si="36"/>
        <v>2460720</v>
      </c>
    </row>
    <row r="394" spans="2:19" ht="17.25" thickBot="1" x14ac:dyDescent="0.25">
      <c r="B394" s="31" t="s">
        <v>704</v>
      </c>
      <c r="C394" s="209" t="s">
        <v>705</v>
      </c>
      <c r="D394" s="210"/>
      <c r="E394" s="2"/>
      <c r="F394" s="211"/>
      <c r="G394" s="212"/>
      <c r="H394" s="211"/>
      <c r="I394" s="212"/>
      <c r="J394" s="171"/>
      <c r="K394" s="171" t="s">
        <v>1161</v>
      </c>
      <c r="L394" s="169"/>
      <c r="M394" s="74"/>
      <c r="N394" s="73"/>
      <c r="O394" s="73" t="str">
        <f t="shared" si="42"/>
        <v/>
      </c>
      <c r="P394" s="73" t="str">
        <f t="shared" si="39"/>
        <v/>
      </c>
      <c r="Q394" s="63">
        <f t="shared" si="38"/>
        <v>0</v>
      </c>
      <c r="R394" s="73"/>
      <c r="S394" s="73"/>
    </row>
    <row r="395" spans="2:19" ht="17.25" customHeight="1" thickBot="1" x14ac:dyDescent="0.25">
      <c r="B395" s="35" t="s">
        <v>706</v>
      </c>
      <c r="C395" s="197" t="s">
        <v>707</v>
      </c>
      <c r="D395" s="2">
        <v>200</v>
      </c>
      <c r="E395" s="2">
        <v>12</v>
      </c>
      <c r="F395" s="211">
        <v>6</v>
      </c>
      <c r="G395" s="212"/>
      <c r="H395" s="211">
        <v>6</v>
      </c>
      <c r="I395" s="212"/>
      <c r="J395" s="171">
        <v>3</v>
      </c>
      <c r="K395" s="171" t="s">
        <v>1150</v>
      </c>
      <c r="L395" s="169" t="s">
        <v>708</v>
      </c>
      <c r="M395" s="74">
        <v>82600</v>
      </c>
      <c r="N395" s="73">
        <f t="shared" si="40"/>
        <v>44604</v>
      </c>
      <c r="O395" s="73">
        <f t="shared" si="42"/>
        <v>24780</v>
      </c>
      <c r="P395" s="73">
        <f t="shared" si="39"/>
        <v>24780</v>
      </c>
      <c r="Q395" s="63">
        <f t="shared" si="38"/>
        <v>45360</v>
      </c>
      <c r="R395" s="73">
        <f>+VLOOKUP(B395,'luong lai may'!$B$16:$E$611,4,0)</f>
        <v>286923</v>
      </c>
      <c r="S395" s="73">
        <f t="shared" ref="S395:S458" si="43">+ROUND(SUM(N395:R395),0)</f>
        <v>426447</v>
      </c>
    </row>
    <row r="396" spans="2:19" ht="17.25" customHeight="1" thickBot="1" x14ac:dyDescent="0.25">
      <c r="B396" s="35" t="s">
        <v>709</v>
      </c>
      <c r="C396" s="197" t="s">
        <v>710</v>
      </c>
      <c r="D396" s="2">
        <v>200</v>
      </c>
      <c r="E396" s="2">
        <v>12</v>
      </c>
      <c r="F396" s="211">
        <v>6</v>
      </c>
      <c r="G396" s="212"/>
      <c r="H396" s="211">
        <v>6</v>
      </c>
      <c r="I396" s="212"/>
      <c r="J396" s="171">
        <v>5</v>
      </c>
      <c r="K396" s="171" t="s">
        <v>1150</v>
      </c>
      <c r="L396" s="169" t="s">
        <v>708</v>
      </c>
      <c r="M396" s="74">
        <v>90700</v>
      </c>
      <c r="N396" s="73">
        <f t="shared" si="40"/>
        <v>48978</v>
      </c>
      <c r="O396" s="73">
        <f t="shared" si="42"/>
        <v>27210</v>
      </c>
      <c r="P396" s="73">
        <f t="shared" si="39"/>
        <v>27210</v>
      </c>
      <c r="Q396" s="63">
        <f t="shared" si="38"/>
        <v>75600</v>
      </c>
      <c r="R396" s="73">
        <f>+VLOOKUP(B396,'luong lai may'!$B$16:$E$611,4,0)</f>
        <v>286923</v>
      </c>
      <c r="S396" s="73">
        <f t="shared" si="43"/>
        <v>465921</v>
      </c>
    </row>
    <row r="397" spans="2:19" ht="17.25" customHeight="1" thickBot="1" x14ac:dyDescent="0.25">
      <c r="B397" s="35" t="s">
        <v>711</v>
      </c>
      <c r="C397" s="197" t="s">
        <v>712</v>
      </c>
      <c r="D397" s="2">
        <v>200</v>
      </c>
      <c r="E397" s="2">
        <v>12</v>
      </c>
      <c r="F397" s="211">
        <v>5.4</v>
      </c>
      <c r="G397" s="212"/>
      <c r="H397" s="211">
        <v>6</v>
      </c>
      <c r="I397" s="212"/>
      <c r="J397" s="171">
        <v>6</v>
      </c>
      <c r="K397" s="171" t="s">
        <v>1150</v>
      </c>
      <c r="L397" s="169" t="s">
        <v>708</v>
      </c>
      <c r="M397" s="74">
        <v>98400</v>
      </c>
      <c r="N397" s="73">
        <f t="shared" si="40"/>
        <v>53136</v>
      </c>
      <c r="O397" s="73">
        <f t="shared" si="42"/>
        <v>26568</v>
      </c>
      <c r="P397" s="73">
        <f t="shared" si="39"/>
        <v>29520</v>
      </c>
      <c r="Q397" s="63">
        <f t="shared" si="38"/>
        <v>90720</v>
      </c>
      <c r="R397" s="73">
        <f>+VLOOKUP(B397,'luong lai may'!$B$16:$E$611,4,0)</f>
        <v>286923</v>
      </c>
      <c r="S397" s="73">
        <f t="shared" si="43"/>
        <v>486867</v>
      </c>
    </row>
    <row r="398" spans="2:19" ht="17.25" customHeight="1" thickBot="1" x14ac:dyDescent="0.25">
      <c r="B398" s="35" t="s">
        <v>713</v>
      </c>
      <c r="C398" s="197" t="s">
        <v>714</v>
      </c>
      <c r="D398" s="2">
        <v>200</v>
      </c>
      <c r="E398" s="2">
        <v>12</v>
      </c>
      <c r="F398" s="211">
        <v>5.4</v>
      </c>
      <c r="G398" s="212"/>
      <c r="H398" s="211">
        <v>6</v>
      </c>
      <c r="I398" s="212"/>
      <c r="J398" s="171">
        <v>10</v>
      </c>
      <c r="K398" s="171" t="s">
        <v>1150</v>
      </c>
      <c r="L398" s="169" t="s">
        <v>715</v>
      </c>
      <c r="M398" s="74">
        <v>126400</v>
      </c>
      <c r="N398" s="73">
        <f t="shared" si="40"/>
        <v>68256</v>
      </c>
      <c r="O398" s="73">
        <f t="shared" si="42"/>
        <v>34128</v>
      </c>
      <c r="P398" s="73">
        <f t="shared" si="39"/>
        <v>37920</v>
      </c>
      <c r="Q398" s="63">
        <f t="shared" si="38"/>
        <v>151200</v>
      </c>
      <c r="R398" s="73">
        <f>+VLOOKUP(B398,'luong lai may'!$B$16:$E$611,4,0)</f>
        <v>454615</v>
      </c>
      <c r="S398" s="73">
        <f t="shared" si="43"/>
        <v>746119</v>
      </c>
    </row>
    <row r="399" spans="2:19" ht="17.25" customHeight="1" thickBot="1" x14ac:dyDescent="0.25">
      <c r="B399" s="35" t="s">
        <v>716</v>
      </c>
      <c r="C399" s="197" t="s">
        <v>63</v>
      </c>
      <c r="D399" s="2">
        <v>200</v>
      </c>
      <c r="E399" s="2">
        <v>11</v>
      </c>
      <c r="F399" s="211">
        <v>4.5999999999999996</v>
      </c>
      <c r="G399" s="212"/>
      <c r="H399" s="211">
        <v>6</v>
      </c>
      <c r="I399" s="212"/>
      <c r="J399" s="171">
        <v>14</v>
      </c>
      <c r="K399" s="171" t="s">
        <v>1150</v>
      </c>
      <c r="L399" s="169" t="s">
        <v>715</v>
      </c>
      <c r="M399" s="74">
        <v>180900</v>
      </c>
      <c r="N399" s="73">
        <f t="shared" si="40"/>
        <v>89545.5</v>
      </c>
      <c r="O399" s="73">
        <f t="shared" si="42"/>
        <v>41607</v>
      </c>
      <c r="P399" s="73">
        <f t="shared" si="39"/>
        <v>54270</v>
      </c>
      <c r="Q399" s="63">
        <f t="shared" si="38"/>
        <v>211680</v>
      </c>
      <c r="R399" s="73">
        <f>+VLOOKUP(B399,'luong lai may'!$B$16:$E$611,4,0)</f>
        <v>454615</v>
      </c>
      <c r="S399" s="73">
        <f t="shared" si="43"/>
        <v>851718</v>
      </c>
    </row>
    <row r="400" spans="2:19" ht="17.25" thickBot="1" x14ac:dyDescent="0.25">
      <c r="B400" s="35" t="s">
        <v>717</v>
      </c>
      <c r="C400" s="197" t="s">
        <v>718</v>
      </c>
      <c r="D400" s="2">
        <v>200</v>
      </c>
      <c r="E400" s="2">
        <v>11</v>
      </c>
      <c r="F400" s="211">
        <v>4.5999999999999996</v>
      </c>
      <c r="G400" s="212"/>
      <c r="H400" s="211">
        <v>6</v>
      </c>
      <c r="I400" s="212"/>
      <c r="J400" s="171">
        <v>16</v>
      </c>
      <c r="K400" s="171" t="s">
        <v>1150</v>
      </c>
      <c r="L400" s="169" t="s">
        <v>715</v>
      </c>
      <c r="M400" s="74">
        <v>235700</v>
      </c>
      <c r="N400" s="73">
        <f t="shared" si="40"/>
        <v>116671.5</v>
      </c>
      <c r="O400" s="73">
        <f t="shared" si="42"/>
        <v>54210.999999999993</v>
      </c>
      <c r="P400" s="73">
        <f t="shared" si="39"/>
        <v>70710</v>
      </c>
      <c r="Q400" s="63">
        <f t="shared" si="38"/>
        <v>241920</v>
      </c>
      <c r="R400" s="73">
        <f>+VLOOKUP(B400,'luong lai may'!$B$16:$E$611,4,0)</f>
        <v>454615</v>
      </c>
      <c r="S400" s="73">
        <f t="shared" si="43"/>
        <v>938128</v>
      </c>
    </row>
    <row r="401" spans="2:19" ht="17.25" customHeight="1" thickBot="1" x14ac:dyDescent="0.25">
      <c r="B401" s="35" t="s">
        <v>719</v>
      </c>
      <c r="C401" s="197" t="s">
        <v>720</v>
      </c>
      <c r="D401" s="2">
        <v>200</v>
      </c>
      <c r="E401" s="2">
        <v>11</v>
      </c>
      <c r="F401" s="211">
        <v>4.5999999999999996</v>
      </c>
      <c r="G401" s="212"/>
      <c r="H401" s="211">
        <v>6</v>
      </c>
      <c r="I401" s="212"/>
      <c r="J401" s="171">
        <v>18</v>
      </c>
      <c r="K401" s="171" t="s">
        <v>1150</v>
      </c>
      <c r="L401" s="169" t="s">
        <v>715</v>
      </c>
      <c r="M401" s="74">
        <v>288900</v>
      </c>
      <c r="N401" s="73">
        <f t="shared" si="40"/>
        <v>143005.5</v>
      </c>
      <c r="O401" s="73">
        <f t="shared" si="42"/>
        <v>66447</v>
      </c>
      <c r="P401" s="73">
        <f t="shared" si="39"/>
        <v>86670</v>
      </c>
      <c r="Q401" s="63">
        <f t="shared" si="38"/>
        <v>272160</v>
      </c>
      <c r="R401" s="73">
        <f>+VLOOKUP(B401,'luong lai may'!$B$16:$E$611,4,0)</f>
        <v>454615</v>
      </c>
      <c r="S401" s="73">
        <f t="shared" si="43"/>
        <v>1022898</v>
      </c>
    </row>
    <row r="402" spans="2:19" ht="33.75" thickBot="1" x14ac:dyDescent="0.25">
      <c r="B402" s="35" t="s">
        <v>721</v>
      </c>
      <c r="C402" s="197" t="s">
        <v>722</v>
      </c>
      <c r="D402" s="2">
        <v>200</v>
      </c>
      <c r="E402" s="2">
        <v>11</v>
      </c>
      <c r="F402" s="211">
        <v>4.5999999999999996</v>
      </c>
      <c r="G402" s="212"/>
      <c r="H402" s="211">
        <v>6</v>
      </c>
      <c r="I402" s="212"/>
      <c r="J402" s="171">
        <v>23</v>
      </c>
      <c r="K402" s="171" t="s">
        <v>1150</v>
      </c>
      <c r="L402" s="169" t="s">
        <v>723</v>
      </c>
      <c r="M402" s="74">
        <v>317800</v>
      </c>
      <c r="N402" s="73">
        <f t="shared" si="40"/>
        <v>157311</v>
      </c>
      <c r="O402" s="73">
        <f t="shared" si="42"/>
        <v>73094</v>
      </c>
      <c r="P402" s="73">
        <f t="shared" si="39"/>
        <v>95340</v>
      </c>
      <c r="Q402" s="63">
        <f t="shared" si="38"/>
        <v>347760</v>
      </c>
      <c r="R402" s="73">
        <f>+VLOOKUP(B402,'luong lai may'!$B$16:$E$611,4,0)</f>
        <v>698461</v>
      </c>
      <c r="S402" s="73">
        <f t="shared" si="43"/>
        <v>1371966</v>
      </c>
    </row>
    <row r="403" spans="2:19" ht="17.25" thickBot="1" x14ac:dyDescent="0.25">
      <c r="B403" s="31" t="s">
        <v>724</v>
      </c>
      <c r="C403" s="209" t="s">
        <v>725</v>
      </c>
      <c r="D403" s="213"/>
      <c r="E403" s="210"/>
      <c r="F403" s="211"/>
      <c r="G403" s="212"/>
      <c r="H403" s="211"/>
      <c r="I403" s="212"/>
      <c r="J403" s="211"/>
      <c r="K403" s="212"/>
      <c r="L403" s="169"/>
      <c r="M403" s="74"/>
      <c r="N403" s="73"/>
      <c r="O403" s="73" t="str">
        <f t="shared" si="42"/>
        <v/>
      </c>
      <c r="P403" s="73" t="str">
        <f t="shared" si="39"/>
        <v/>
      </c>
      <c r="Q403" s="63">
        <f t="shared" si="38"/>
        <v>0</v>
      </c>
      <c r="R403" s="73"/>
      <c r="S403" s="73"/>
    </row>
    <row r="404" spans="2:19" ht="17.25" customHeight="1" thickBot="1" x14ac:dyDescent="0.25">
      <c r="B404" s="35" t="s">
        <v>726</v>
      </c>
      <c r="C404" s="197" t="s">
        <v>727</v>
      </c>
      <c r="D404" s="2">
        <v>150</v>
      </c>
      <c r="E404" s="2">
        <v>11</v>
      </c>
      <c r="F404" s="211">
        <v>5.4</v>
      </c>
      <c r="G404" s="212"/>
      <c r="H404" s="211">
        <v>6</v>
      </c>
      <c r="I404" s="212"/>
      <c r="J404" s="171">
        <v>105</v>
      </c>
      <c r="K404" s="171" t="s">
        <v>1160</v>
      </c>
      <c r="L404" s="169" t="s">
        <v>728</v>
      </c>
      <c r="M404" s="74">
        <v>111800</v>
      </c>
      <c r="N404" s="73">
        <f t="shared" si="40"/>
        <v>73788</v>
      </c>
      <c r="O404" s="73">
        <f t="shared" si="42"/>
        <v>40248.000000000007</v>
      </c>
      <c r="P404" s="73">
        <f t="shared" si="39"/>
        <v>44720</v>
      </c>
      <c r="Q404" s="63">
        <f t="shared" si="38"/>
        <v>1726074</v>
      </c>
      <c r="R404" s="73">
        <f>+VLOOKUP(B404,'luong lai may'!$B$16:$E$611,4,0)</f>
        <v>480000</v>
      </c>
      <c r="S404" s="73">
        <f t="shared" si="43"/>
        <v>2364830</v>
      </c>
    </row>
    <row r="405" spans="2:19" ht="17.25" customHeight="1" thickBot="1" x14ac:dyDescent="0.25">
      <c r="B405" s="35" t="s">
        <v>729</v>
      </c>
      <c r="C405" s="197" t="s">
        <v>730</v>
      </c>
      <c r="D405" s="2">
        <v>150</v>
      </c>
      <c r="E405" s="2">
        <v>11</v>
      </c>
      <c r="F405" s="211">
        <v>5.4</v>
      </c>
      <c r="G405" s="212"/>
      <c r="H405" s="211">
        <v>6</v>
      </c>
      <c r="I405" s="212"/>
      <c r="J405" s="171">
        <v>148</v>
      </c>
      <c r="K405" s="171" t="s">
        <v>1160</v>
      </c>
      <c r="L405" s="169" t="s">
        <v>728</v>
      </c>
      <c r="M405" s="74">
        <v>134300</v>
      </c>
      <c r="N405" s="73">
        <f t="shared" si="40"/>
        <v>88638</v>
      </c>
      <c r="O405" s="73">
        <f t="shared" si="42"/>
        <v>48348.000000000007</v>
      </c>
      <c r="P405" s="73">
        <f t="shared" si="39"/>
        <v>53720</v>
      </c>
      <c r="Q405" s="63">
        <f t="shared" si="38"/>
        <v>2432942.4</v>
      </c>
      <c r="R405" s="73">
        <f>+VLOOKUP(B405,'luong lai may'!$B$16:$E$611,4,0)</f>
        <v>480000</v>
      </c>
      <c r="S405" s="73">
        <f t="shared" si="43"/>
        <v>3103648</v>
      </c>
    </row>
    <row r="406" spans="2:19" ht="17.25" thickBot="1" x14ac:dyDescent="0.25">
      <c r="B406" s="31" t="s">
        <v>731</v>
      </c>
      <c r="C406" s="233" t="s">
        <v>732</v>
      </c>
      <c r="D406" s="234"/>
      <c r="E406" s="234"/>
      <c r="F406" s="234"/>
      <c r="G406" s="234"/>
      <c r="H406" s="234"/>
      <c r="I406" s="234"/>
      <c r="J406" s="234"/>
      <c r="K406" s="234"/>
      <c r="L406" s="234"/>
      <c r="M406" s="74"/>
      <c r="N406" s="73"/>
      <c r="O406" s="73" t="str">
        <f t="shared" si="42"/>
        <v/>
      </c>
      <c r="P406" s="73" t="str">
        <f t="shared" si="39"/>
        <v/>
      </c>
      <c r="Q406" s="63">
        <f t="shared" si="38"/>
        <v>0</v>
      </c>
      <c r="R406" s="73"/>
      <c r="S406" s="73"/>
    </row>
    <row r="407" spans="2:19" ht="50.25" thickBot="1" x14ac:dyDescent="0.25">
      <c r="B407" s="35" t="s">
        <v>733</v>
      </c>
      <c r="C407" s="197" t="s">
        <v>63</v>
      </c>
      <c r="D407" s="2">
        <v>200</v>
      </c>
      <c r="E407" s="2">
        <v>11</v>
      </c>
      <c r="F407" s="211">
        <v>5.2</v>
      </c>
      <c r="G407" s="212"/>
      <c r="H407" s="211">
        <v>6</v>
      </c>
      <c r="I407" s="212"/>
      <c r="J407" s="171">
        <v>68</v>
      </c>
      <c r="K407" s="171" t="s">
        <v>1150</v>
      </c>
      <c r="L407" s="169" t="s">
        <v>734</v>
      </c>
      <c r="M407" s="74">
        <v>258000</v>
      </c>
      <c r="N407" s="73">
        <f t="shared" si="40"/>
        <v>127710</v>
      </c>
      <c r="O407" s="73">
        <f t="shared" si="42"/>
        <v>67080.000000000015</v>
      </c>
      <c r="P407" s="73">
        <f t="shared" si="39"/>
        <v>77400</v>
      </c>
      <c r="Q407" s="63">
        <f t="shared" si="38"/>
        <v>1028160</v>
      </c>
      <c r="R407" s="73">
        <f>+VLOOKUP(B407,'luong lai may'!$B$16:$E$611,4,0)</f>
        <v>1188460</v>
      </c>
      <c r="S407" s="73">
        <f t="shared" si="43"/>
        <v>2488810</v>
      </c>
    </row>
    <row r="408" spans="2:19" ht="57.75" customHeight="1" thickBot="1" x14ac:dyDescent="0.25">
      <c r="B408" s="35" t="s">
        <v>735</v>
      </c>
      <c r="C408" s="197" t="s">
        <v>722</v>
      </c>
      <c r="D408" s="2">
        <v>200</v>
      </c>
      <c r="E408" s="2">
        <v>11</v>
      </c>
      <c r="F408" s="211">
        <v>5</v>
      </c>
      <c r="G408" s="212"/>
      <c r="H408" s="211">
        <v>6</v>
      </c>
      <c r="I408" s="212"/>
      <c r="J408" s="171">
        <v>95</v>
      </c>
      <c r="K408" s="171" t="s">
        <v>1150</v>
      </c>
      <c r="L408" s="169" t="s">
        <v>736</v>
      </c>
      <c r="M408" s="74">
        <v>612500</v>
      </c>
      <c r="N408" s="73">
        <f t="shared" si="40"/>
        <v>303187.5</v>
      </c>
      <c r="O408" s="73">
        <f t="shared" si="42"/>
        <v>153125</v>
      </c>
      <c r="P408" s="73">
        <f t="shared" si="39"/>
        <v>183750</v>
      </c>
      <c r="Q408" s="63">
        <f t="shared" si="38"/>
        <v>1436400</v>
      </c>
      <c r="R408" s="73">
        <f>+VLOOKUP(B408,'luong lai may'!$B$16:$E$611,4,0)</f>
        <v>1520768</v>
      </c>
      <c r="S408" s="73">
        <f t="shared" si="43"/>
        <v>3597231</v>
      </c>
    </row>
    <row r="409" spans="2:19" ht="66" customHeight="1" thickBot="1" x14ac:dyDescent="0.25">
      <c r="B409" s="35" t="s">
        <v>737</v>
      </c>
      <c r="C409" s="197" t="s">
        <v>71</v>
      </c>
      <c r="D409" s="2">
        <v>200</v>
      </c>
      <c r="E409" s="2">
        <v>11</v>
      </c>
      <c r="F409" s="211">
        <v>5</v>
      </c>
      <c r="G409" s="212"/>
      <c r="H409" s="211">
        <v>6</v>
      </c>
      <c r="I409" s="212"/>
      <c r="J409" s="171">
        <v>148</v>
      </c>
      <c r="K409" s="171" t="s">
        <v>1150</v>
      </c>
      <c r="L409" s="169" t="s">
        <v>736</v>
      </c>
      <c r="M409" s="74">
        <v>887000</v>
      </c>
      <c r="N409" s="73">
        <f t="shared" si="40"/>
        <v>439065</v>
      </c>
      <c r="O409" s="73">
        <f t="shared" si="42"/>
        <v>221750</v>
      </c>
      <c r="P409" s="73">
        <f t="shared" si="39"/>
        <v>266100</v>
      </c>
      <c r="Q409" s="63">
        <f t="shared" si="38"/>
        <v>2237760</v>
      </c>
      <c r="R409" s="73">
        <f>+VLOOKUP(B409,'luong lai may'!$B$16:$E$611,4,0)</f>
        <v>1627692</v>
      </c>
      <c r="S409" s="73">
        <f t="shared" si="43"/>
        <v>4792367</v>
      </c>
    </row>
    <row r="410" spans="2:19" ht="82.5" customHeight="1" thickBot="1" x14ac:dyDescent="0.25">
      <c r="B410" s="35" t="s">
        <v>738</v>
      </c>
      <c r="C410" s="197" t="s">
        <v>541</v>
      </c>
      <c r="D410" s="2">
        <v>200</v>
      </c>
      <c r="E410" s="2">
        <v>11</v>
      </c>
      <c r="F410" s="211">
        <v>5</v>
      </c>
      <c r="G410" s="212"/>
      <c r="H410" s="211">
        <v>6</v>
      </c>
      <c r="I410" s="212"/>
      <c r="J410" s="171">
        <v>202</v>
      </c>
      <c r="K410" s="171" t="s">
        <v>1150</v>
      </c>
      <c r="L410" s="169" t="s">
        <v>736</v>
      </c>
      <c r="M410" s="74">
        <v>887000</v>
      </c>
      <c r="N410" s="73">
        <f t="shared" si="40"/>
        <v>439065</v>
      </c>
      <c r="O410" s="73">
        <f t="shared" si="42"/>
        <v>221750</v>
      </c>
      <c r="P410" s="73">
        <f t="shared" si="39"/>
        <v>266100</v>
      </c>
      <c r="Q410" s="63">
        <f t="shared" si="38"/>
        <v>3054240</v>
      </c>
      <c r="R410" s="73">
        <f>+VLOOKUP(B410,'luong lai may'!$B$16:$E$611,4,0)</f>
        <v>1627692</v>
      </c>
      <c r="S410" s="73">
        <f t="shared" si="43"/>
        <v>5608847</v>
      </c>
    </row>
    <row r="411" spans="2:19" ht="82.5" customHeight="1" thickBot="1" x14ac:dyDescent="0.25">
      <c r="B411" s="35" t="s">
        <v>739</v>
      </c>
      <c r="C411" s="197" t="s">
        <v>740</v>
      </c>
      <c r="D411" s="2">
        <v>200</v>
      </c>
      <c r="E411" s="2">
        <v>11</v>
      </c>
      <c r="F411" s="211">
        <v>4.2</v>
      </c>
      <c r="G411" s="212"/>
      <c r="H411" s="211">
        <v>6</v>
      </c>
      <c r="I411" s="212"/>
      <c r="J411" s="171">
        <v>315</v>
      </c>
      <c r="K411" s="171" t="s">
        <v>1150</v>
      </c>
      <c r="L411" s="169" t="s">
        <v>741</v>
      </c>
      <c r="M411" s="74">
        <v>1318800</v>
      </c>
      <c r="N411" s="73">
        <f t="shared" si="40"/>
        <v>652806</v>
      </c>
      <c r="O411" s="73">
        <f t="shared" si="42"/>
        <v>276948.00000000006</v>
      </c>
      <c r="P411" s="73">
        <f t="shared" si="39"/>
        <v>395640</v>
      </c>
      <c r="Q411" s="63">
        <f t="shared" si="38"/>
        <v>4762800</v>
      </c>
      <c r="R411" s="73">
        <f>+VLOOKUP(B411,'luong lai may'!$B$16:$E$611,4,0)</f>
        <v>2300769</v>
      </c>
      <c r="S411" s="73">
        <f t="shared" si="43"/>
        <v>8388963</v>
      </c>
    </row>
    <row r="412" spans="2:19" ht="82.5" customHeight="1" thickBot="1" x14ac:dyDescent="0.25">
      <c r="B412" s="35" t="s">
        <v>742</v>
      </c>
      <c r="C412" s="197" t="s">
        <v>743</v>
      </c>
      <c r="D412" s="2">
        <v>220</v>
      </c>
      <c r="E412" s="2">
        <v>11</v>
      </c>
      <c r="F412" s="211">
        <v>3.8</v>
      </c>
      <c r="G412" s="212"/>
      <c r="H412" s="211">
        <v>6</v>
      </c>
      <c r="I412" s="212"/>
      <c r="J412" s="171">
        <v>714</v>
      </c>
      <c r="K412" s="171" t="s">
        <v>1150</v>
      </c>
      <c r="L412" s="169" t="s">
        <v>741</v>
      </c>
      <c r="M412" s="74">
        <v>9851500</v>
      </c>
      <c r="N412" s="73">
        <f t="shared" si="40"/>
        <v>4433175</v>
      </c>
      <c r="O412" s="73">
        <f t="shared" si="42"/>
        <v>1701622.7272727273</v>
      </c>
      <c r="P412" s="73">
        <f t="shared" si="39"/>
        <v>2686772.7272727271</v>
      </c>
      <c r="Q412" s="63">
        <f t="shared" si="38"/>
        <v>10795680</v>
      </c>
      <c r="R412" s="73">
        <f>+VLOOKUP(B412,'luong lai may'!$B$16:$E$611,4,0)</f>
        <v>2300769</v>
      </c>
      <c r="S412" s="73">
        <f t="shared" si="43"/>
        <v>21918019</v>
      </c>
    </row>
    <row r="413" spans="2:19" ht="17.25" thickBot="1" x14ac:dyDescent="0.25">
      <c r="B413" s="31" t="s">
        <v>744</v>
      </c>
      <c r="C413" s="209" t="s">
        <v>745</v>
      </c>
      <c r="D413" s="213"/>
      <c r="E413" s="210"/>
      <c r="F413" s="211"/>
      <c r="G413" s="212"/>
      <c r="H413" s="211"/>
      <c r="I413" s="212"/>
      <c r="J413" s="170"/>
      <c r="K413" s="169"/>
      <c r="L413" s="169"/>
      <c r="M413" s="74"/>
      <c r="N413" s="73"/>
      <c r="O413" s="73" t="str">
        <f t="shared" si="42"/>
        <v/>
      </c>
      <c r="P413" s="73" t="str">
        <f t="shared" si="39"/>
        <v/>
      </c>
      <c r="Q413" s="63"/>
      <c r="R413" s="73"/>
      <c r="S413" s="73"/>
    </row>
    <row r="414" spans="2:19" ht="100.5" customHeight="1" thickBot="1" x14ac:dyDescent="0.25">
      <c r="B414" s="35" t="s">
        <v>746</v>
      </c>
      <c r="C414" s="197" t="s">
        <v>747</v>
      </c>
      <c r="D414" s="2">
        <v>260</v>
      </c>
      <c r="E414" s="2">
        <v>7.5</v>
      </c>
      <c r="F414" s="211">
        <v>5.0999999999999996</v>
      </c>
      <c r="G414" s="212"/>
      <c r="H414" s="211">
        <v>6</v>
      </c>
      <c r="I414" s="212"/>
      <c r="J414" s="171">
        <v>520</v>
      </c>
      <c r="K414" s="171" t="s">
        <v>1150</v>
      </c>
      <c r="L414" s="169" t="s">
        <v>748</v>
      </c>
      <c r="M414" s="64">
        <v>11237300</v>
      </c>
      <c r="N414" s="73">
        <f t="shared" si="40"/>
        <v>2917375.9615384615</v>
      </c>
      <c r="O414" s="73">
        <f t="shared" si="42"/>
        <v>2204239.615384615</v>
      </c>
      <c r="P414" s="73">
        <f t="shared" si="39"/>
        <v>2593223.076923077</v>
      </c>
      <c r="Q414" s="63">
        <f t="shared" si="38"/>
        <v>7862400</v>
      </c>
      <c r="R414" s="73">
        <f>+VLOOKUP(B414,'luong lai may'!$B$16:$E$611,4,0)</f>
        <v>4531539</v>
      </c>
      <c r="S414" s="73">
        <f t="shared" si="43"/>
        <v>20108778</v>
      </c>
    </row>
    <row r="415" spans="2:19" ht="17.25" thickBot="1" x14ac:dyDescent="0.25">
      <c r="B415" s="31" t="s">
        <v>749</v>
      </c>
      <c r="C415" s="209" t="s">
        <v>750</v>
      </c>
      <c r="D415" s="213"/>
      <c r="E415" s="210"/>
      <c r="F415" s="211"/>
      <c r="G415" s="212"/>
      <c r="H415" s="211"/>
      <c r="I415" s="212"/>
      <c r="J415" s="170"/>
      <c r="K415" s="169"/>
      <c r="L415" s="169"/>
      <c r="M415" s="74"/>
      <c r="N415" s="73"/>
      <c r="O415" s="73" t="str">
        <f t="shared" si="42"/>
        <v/>
      </c>
      <c r="P415" s="73" t="str">
        <f t="shared" si="39"/>
        <v/>
      </c>
      <c r="Q415" s="63">
        <f t="shared" si="38"/>
        <v>0</v>
      </c>
      <c r="R415" s="73"/>
      <c r="S415" s="73"/>
    </row>
    <row r="416" spans="2:19" ht="104.25" customHeight="1" thickBot="1" x14ac:dyDescent="0.25">
      <c r="B416" s="35" t="s">
        <v>751</v>
      </c>
      <c r="C416" s="197" t="s">
        <v>752</v>
      </c>
      <c r="D416" s="2">
        <v>260</v>
      </c>
      <c r="E416" s="2">
        <v>7.5</v>
      </c>
      <c r="F416" s="211">
        <v>4.5</v>
      </c>
      <c r="G416" s="212"/>
      <c r="H416" s="211">
        <v>6</v>
      </c>
      <c r="I416" s="212"/>
      <c r="J416" s="171">
        <v>1751</v>
      </c>
      <c r="K416" s="171" t="s">
        <v>1150</v>
      </c>
      <c r="L416" s="169" t="s">
        <v>748</v>
      </c>
      <c r="M416" s="64">
        <v>34650000</v>
      </c>
      <c r="N416" s="73">
        <f t="shared" si="40"/>
        <v>8995673.0769230761</v>
      </c>
      <c r="O416" s="73">
        <f t="shared" si="42"/>
        <v>5997115.384615385</v>
      </c>
      <c r="P416" s="73">
        <f t="shared" si="39"/>
        <v>7996153.846153846</v>
      </c>
      <c r="Q416" s="63">
        <f t="shared" si="38"/>
        <v>26475120</v>
      </c>
      <c r="R416" s="73">
        <f>+VLOOKUP(B416,'luong lai may'!$B$16:$E$611,4,0)</f>
        <v>4746155</v>
      </c>
      <c r="S416" s="73">
        <f t="shared" si="43"/>
        <v>54210217</v>
      </c>
    </row>
    <row r="417" spans="2:19" ht="17.25" thickBot="1" x14ac:dyDescent="0.25">
      <c r="B417" s="31" t="s">
        <v>753</v>
      </c>
      <c r="C417" s="209" t="s">
        <v>754</v>
      </c>
      <c r="D417" s="213"/>
      <c r="E417" s="210"/>
      <c r="F417" s="211"/>
      <c r="G417" s="212"/>
      <c r="H417" s="211"/>
      <c r="I417" s="212"/>
      <c r="J417" s="170"/>
      <c r="K417" s="169"/>
      <c r="L417" s="169"/>
      <c r="M417" s="74"/>
      <c r="N417" s="73" t="e">
        <f t="shared" si="40"/>
        <v>#DIV/0!</v>
      </c>
      <c r="O417" s="73" t="str">
        <f t="shared" si="42"/>
        <v/>
      </c>
      <c r="P417" s="73" t="str">
        <f t="shared" si="39"/>
        <v/>
      </c>
      <c r="Q417" s="63">
        <f t="shared" si="38"/>
        <v>0</v>
      </c>
      <c r="R417" s="73">
        <f>+VLOOKUP(B417,'luong lai may'!$B$16:$E$611,4,0)</f>
        <v>0</v>
      </c>
      <c r="S417" s="73" t="e">
        <f t="shared" si="43"/>
        <v>#DIV/0!</v>
      </c>
    </row>
    <row r="418" spans="2:19" ht="84.75" customHeight="1" thickBot="1" x14ac:dyDescent="0.25">
      <c r="B418" s="35" t="s">
        <v>755</v>
      </c>
      <c r="C418" s="197" t="s">
        <v>756</v>
      </c>
      <c r="D418" s="2">
        <v>260</v>
      </c>
      <c r="E418" s="2">
        <v>10</v>
      </c>
      <c r="F418" s="211">
        <v>4.0999999999999996</v>
      </c>
      <c r="G418" s="212"/>
      <c r="H418" s="211">
        <v>6</v>
      </c>
      <c r="I418" s="212"/>
      <c r="J418" s="171">
        <v>573</v>
      </c>
      <c r="K418" s="171" t="s">
        <v>1150</v>
      </c>
      <c r="L418" s="169" t="s">
        <v>757</v>
      </c>
      <c r="M418" s="64">
        <v>7685500</v>
      </c>
      <c r="N418" s="73">
        <f>+IF(M418&gt;=30000,(M418-M418*10%)*1000*E418%/D418,M418*E418%*1000/D418)</f>
        <v>2660365.3846153845</v>
      </c>
      <c r="O418" s="73">
        <f t="shared" si="42"/>
        <v>1211944.2307692305</v>
      </c>
      <c r="P418" s="73">
        <f t="shared" si="39"/>
        <v>1773576.923076923</v>
      </c>
      <c r="Q418" s="63">
        <f t="shared" ref="Q418:Q481" si="44">+IF(RIGHT(K418,3)="zel",$N$9*$P$4*$J418,IF(RIGHT(K418,3)="ăng",$J418*$O$9*$P$5,IF(RIGHT(K418,3)="kWh",$J418*$P$9*$P$6,0)))</f>
        <v>8663760</v>
      </c>
      <c r="R418" s="73">
        <f>+VLOOKUP(B418,'luong lai may'!$B$16:$E$611,4,0)</f>
        <v>3536924</v>
      </c>
      <c r="S418" s="73">
        <f t="shared" si="43"/>
        <v>17846571</v>
      </c>
    </row>
    <row r="419" spans="2:19" ht="102.75" customHeight="1" thickBot="1" x14ac:dyDescent="0.25">
      <c r="B419" s="35" t="s">
        <v>758</v>
      </c>
      <c r="C419" s="197" t="s">
        <v>759</v>
      </c>
      <c r="D419" s="2">
        <v>260</v>
      </c>
      <c r="E419" s="2">
        <v>7.5</v>
      </c>
      <c r="F419" s="211">
        <v>3.75</v>
      </c>
      <c r="G419" s="212"/>
      <c r="H419" s="211">
        <v>6</v>
      </c>
      <c r="I419" s="212"/>
      <c r="J419" s="171">
        <v>100</v>
      </c>
      <c r="K419" s="171" t="s">
        <v>1150</v>
      </c>
      <c r="L419" s="169" t="s">
        <v>760</v>
      </c>
      <c r="M419" s="64">
        <v>20115500</v>
      </c>
      <c r="N419" s="73">
        <f t="shared" ref="N419:N457" si="45">+IF(M419&gt;=30000,(M419-M419*10%)*1000*E419%/D419,M419*E419%*1000/D419)</f>
        <v>5222293.269230769</v>
      </c>
      <c r="O419" s="73">
        <f t="shared" si="42"/>
        <v>2901274.0384615385</v>
      </c>
      <c r="P419" s="73">
        <f t="shared" si="39"/>
        <v>4642038.461538462</v>
      </c>
      <c r="Q419" s="63">
        <f t="shared" si="44"/>
        <v>1512000</v>
      </c>
      <c r="R419" s="73">
        <f>+VLOOKUP(B419,'luong lai may'!$B$16:$E$611,4,0)</f>
        <v>4304615</v>
      </c>
      <c r="S419" s="73">
        <f t="shared" si="43"/>
        <v>18582221</v>
      </c>
    </row>
    <row r="420" spans="2:19" ht="99.75" customHeight="1" thickBot="1" x14ac:dyDescent="0.25">
      <c r="B420" s="35" t="s">
        <v>761</v>
      </c>
      <c r="C420" s="197" t="s">
        <v>762</v>
      </c>
      <c r="D420" s="2">
        <v>260</v>
      </c>
      <c r="E420" s="2">
        <v>7.5</v>
      </c>
      <c r="F420" s="211">
        <v>2.4</v>
      </c>
      <c r="G420" s="212"/>
      <c r="H420" s="211">
        <v>6</v>
      </c>
      <c r="I420" s="212"/>
      <c r="J420" s="170">
        <v>3211</v>
      </c>
      <c r="K420" s="171" t="s">
        <v>1150</v>
      </c>
      <c r="L420" s="169" t="s">
        <v>763</v>
      </c>
      <c r="M420" s="64">
        <v>101976100</v>
      </c>
      <c r="N420" s="73">
        <f t="shared" si="45"/>
        <v>26474564.423076924</v>
      </c>
      <c r="O420" s="73">
        <f t="shared" si="42"/>
        <v>9413178.461538462</v>
      </c>
      <c r="P420" s="73">
        <f t="shared" si="39"/>
        <v>23532946.153846152</v>
      </c>
      <c r="Q420" s="63">
        <f t="shared" si="44"/>
        <v>48550320</v>
      </c>
      <c r="R420" s="73">
        <f>+VLOOKUP(B420,'luong lai may'!$B$16:$E$611,4,0)</f>
        <v>5410769</v>
      </c>
      <c r="S420" s="73">
        <f t="shared" si="43"/>
        <v>113381778</v>
      </c>
    </row>
    <row r="421" spans="2:19" ht="17.25" customHeight="1" thickBot="1" x14ac:dyDescent="0.25">
      <c r="B421" s="31" t="s">
        <v>764</v>
      </c>
      <c r="C421" s="209" t="s">
        <v>765</v>
      </c>
      <c r="D421" s="213"/>
      <c r="E421" s="213"/>
      <c r="F421" s="213"/>
      <c r="G421" s="210"/>
      <c r="H421" s="211"/>
      <c r="I421" s="212"/>
      <c r="J421" s="170"/>
      <c r="K421" s="169"/>
      <c r="L421" s="169"/>
      <c r="M421" s="74"/>
      <c r="N421" s="73"/>
      <c r="O421" s="73" t="str">
        <f t="shared" si="42"/>
        <v/>
      </c>
      <c r="P421" s="73" t="str">
        <f t="shared" si="39"/>
        <v/>
      </c>
      <c r="Q421" s="63">
        <f t="shared" si="44"/>
        <v>0</v>
      </c>
      <c r="R421" s="73"/>
      <c r="S421" s="73"/>
    </row>
    <row r="422" spans="2:19" ht="106.5" customHeight="1" thickBot="1" x14ac:dyDescent="0.25">
      <c r="B422" s="35" t="s">
        <v>766</v>
      </c>
      <c r="C422" s="197" t="s">
        <v>767</v>
      </c>
      <c r="D422" s="2">
        <v>260</v>
      </c>
      <c r="E422" s="2">
        <v>7.5</v>
      </c>
      <c r="F422" s="211">
        <v>6.5</v>
      </c>
      <c r="G422" s="212"/>
      <c r="H422" s="211">
        <v>6</v>
      </c>
      <c r="I422" s="212"/>
      <c r="J422" s="170">
        <v>1446</v>
      </c>
      <c r="K422" s="171" t="s">
        <v>1150</v>
      </c>
      <c r="L422" s="169" t="s">
        <v>768</v>
      </c>
      <c r="M422" s="64">
        <v>11388400</v>
      </c>
      <c r="N422" s="73">
        <f t="shared" si="45"/>
        <v>2956603.846153846</v>
      </c>
      <c r="O422" s="73">
        <f t="shared" si="42"/>
        <v>2847100</v>
      </c>
      <c r="P422" s="73">
        <f t="shared" ref="P422:P471" si="46">+IFERROR(IF(ISNUMBER(B422),"",M422*H422%*1000/D422),"")</f>
        <v>2628092.3076923075</v>
      </c>
      <c r="Q422" s="63">
        <f t="shared" si="44"/>
        <v>21863520</v>
      </c>
      <c r="R422" s="73">
        <f>+VLOOKUP(B422,'luong lai may'!$B$16:$E$611,4,0)</f>
        <v>3860001</v>
      </c>
      <c r="S422" s="73">
        <f t="shared" si="43"/>
        <v>34155317</v>
      </c>
    </row>
    <row r="423" spans="2:19" ht="102.75" customHeight="1" thickBot="1" x14ac:dyDescent="0.25">
      <c r="B423" s="35" t="s">
        <v>769</v>
      </c>
      <c r="C423" s="197" t="s">
        <v>770</v>
      </c>
      <c r="D423" s="2">
        <v>260</v>
      </c>
      <c r="E423" s="2">
        <v>7.5</v>
      </c>
      <c r="F423" s="211">
        <v>6</v>
      </c>
      <c r="G423" s="212"/>
      <c r="H423" s="211">
        <v>6</v>
      </c>
      <c r="I423" s="212"/>
      <c r="J423" s="170">
        <v>5232</v>
      </c>
      <c r="K423" s="171" t="s">
        <v>1150</v>
      </c>
      <c r="L423" s="169" t="s">
        <v>771</v>
      </c>
      <c r="M423" s="64">
        <v>65840000</v>
      </c>
      <c r="N423" s="73">
        <f t="shared" si="45"/>
        <v>17093076.923076924</v>
      </c>
      <c r="O423" s="73">
        <f t="shared" si="42"/>
        <v>15193846.153846154</v>
      </c>
      <c r="P423" s="73">
        <f t="shared" si="46"/>
        <v>15193846.153846154</v>
      </c>
      <c r="Q423" s="63">
        <f t="shared" si="44"/>
        <v>79107840</v>
      </c>
      <c r="R423" s="73">
        <f>+VLOOKUP(B423,'luong lai may'!$B$16:$E$611,4,0)</f>
        <v>4005386</v>
      </c>
      <c r="S423" s="73">
        <f t="shared" si="43"/>
        <v>130593995</v>
      </c>
    </row>
    <row r="424" spans="2:19" ht="17.25" customHeight="1" thickBot="1" x14ac:dyDescent="0.25">
      <c r="B424" s="31" t="s">
        <v>772</v>
      </c>
      <c r="C424" s="209" t="s">
        <v>773</v>
      </c>
      <c r="D424" s="213"/>
      <c r="E424" s="213"/>
      <c r="F424" s="213"/>
      <c r="G424" s="213"/>
      <c r="H424" s="213"/>
      <c r="I424" s="213"/>
      <c r="J424" s="213"/>
      <c r="K424" s="213"/>
      <c r="L424" s="213"/>
      <c r="M424" s="74"/>
      <c r="N424" s="73"/>
      <c r="O424" s="73" t="str">
        <f t="shared" si="42"/>
        <v/>
      </c>
      <c r="P424" s="73" t="str">
        <f t="shared" si="46"/>
        <v/>
      </c>
      <c r="Q424" s="63"/>
      <c r="R424" s="73"/>
      <c r="S424" s="73"/>
    </row>
    <row r="425" spans="2:19" ht="97.5" customHeight="1" thickBot="1" x14ac:dyDescent="0.25">
      <c r="B425" s="35" t="s">
        <v>774</v>
      </c>
      <c r="C425" s="197" t="s">
        <v>775</v>
      </c>
      <c r="D425" s="2">
        <v>260</v>
      </c>
      <c r="E425" s="2">
        <v>10</v>
      </c>
      <c r="F425" s="211">
        <v>5.5</v>
      </c>
      <c r="G425" s="212"/>
      <c r="H425" s="211">
        <v>6</v>
      </c>
      <c r="I425" s="212"/>
      <c r="J425" s="170">
        <v>2663</v>
      </c>
      <c r="K425" s="171" t="s">
        <v>1150</v>
      </c>
      <c r="L425" s="169" t="s">
        <v>776</v>
      </c>
      <c r="M425" s="64">
        <v>38478500</v>
      </c>
      <c r="N425" s="73">
        <f t="shared" si="45"/>
        <v>13319480.76923077</v>
      </c>
      <c r="O425" s="73">
        <f t="shared" si="42"/>
        <v>8139682.692307692</v>
      </c>
      <c r="P425" s="73">
        <f t="shared" si="46"/>
        <v>8879653.846153846</v>
      </c>
      <c r="Q425" s="63">
        <f t="shared" si="44"/>
        <v>40264560</v>
      </c>
      <c r="R425" s="73">
        <f>+VLOOKUP(B425,'luong lai may'!$B$16:$E$611,4,0)</f>
        <v>4750769</v>
      </c>
      <c r="S425" s="73">
        <f t="shared" si="43"/>
        <v>75354146</v>
      </c>
    </row>
    <row r="426" spans="2:19" ht="17.25" thickBot="1" x14ac:dyDescent="0.25">
      <c r="B426" s="31" t="s">
        <v>777</v>
      </c>
      <c r="C426" s="209" t="s">
        <v>778</v>
      </c>
      <c r="D426" s="213"/>
      <c r="E426" s="210"/>
      <c r="F426" s="211"/>
      <c r="G426" s="212"/>
      <c r="H426" s="211"/>
      <c r="I426" s="212"/>
      <c r="J426" s="170"/>
      <c r="K426" s="169"/>
      <c r="L426" s="169"/>
      <c r="M426" s="74"/>
      <c r="N426" s="73" t="e">
        <f t="shared" si="45"/>
        <v>#DIV/0!</v>
      </c>
      <c r="O426" s="73" t="str">
        <f t="shared" si="42"/>
        <v/>
      </c>
      <c r="P426" s="73" t="str">
        <f t="shared" si="46"/>
        <v/>
      </c>
      <c r="Q426" s="63">
        <f t="shared" si="44"/>
        <v>0</v>
      </c>
      <c r="R426" s="73">
        <f>+VLOOKUP(B426,'luong lai may'!$B$16:$E$611,4,0)</f>
        <v>0</v>
      </c>
      <c r="S426" s="73" t="e">
        <f t="shared" si="43"/>
        <v>#DIV/0!</v>
      </c>
    </row>
    <row r="427" spans="2:19" ht="20.25" customHeight="1" thickBot="1" x14ac:dyDescent="0.25">
      <c r="B427" s="35" t="s">
        <v>779</v>
      </c>
      <c r="C427" s="197" t="s">
        <v>23</v>
      </c>
      <c r="D427" s="2">
        <v>220</v>
      </c>
      <c r="E427" s="2">
        <v>13</v>
      </c>
      <c r="F427" s="211">
        <v>5.2</v>
      </c>
      <c r="G427" s="212"/>
      <c r="H427" s="211">
        <v>6</v>
      </c>
      <c r="I427" s="212"/>
      <c r="J427" s="171">
        <v>70</v>
      </c>
      <c r="K427" s="171" t="s">
        <v>1150</v>
      </c>
      <c r="L427" s="169" t="s">
        <v>780</v>
      </c>
      <c r="M427" s="64">
        <v>1482500</v>
      </c>
      <c r="N427" s="73">
        <f t="shared" si="45"/>
        <v>788420.45454545459</v>
      </c>
      <c r="O427" s="73">
        <f t="shared" si="42"/>
        <v>350409.09090909088</v>
      </c>
      <c r="P427" s="73">
        <f t="shared" si="46"/>
        <v>404318.18181818182</v>
      </c>
      <c r="Q427" s="63">
        <f t="shared" si="44"/>
        <v>1058400</v>
      </c>
      <c r="R427" s="73">
        <f>+VLOOKUP(B427,'luong lai may'!$B$16:$E$611,4,0)</f>
        <v>802308</v>
      </c>
      <c r="S427" s="73">
        <f t="shared" si="43"/>
        <v>3403856</v>
      </c>
    </row>
    <row r="428" spans="2:19" ht="17.25" customHeight="1" thickBot="1" x14ac:dyDescent="0.25">
      <c r="B428" s="31" t="s">
        <v>781</v>
      </c>
      <c r="C428" s="198" t="s">
        <v>782</v>
      </c>
      <c r="D428" s="2">
        <v>120</v>
      </c>
      <c r="E428" s="2">
        <v>30</v>
      </c>
      <c r="F428" s="211">
        <v>7.5</v>
      </c>
      <c r="G428" s="212"/>
      <c r="H428" s="211">
        <v>8</v>
      </c>
      <c r="I428" s="212"/>
      <c r="J428" s="170"/>
      <c r="K428" s="169"/>
      <c r="L428" s="169" t="s">
        <v>783</v>
      </c>
      <c r="M428" s="64">
        <v>67300</v>
      </c>
      <c r="N428" s="73">
        <f t="shared" si="45"/>
        <v>151425</v>
      </c>
      <c r="O428" s="73">
        <f t="shared" si="42"/>
        <v>42062.5</v>
      </c>
      <c r="P428" s="73">
        <f t="shared" si="46"/>
        <v>44866.666666666664</v>
      </c>
      <c r="Q428" s="63">
        <f t="shared" si="44"/>
        <v>0</v>
      </c>
      <c r="R428" s="73">
        <f>+VLOOKUP(B428,'luong lai may'!$B$16:$E$611,4,0)</f>
        <v>611539</v>
      </c>
      <c r="S428" s="73">
        <f t="shared" si="43"/>
        <v>849893</v>
      </c>
    </row>
    <row r="429" spans="2:19" ht="17.25" customHeight="1" thickBot="1" x14ac:dyDescent="0.25">
      <c r="B429" s="31" t="s">
        <v>784</v>
      </c>
      <c r="C429" s="209" t="s">
        <v>785</v>
      </c>
      <c r="D429" s="213"/>
      <c r="E429" s="213"/>
      <c r="F429" s="213"/>
      <c r="G429" s="213"/>
      <c r="H429" s="213"/>
      <c r="I429" s="210"/>
      <c r="J429" s="170"/>
      <c r="K429" s="169"/>
      <c r="L429" s="169"/>
      <c r="M429" s="74"/>
      <c r="N429" s="73"/>
      <c r="O429" s="73" t="str">
        <f t="shared" si="42"/>
        <v/>
      </c>
      <c r="P429" s="73" t="str">
        <f t="shared" si="46"/>
        <v/>
      </c>
      <c r="Q429" s="63">
        <f t="shared" si="44"/>
        <v>0</v>
      </c>
      <c r="R429" s="73"/>
      <c r="S429" s="73"/>
    </row>
    <row r="430" spans="2:19" ht="17.25" customHeight="1" thickBot="1" x14ac:dyDescent="0.25">
      <c r="B430" s="31" t="s">
        <v>786</v>
      </c>
      <c r="C430" s="209" t="s">
        <v>787</v>
      </c>
      <c r="D430" s="213"/>
      <c r="E430" s="213"/>
      <c r="F430" s="213"/>
      <c r="G430" s="213"/>
      <c r="H430" s="213"/>
      <c r="I430" s="213"/>
      <c r="J430" s="210"/>
      <c r="K430" s="169"/>
      <c r="L430" s="169"/>
      <c r="M430" s="74"/>
      <c r="N430" s="73"/>
      <c r="O430" s="73" t="str">
        <f t="shared" si="42"/>
        <v/>
      </c>
      <c r="P430" s="73" t="str">
        <f t="shared" si="46"/>
        <v/>
      </c>
      <c r="Q430" s="63">
        <f t="shared" si="44"/>
        <v>0</v>
      </c>
      <c r="R430" s="73"/>
      <c r="S430" s="73"/>
    </row>
    <row r="431" spans="2:19" ht="20.25" customHeight="1" thickBot="1" x14ac:dyDescent="0.25">
      <c r="B431" s="35" t="s">
        <v>788</v>
      </c>
      <c r="C431" s="197" t="s">
        <v>789</v>
      </c>
      <c r="D431" s="2">
        <v>260</v>
      </c>
      <c r="E431" s="2">
        <v>17</v>
      </c>
      <c r="F431" s="211">
        <v>4.8</v>
      </c>
      <c r="G431" s="212"/>
      <c r="H431" s="211">
        <v>6</v>
      </c>
      <c r="I431" s="212"/>
      <c r="J431" s="171">
        <v>52</v>
      </c>
      <c r="K431" s="171" t="s">
        <v>1150</v>
      </c>
      <c r="L431" s="169" t="s">
        <v>19</v>
      </c>
      <c r="M431" s="74">
        <v>2725800</v>
      </c>
      <c r="N431" s="73">
        <f t="shared" si="45"/>
        <v>1604028.4615384617</v>
      </c>
      <c r="O431" s="73">
        <f t="shared" si="42"/>
        <v>503224.61538461543</v>
      </c>
      <c r="P431" s="73">
        <f t="shared" si="46"/>
        <v>629030.76923076925</v>
      </c>
      <c r="Q431" s="63">
        <f t="shared" si="44"/>
        <v>786240</v>
      </c>
      <c r="R431" s="73">
        <f>+VLOOKUP(B431,'luong lai may'!$B$16:$E$611,4,0)</f>
        <v>397692</v>
      </c>
      <c r="S431" s="73">
        <f t="shared" si="43"/>
        <v>3920216</v>
      </c>
    </row>
    <row r="432" spans="2:19" ht="20.25" customHeight="1" thickBot="1" x14ac:dyDescent="0.25">
      <c r="B432" s="35" t="s">
        <v>790</v>
      </c>
      <c r="C432" s="197" t="s">
        <v>54</v>
      </c>
      <c r="D432" s="2">
        <v>260</v>
      </c>
      <c r="E432" s="2">
        <v>17</v>
      </c>
      <c r="F432" s="211">
        <v>4.8</v>
      </c>
      <c r="G432" s="212"/>
      <c r="H432" s="211">
        <v>6</v>
      </c>
      <c r="I432" s="212"/>
      <c r="J432" s="171">
        <v>65</v>
      </c>
      <c r="K432" s="171" t="s">
        <v>1150</v>
      </c>
      <c r="L432" s="169" t="s">
        <v>19</v>
      </c>
      <c r="M432" s="74">
        <v>3134700</v>
      </c>
      <c r="N432" s="73">
        <f t="shared" si="45"/>
        <v>1844650.3846153847</v>
      </c>
      <c r="O432" s="73">
        <f t="shared" si="42"/>
        <v>578713.84615384613</v>
      </c>
      <c r="P432" s="73">
        <f t="shared" si="46"/>
        <v>723392.30769230775</v>
      </c>
      <c r="Q432" s="63">
        <f t="shared" si="44"/>
        <v>982800</v>
      </c>
      <c r="R432" s="73">
        <f>+VLOOKUP(B432,'luong lai may'!$B$16:$E$611,4,0)</f>
        <v>397692</v>
      </c>
      <c r="S432" s="73">
        <f t="shared" si="43"/>
        <v>4527249</v>
      </c>
    </row>
    <row r="433" spans="2:19" ht="17.25" customHeight="1" thickBot="1" x14ac:dyDescent="0.25">
      <c r="B433" s="31" t="s">
        <v>791</v>
      </c>
      <c r="C433" s="209" t="s">
        <v>792</v>
      </c>
      <c r="D433" s="213"/>
      <c r="E433" s="213"/>
      <c r="F433" s="213"/>
      <c r="G433" s="213"/>
      <c r="H433" s="213"/>
      <c r="I433" s="210"/>
      <c r="J433" s="170"/>
      <c r="K433" s="169"/>
      <c r="L433" s="169"/>
      <c r="M433" s="74"/>
      <c r="N433" s="73"/>
      <c r="O433" s="73" t="str">
        <f t="shared" si="42"/>
        <v/>
      </c>
      <c r="P433" s="73" t="str">
        <f t="shared" si="46"/>
        <v/>
      </c>
      <c r="Q433" s="63">
        <f t="shared" si="44"/>
        <v>0</v>
      </c>
      <c r="R433" s="73"/>
      <c r="S433" s="73"/>
    </row>
    <row r="434" spans="2:19" ht="20.25" customHeight="1" thickBot="1" x14ac:dyDescent="0.25">
      <c r="B434" s="35" t="s">
        <v>793</v>
      </c>
      <c r="C434" s="197" t="s">
        <v>794</v>
      </c>
      <c r="D434" s="2">
        <v>260</v>
      </c>
      <c r="E434" s="2">
        <v>14</v>
      </c>
      <c r="F434" s="211">
        <v>5.3</v>
      </c>
      <c r="G434" s="212"/>
      <c r="H434" s="211">
        <v>6</v>
      </c>
      <c r="I434" s="212"/>
      <c r="J434" s="171">
        <v>248</v>
      </c>
      <c r="K434" s="171" t="s">
        <v>1132</v>
      </c>
      <c r="L434" s="169" t="s">
        <v>291</v>
      </c>
      <c r="M434" s="74">
        <v>851100</v>
      </c>
      <c r="N434" s="73">
        <f t="shared" si="45"/>
        <v>412456.15384615393</v>
      </c>
      <c r="O434" s="73">
        <f>+IFERROR(IF(ISNUMBER(B434),"",M434*F434%*1000/D434),"")</f>
        <v>173493.4615384615</v>
      </c>
      <c r="P434" s="73">
        <f t="shared" si="46"/>
        <v>196407.69230769231</v>
      </c>
      <c r="Q434" s="63">
        <f t="shared" si="44"/>
        <v>615635.20000000007</v>
      </c>
      <c r="R434" s="73">
        <f>+VLOOKUP(B434,'luong lai may'!$B$16:$E$611,4,0)</f>
        <v>427692</v>
      </c>
      <c r="S434" s="73">
        <f t="shared" si="43"/>
        <v>1825685</v>
      </c>
    </row>
    <row r="435" spans="2:19" ht="20.25" customHeight="1" thickBot="1" x14ac:dyDescent="0.25">
      <c r="B435" s="35" t="s">
        <v>795</v>
      </c>
      <c r="C435" s="197" t="s">
        <v>796</v>
      </c>
      <c r="D435" s="2">
        <v>260</v>
      </c>
      <c r="E435" s="2">
        <v>14</v>
      </c>
      <c r="F435" s="211">
        <v>5.0999999999999996</v>
      </c>
      <c r="G435" s="212"/>
      <c r="H435" s="211">
        <v>6</v>
      </c>
      <c r="I435" s="212"/>
      <c r="J435" s="171">
        <v>673</v>
      </c>
      <c r="K435" s="171" t="s">
        <v>1132</v>
      </c>
      <c r="L435" s="169" t="s">
        <v>24</v>
      </c>
      <c r="M435" s="74">
        <v>1795300</v>
      </c>
      <c r="N435" s="73">
        <f t="shared" si="45"/>
        <v>870030.00000000012</v>
      </c>
      <c r="O435" s="73">
        <f t="shared" ref="O435:O464" si="47">+IFERROR(IF(ISNUMBER(B435),"",M435*F435%*1000/D435),"")</f>
        <v>352154.99999999994</v>
      </c>
      <c r="P435" s="73">
        <f t="shared" si="46"/>
        <v>414300</v>
      </c>
      <c r="Q435" s="63">
        <f t="shared" si="44"/>
        <v>1670655.2000000002</v>
      </c>
      <c r="R435" s="73">
        <f>+VLOOKUP(B435,'luong lai may'!$B$16:$E$611,4,0)</f>
        <v>470000</v>
      </c>
      <c r="S435" s="73">
        <f t="shared" si="43"/>
        <v>3777140</v>
      </c>
    </row>
    <row r="436" spans="2:19" ht="17.25" customHeight="1" thickBot="1" x14ac:dyDescent="0.25">
      <c r="B436" s="31" t="s">
        <v>797</v>
      </c>
      <c r="C436" s="209" t="s">
        <v>798</v>
      </c>
      <c r="D436" s="213"/>
      <c r="E436" s="213"/>
      <c r="F436" s="213"/>
      <c r="G436" s="213"/>
      <c r="H436" s="213"/>
      <c r="I436" s="213"/>
      <c r="J436" s="210"/>
      <c r="K436" s="169"/>
      <c r="L436" s="169"/>
      <c r="M436" s="74"/>
      <c r="N436" s="73"/>
      <c r="O436" s="73" t="str">
        <f t="shared" si="47"/>
        <v/>
      </c>
      <c r="P436" s="73" t="str">
        <f t="shared" si="46"/>
        <v/>
      </c>
      <c r="Q436" s="63"/>
      <c r="R436" s="73"/>
      <c r="S436" s="73"/>
    </row>
    <row r="437" spans="2:19" ht="17.25" customHeight="1" thickBot="1" x14ac:dyDescent="0.25">
      <c r="B437" s="35" t="s">
        <v>799</v>
      </c>
      <c r="C437" s="197" t="s">
        <v>800</v>
      </c>
      <c r="D437" s="2">
        <v>300</v>
      </c>
      <c r="E437" s="2">
        <v>14</v>
      </c>
      <c r="F437" s="211">
        <v>4.3</v>
      </c>
      <c r="G437" s="212"/>
      <c r="H437" s="211">
        <v>6</v>
      </c>
      <c r="I437" s="212"/>
      <c r="J437" s="171">
        <v>43</v>
      </c>
      <c r="K437" s="171" t="s">
        <v>1132</v>
      </c>
      <c r="L437" s="169" t="s">
        <v>291</v>
      </c>
      <c r="M437" s="64">
        <v>25400</v>
      </c>
      <c r="N437" s="73">
        <f t="shared" si="45"/>
        <v>11853.333333333336</v>
      </c>
      <c r="O437" s="73">
        <f t="shared" si="47"/>
        <v>3640.6666666666661</v>
      </c>
      <c r="P437" s="73">
        <f t="shared" si="46"/>
        <v>5080</v>
      </c>
      <c r="Q437" s="63">
        <f t="shared" si="44"/>
        <v>106743.20000000001</v>
      </c>
      <c r="R437" s="73">
        <f>+VLOOKUP(B437,'luong lai may'!$B$16:$E$611,4,0)</f>
        <v>427692</v>
      </c>
      <c r="S437" s="73">
        <f t="shared" si="43"/>
        <v>555009</v>
      </c>
    </row>
    <row r="438" spans="2:19" ht="17.25" customHeight="1" thickBot="1" x14ac:dyDescent="0.25">
      <c r="B438" s="35" t="s">
        <v>801</v>
      </c>
      <c r="C438" s="197" t="s">
        <v>802</v>
      </c>
      <c r="D438" s="2">
        <v>300</v>
      </c>
      <c r="E438" s="2">
        <v>14</v>
      </c>
      <c r="F438" s="211">
        <v>4.3</v>
      </c>
      <c r="G438" s="212"/>
      <c r="H438" s="211">
        <v>6</v>
      </c>
      <c r="I438" s="212"/>
      <c r="J438" s="170"/>
      <c r="K438" s="169"/>
      <c r="L438" s="169" t="s">
        <v>291</v>
      </c>
      <c r="M438" s="64">
        <v>27000</v>
      </c>
      <c r="N438" s="73">
        <f t="shared" si="45"/>
        <v>12600.000000000002</v>
      </c>
      <c r="O438" s="73">
        <f t="shared" si="47"/>
        <v>3870</v>
      </c>
      <c r="P438" s="73">
        <f t="shared" si="46"/>
        <v>5400</v>
      </c>
      <c r="Q438" s="63">
        <f t="shared" si="44"/>
        <v>0</v>
      </c>
      <c r="R438" s="73">
        <f>+VLOOKUP(B438,'luong lai may'!$B$16:$E$611,4,0)</f>
        <v>427692</v>
      </c>
      <c r="S438" s="73">
        <f t="shared" si="43"/>
        <v>449562</v>
      </c>
    </row>
    <row r="439" spans="2:19" ht="20.25" customHeight="1" thickBot="1" x14ac:dyDescent="0.25">
      <c r="B439" s="35" t="s">
        <v>803</v>
      </c>
      <c r="C439" s="197" t="s">
        <v>804</v>
      </c>
      <c r="D439" s="2">
        <v>300</v>
      </c>
      <c r="E439" s="2">
        <v>14</v>
      </c>
      <c r="F439" s="211">
        <v>4.3</v>
      </c>
      <c r="G439" s="212"/>
      <c r="H439" s="211">
        <v>6</v>
      </c>
      <c r="I439" s="212"/>
      <c r="J439" s="170"/>
      <c r="K439" s="169"/>
      <c r="L439" s="169" t="s">
        <v>291</v>
      </c>
      <c r="M439" s="64">
        <v>1102000</v>
      </c>
      <c r="N439" s="73">
        <f t="shared" si="45"/>
        <v>462840</v>
      </c>
      <c r="O439" s="73">
        <f t="shared" si="47"/>
        <v>157953.33333333331</v>
      </c>
      <c r="P439" s="73">
        <f t="shared" si="46"/>
        <v>220400</v>
      </c>
      <c r="Q439" s="63">
        <f t="shared" si="44"/>
        <v>0</v>
      </c>
      <c r="R439" s="73">
        <f>+VLOOKUP(B439,'luong lai may'!$B$16:$E$611,4,0)</f>
        <v>427692</v>
      </c>
      <c r="S439" s="73">
        <f t="shared" si="43"/>
        <v>1268885</v>
      </c>
    </row>
    <row r="440" spans="2:19" ht="17.25" customHeight="1" thickBot="1" x14ac:dyDescent="0.25">
      <c r="B440" s="35" t="s">
        <v>805</v>
      </c>
      <c r="C440" s="197" t="s">
        <v>806</v>
      </c>
      <c r="D440" s="2">
        <v>300</v>
      </c>
      <c r="E440" s="2">
        <v>11</v>
      </c>
      <c r="F440" s="211">
        <v>3.8</v>
      </c>
      <c r="G440" s="212"/>
      <c r="H440" s="211">
        <v>6</v>
      </c>
      <c r="I440" s="212"/>
      <c r="J440" s="171">
        <v>37</v>
      </c>
      <c r="K440" s="171" t="s">
        <v>1150</v>
      </c>
      <c r="L440" s="169" t="s">
        <v>291</v>
      </c>
      <c r="M440" s="64">
        <v>2710600</v>
      </c>
      <c r="N440" s="73">
        <f t="shared" si="45"/>
        <v>894498</v>
      </c>
      <c r="O440" s="73">
        <f t="shared" si="47"/>
        <v>343342.66666666669</v>
      </c>
      <c r="P440" s="73">
        <f t="shared" si="46"/>
        <v>542120</v>
      </c>
      <c r="Q440" s="63">
        <f t="shared" si="44"/>
        <v>559440</v>
      </c>
      <c r="R440" s="73">
        <f>+VLOOKUP(B440,'luong lai may'!$B$16:$E$611,4,0)</f>
        <v>427692</v>
      </c>
      <c r="S440" s="73">
        <f t="shared" si="43"/>
        <v>2767093</v>
      </c>
    </row>
    <row r="441" spans="2:19" ht="17.25" customHeight="1" thickBot="1" x14ac:dyDescent="0.25">
      <c r="B441" s="35" t="s">
        <v>807</v>
      </c>
      <c r="C441" s="197" t="s">
        <v>808</v>
      </c>
      <c r="D441" s="2">
        <v>300</v>
      </c>
      <c r="E441" s="2">
        <v>14</v>
      </c>
      <c r="F441" s="211">
        <v>4.3</v>
      </c>
      <c r="G441" s="212"/>
      <c r="H441" s="211">
        <v>6</v>
      </c>
      <c r="I441" s="212"/>
      <c r="J441" s="171">
        <v>27</v>
      </c>
      <c r="K441" s="171" t="s">
        <v>1132</v>
      </c>
      <c r="L441" s="169" t="s">
        <v>291</v>
      </c>
      <c r="M441" s="64">
        <v>216200</v>
      </c>
      <c r="N441" s="73">
        <f t="shared" si="45"/>
        <v>90804.000000000015</v>
      </c>
      <c r="O441" s="73">
        <f t="shared" si="47"/>
        <v>30988.666666666661</v>
      </c>
      <c r="P441" s="73">
        <f t="shared" si="46"/>
        <v>43240</v>
      </c>
      <c r="Q441" s="63">
        <f t="shared" si="44"/>
        <v>67024.800000000003</v>
      </c>
      <c r="R441" s="73">
        <f>+VLOOKUP(B441,'luong lai may'!$B$16:$E$611,4,0)</f>
        <v>427692</v>
      </c>
      <c r="S441" s="73">
        <f t="shared" si="43"/>
        <v>659749</v>
      </c>
    </row>
    <row r="442" spans="2:19" ht="17.25" customHeight="1" thickBot="1" x14ac:dyDescent="0.25">
      <c r="B442" s="31" t="s">
        <v>809</v>
      </c>
      <c r="C442" s="209" t="s">
        <v>810</v>
      </c>
      <c r="D442" s="213"/>
      <c r="E442" s="213"/>
      <c r="F442" s="213"/>
      <c r="G442" s="213"/>
      <c r="H442" s="213"/>
      <c r="I442" s="210"/>
      <c r="J442" s="170"/>
      <c r="K442" s="169"/>
      <c r="L442" s="169"/>
      <c r="M442" s="74"/>
      <c r="N442" s="73"/>
      <c r="O442" s="73" t="str">
        <f t="shared" si="47"/>
        <v/>
      </c>
      <c r="P442" s="73" t="str">
        <f t="shared" si="46"/>
        <v/>
      </c>
      <c r="Q442" s="63">
        <f t="shared" si="44"/>
        <v>0</v>
      </c>
      <c r="R442" s="73"/>
      <c r="S442" s="73"/>
    </row>
    <row r="443" spans="2:19" ht="17.25" customHeight="1" thickBot="1" x14ac:dyDescent="0.25">
      <c r="B443" s="35" t="s">
        <v>811</v>
      </c>
      <c r="C443" s="197" t="s">
        <v>812</v>
      </c>
      <c r="D443" s="2">
        <v>240</v>
      </c>
      <c r="E443" s="2">
        <v>14</v>
      </c>
      <c r="F443" s="211">
        <v>3.1</v>
      </c>
      <c r="G443" s="212"/>
      <c r="H443" s="211">
        <v>6</v>
      </c>
      <c r="I443" s="212"/>
      <c r="J443" s="171">
        <v>45</v>
      </c>
      <c r="K443" s="171" t="s">
        <v>1150</v>
      </c>
      <c r="L443" s="169" t="s">
        <v>14</v>
      </c>
      <c r="M443" s="64">
        <v>682000</v>
      </c>
      <c r="N443" s="73">
        <f t="shared" si="45"/>
        <v>358050.00000000006</v>
      </c>
      <c r="O443" s="73">
        <f t="shared" si="47"/>
        <v>88091.666666666672</v>
      </c>
      <c r="P443" s="73">
        <f t="shared" si="46"/>
        <v>170500</v>
      </c>
      <c r="Q443" s="63">
        <f t="shared" si="44"/>
        <v>680400</v>
      </c>
      <c r="R443" s="73">
        <f>+VLOOKUP(B443,'luong lai may'!$B$16:$E$611,4,0)</f>
        <v>196154</v>
      </c>
      <c r="S443" s="73">
        <f t="shared" si="43"/>
        <v>1493196</v>
      </c>
    </row>
    <row r="444" spans="2:19" ht="17.25" customHeight="1" thickBot="1" x14ac:dyDescent="0.25">
      <c r="B444" s="31" t="s">
        <v>813</v>
      </c>
      <c r="C444" s="209" t="s">
        <v>814</v>
      </c>
      <c r="D444" s="213"/>
      <c r="E444" s="213"/>
      <c r="F444" s="213"/>
      <c r="G444" s="213"/>
      <c r="H444" s="213"/>
      <c r="I444" s="213"/>
      <c r="J444" s="213"/>
      <c r="K444" s="213"/>
      <c r="L444" s="213"/>
      <c r="M444" s="74"/>
      <c r="N444" s="73"/>
      <c r="O444" s="73" t="str">
        <f t="shared" si="47"/>
        <v/>
      </c>
      <c r="P444" s="73" t="str">
        <f t="shared" si="46"/>
        <v/>
      </c>
      <c r="Q444" s="63">
        <f t="shared" si="44"/>
        <v>0</v>
      </c>
      <c r="R444" s="73"/>
      <c r="S444" s="73"/>
    </row>
    <row r="445" spans="2:19" ht="17.25" customHeight="1" thickBot="1" x14ac:dyDescent="0.25">
      <c r="B445" s="31" t="s">
        <v>815</v>
      </c>
      <c r="C445" s="209" t="s">
        <v>816</v>
      </c>
      <c r="D445" s="213"/>
      <c r="E445" s="213"/>
      <c r="F445" s="213"/>
      <c r="G445" s="213"/>
      <c r="H445" s="213"/>
      <c r="I445" s="210"/>
      <c r="J445" s="170"/>
      <c r="K445" s="211"/>
      <c r="L445" s="218"/>
      <c r="M445" s="74"/>
      <c r="N445" s="73"/>
      <c r="O445" s="73" t="str">
        <f t="shared" si="47"/>
        <v/>
      </c>
      <c r="P445" s="73" t="str">
        <f t="shared" si="46"/>
        <v/>
      </c>
      <c r="Q445" s="63">
        <f t="shared" si="44"/>
        <v>0</v>
      </c>
      <c r="R445" s="73"/>
      <c r="S445" s="73"/>
    </row>
    <row r="446" spans="2:19" ht="33.75" customHeight="1" thickBot="1" x14ac:dyDescent="0.25">
      <c r="B446" s="35" t="s">
        <v>817</v>
      </c>
      <c r="C446" s="197" t="s">
        <v>818</v>
      </c>
      <c r="D446" s="2">
        <v>150</v>
      </c>
      <c r="E446" s="2">
        <v>16</v>
      </c>
      <c r="F446" s="211">
        <v>4.2</v>
      </c>
      <c r="G446" s="212"/>
      <c r="H446" s="211">
        <v>6</v>
      </c>
      <c r="I446" s="212"/>
      <c r="J446" s="171">
        <v>53</v>
      </c>
      <c r="K446" s="171" t="s">
        <v>1150</v>
      </c>
      <c r="L446" s="169" t="s">
        <v>819</v>
      </c>
      <c r="M446" s="64">
        <v>951800</v>
      </c>
      <c r="N446" s="73">
        <f t="shared" si="45"/>
        <v>913728</v>
      </c>
      <c r="O446" s="73">
        <f t="shared" si="47"/>
        <v>266504.00000000006</v>
      </c>
      <c r="P446" s="73">
        <f t="shared" si="46"/>
        <v>380720</v>
      </c>
      <c r="Q446" s="63">
        <f t="shared" si="44"/>
        <v>801360</v>
      </c>
      <c r="R446" s="73">
        <f>+VLOOKUP(B446,'luong lai may'!$B$16:$E$611,4,0)</f>
        <v>701538</v>
      </c>
      <c r="S446" s="73">
        <f t="shared" si="43"/>
        <v>3063850</v>
      </c>
    </row>
    <row r="447" spans="2:19" ht="33.75" thickBot="1" x14ac:dyDescent="0.25">
      <c r="B447" s="35" t="s">
        <v>820</v>
      </c>
      <c r="C447" s="197" t="s">
        <v>821</v>
      </c>
      <c r="D447" s="2">
        <v>120</v>
      </c>
      <c r="E447" s="2">
        <v>17</v>
      </c>
      <c r="F447" s="211">
        <v>4.2</v>
      </c>
      <c r="G447" s="212"/>
      <c r="H447" s="211">
        <v>6</v>
      </c>
      <c r="I447" s="212"/>
      <c r="J447" s="171">
        <v>33</v>
      </c>
      <c r="K447" s="171" t="s">
        <v>1160</v>
      </c>
      <c r="L447" s="169" t="s">
        <v>822</v>
      </c>
      <c r="M447" s="64">
        <v>405000</v>
      </c>
      <c r="N447" s="73">
        <f t="shared" si="45"/>
        <v>516375.00000000006</v>
      </c>
      <c r="O447" s="73">
        <f t="shared" si="47"/>
        <v>141750</v>
      </c>
      <c r="P447" s="73">
        <f t="shared" si="46"/>
        <v>202500</v>
      </c>
      <c r="Q447" s="63">
        <f t="shared" si="44"/>
        <v>542480.4</v>
      </c>
      <c r="R447" s="73">
        <f>+VLOOKUP(B447,'luong lai may'!$B$16:$E$611,4,0)</f>
        <v>1761539</v>
      </c>
      <c r="S447" s="73">
        <f t="shared" si="43"/>
        <v>3164644</v>
      </c>
    </row>
    <row r="448" spans="2:19" ht="17.25" customHeight="1" thickBot="1" x14ac:dyDescent="0.25">
      <c r="B448" s="31" t="s">
        <v>823</v>
      </c>
      <c r="C448" s="209" t="s">
        <v>824</v>
      </c>
      <c r="D448" s="213"/>
      <c r="E448" s="213"/>
      <c r="F448" s="213"/>
      <c r="G448" s="213"/>
      <c r="H448" s="213"/>
      <c r="I448" s="210"/>
      <c r="J448" s="170"/>
      <c r="K448" s="169"/>
      <c r="L448" s="169"/>
      <c r="M448" s="74"/>
      <c r="N448" s="73"/>
      <c r="O448" s="73" t="str">
        <f t="shared" si="47"/>
        <v/>
      </c>
      <c r="P448" s="73" t="str">
        <f t="shared" si="46"/>
        <v/>
      </c>
      <c r="Q448" s="63">
        <f t="shared" si="44"/>
        <v>0</v>
      </c>
      <c r="R448" s="73"/>
      <c r="S448" s="73"/>
    </row>
    <row r="449" spans="2:19" ht="33.75" customHeight="1" thickBot="1" x14ac:dyDescent="0.25">
      <c r="B449" s="35" t="s">
        <v>825</v>
      </c>
      <c r="C449" s="197" t="s">
        <v>826</v>
      </c>
      <c r="D449" s="2">
        <v>240</v>
      </c>
      <c r="E449" s="2">
        <v>15</v>
      </c>
      <c r="F449" s="211">
        <v>3.5</v>
      </c>
      <c r="G449" s="212"/>
      <c r="H449" s="211">
        <v>6</v>
      </c>
      <c r="I449" s="212"/>
      <c r="J449" s="171">
        <v>201</v>
      </c>
      <c r="K449" s="171" t="s">
        <v>1132</v>
      </c>
      <c r="L449" s="169" t="s">
        <v>29</v>
      </c>
      <c r="M449" s="64">
        <v>5179300</v>
      </c>
      <c r="N449" s="73">
        <f t="shared" si="45"/>
        <v>2913356.25</v>
      </c>
      <c r="O449" s="73">
        <f t="shared" si="47"/>
        <v>755314.58333333349</v>
      </c>
      <c r="P449" s="73">
        <f t="shared" si="46"/>
        <v>1294825</v>
      </c>
      <c r="Q449" s="63">
        <f t="shared" si="44"/>
        <v>498962.4</v>
      </c>
      <c r="R449" s="73">
        <f>+VLOOKUP(B449,'luong lai may'!$B$16:$E$611,4,0)</f>
        <v>519231</v>
      </c>
      <c r="S449" s="73">
        <f t="shared" si="43"/>
        <v>5981689</v>
      </c>
    </row>
    <row r="450" spans="2:19" ht="83.25" thickBot="1" x14ac:dyDescent="0.25">
      <c r="B450" s="35" t="s">
        <v>827</v>
      </c>
      <c r="C450" s="197" t="s">
        <v>828</v>
      </c>
      <c r="D450" s="2">
        <v>120</v>
      </c>
      <c r="E450" s="2">
        <v>15</v>
      </c>
      <c r="F450" s="211">
        <v>3.5</v>
      </c>
      <c r="G450" s="212"/>
      <c r="H450" s="211">
        <v>6</v>
      </c>
      <c r="I450" s="212"/>
      <c r="J450" s="171">
        <v>2</v>
      </c>
      <c r="K450" s="171" t="s">
        <v>1132</v>
      </c>
      <c r="L450" s="169" t="s">
        <v>829</v>
      </c>
      <c r="M450" s="64">
        <v>1531400</v>
      </c>
      <c r="N450" s="73">
        <f t="shared" si="45"/>
        <v>1722825</v>
      </c>
      <c r="O450" s="73">
        <f t="shared" si="47"/>
        <v>446658.33333333337</v>
      </c>
      <c r="P450" s="73">
        <f t="shared" si="46"/>
        <v>765700</v>
      </c>
      <c r="Q450" s="63">
        <f t="shared" si="44"/>
        <v>4964.8</v>
      </c>
      <c r="R450" s="73">
        <f>+VLOOKUP(B450,'luong lai may'!$B$16:$E$611,4,0)</f>
        <v>470000</v>
      </c>
      <c r="S450" s="73">
        <f t="shared" si="43"/>
        <v>3410148</v>
      </c>
    </row>
    <row r="451" spans="2:19" ht="17.25" customHeight="1" thickBot="1" x14ac:dyDescent="0.25">
      <c r="B451" s="31" t="s">
        <v>830</v>
      </c>
      <c r="C451" s="209" t="s">
        <v>831</v>
      </c>
      <c r="D451" s="213"/>
      <c r="E451" s="213"/>
      <c r="F451" s="213"/>
      <c r="G451" s="210"/>
      <c r="H451" s="209"/>
      <c r="I451" s="210"/>
      <c r="J451" s="170"/>
      <c r="K451" s="211"/>
      <c r="L451" s="218"/>
      <c r="M451" s="74"/>
      <c r="N451" s="73"/>
      <c r="O451" s="73" t="str">
        <f t="shared" si="47"/>
        <v/>
      </c>
      <c r="P451" s="73" t="str">
        <f t="shared" si="46"/>
        <v/>
      </c>
      <c r="Q451" s="63">
        <f t="shared" si="44"/>
        <v>0</v>
      </c>
      <c r="R451" s="73"/>
      <c r="S451" s="73"/>
    </row>
    <row r="452" spans="2:19" ht="17.25" customHeight="1" thickBot="1" x14ac:dyDescent="0.25">
      <c r="B452" s="31" t="s">
        <v>832</v>
      </c>
      <c r="C452" s="209" t="s">
        <v>833</v>
      </c>
      <c r="D452" s="213"/>
      <c r="E452" s="213"/>
      <c r="F452" s="213"/>
      <c r="G452" s="213"/>
      <c r="H452" s="213"/>
      <c r="I452" s="210"/>
      <c r="J452" s="170"/>
      <c r="K452" s="211"/>
      <c r="L452" s="218"/>
      <c r="M452" s="74"/>
      <c r="N452" s="73"/>
      <c r="O452" s="73" t="str">
        <f t="shared" si="47"/>
        <v/>
      </c>
      <c r="P452" s="73" t="str">
        <f t="shared" si="46"/>
        <v/>
      </c>
      <c r="Q452" s="63">
        <f t="shared" si="44"/>
        <v>0</v>
      </c>
      <c r="R452" s="73"/>
      <c r="S452" s="73"/>
    </row>
    <row r="453" spans="2:19" ht="17.25" customHeight="1" thickBot="1" x14ac:dyDescent="0.25">
      <c r="B453" s="35" t="s">
        <v>834</v>
      </c>
      <c r="C453" s="197" t="s">
        <v>835</v>
      </c>
      <c r="D453" s="2">
        <v>180</v>
      </c>
      <c r="E453" s="2">
        <v>17</v>
      </c>
      <c r="F453" s="211">
        <v>4.7</v>
      </c>
      <c r="G453" s="212"/>
      <c r="H453" s="211">
        <v>5</v>
      </c>
      <c r="I453" s="212"/>
      <c r="J453" s="171">
        <v>2</v>
      </c>
      <c r="K453" s="171" t="s">
        <v>1132</v>
      </c>
      <c r="L453" s="169" t="s">
        <v>93</v>
      </c>
      <c r="M453" s="64">
        <v>2500</v>
      </c>
      <c r="N453" s="73">
        <f t="shared" si="45"/>
        <v>2361.1111111111113</v>
      </c>
      <c r="O453" s="73">
        <f t="shared" si="47"/>
        <v>652.77777777777783</v>
      </c>
      <c r="P453" s="73">
        <f t="shared" si="46"/>
        <v>694.44444444444446</v>
      </c>
      <c r="Q453" s="63">
        <f t="shared" si="44"/>
        <v>4964.8</v>
      </c>
      <c r="R453" s="73">
        <f>+VLOOKUP(B453,'luong lai may'!$B$16:$E$611,4,0)</f>
        <v>166154</v>
      </c>
      <c r="S453" s="73">
        <f t="shared" si="43"/>
        <v>174827</v>
      </c>
    </row>
    <row r="454" spans="2:19" ht="17.25" customHeight="1" thickBot="1" x14ac:dyDescent="0.25">
      <c r="B454" s="35" t="s">
        <v>836</v>
      </c>
      <c r="C454" s="197" t="s">
        <v>837</v>
      </c>
      <c r="D454" s="2">
        <v>180</v>
      </c>
      <c r="E454" s="2">
        <v>17</v>
      </c>
      <c r="F454" s="211">
        <v>4.7</v>
      </c>
      <c r="G454" s="212"/>
      <c r="H454" s="211">
        <v>5</v>
      </c>
      <c r="I454" s="212"/>
      <c r="J454" s="171">
        <v>3</v>
      </c>
      <c r="K454" s="171" t="s">
        <v>1132</v>
      </c>
      <c r="L454" s="169" t="s">
        <v>93</v>
      </c>
      <c r="M454" s="64">
        <v>3000</v>
      </c>
      <c r="N454" s="73">
        <f t="shared" si="45"/>
        <v>2833.3333333333335</v>
      </c>
      <c r="O454" s="73">
        <f t="shared" si="47"/>
        <v>783.33333333333337</v>
      </c>
      <c r="P454" s="73">
        <f t="shared" si="46"/>
        <v>833.33333333333337</v>
      </c>
      <c r="Q454" s="63">
        <f t="shared" si="44"/>
        <v>7447.2000000000007</v>
      </c>
      <c r="R454" s="73">
        <f>+VLOOKUP(B454,'luong lai may'!$B$16:$E$611,4,0)</f>
        <v>166154</v>
      </c>
      <c r="S454" s="73">
        <f t="shared" si="43"/>
        <v>178051</v>
      </c>
    </row>
    <row r="455" spans="2:19" ht="17.25" customHeight="1" thickBot="1" x14ac:dyDescent="0.25">
      <c r="B455" s="35" t="s">
        <v>838</v>
      </c>
      <c r="C455" s="197" t="s">
        <v>839</v>
      </c>
      <c r="D455" s="2">
        <v>180</v>
      </c>
      <c r="E455" s="2">
        <v>17</v>
      </c>
      <c r="F455" s="211">
        <v>4.7</v>
      </c>
      <c r="G455" s="212"/>
      <c r="H455" s="211">
        <v>5</v>
      </c>
      <c r="I455" s="212"/>
      <c r="J455" s="171">
        <v>4</v>
      </c>
      <c r="K455" s="171" t="s">
        <v>1132</v>
      </c>
      <c r="L455" s="169" t="s">
        <v>93</v>
      </c>
      <c r="M455" s="64">
        <v>3200</v>
      </c>
      <c r="N455" s="73">
        <f t="shared" si="45"/>
        <v>3022.2222222222222</v>
      </c>
      <c r="O455" s="73">
        <f t="shared" si="47"/>
        <v>835.55555555555554</v>
      </c>
      <c r="P455" s="73">
        <f t="shared" si="46"/>
        <v>888.88888888888891</v>
      </c>
      <c r="Q455" s="63">
        <f t="shared" si="44"/>
        <v>9929.6</v>
      </c>
      <c r="R455" s="73">
        <f>+VLOOKUP(B455,'luong lai may'!$B$16:$E$611,4,0)</f>
        <v>166154</v>
      </c>
      <c r="S455" s="73">
        <f t="shared" si="43"/>
        <v>180830</v>
      </c>
    </row>
    <row r="456" spans="2:19" ht="17.25" customHeight="1" thickBot="1" x14ac:dyDescent="0.25">
      <c r="B456" s="35" t="s">
        <v>840</v>
      </c>
      <c r="C456" s="197" t="s">
        <v>841</v>
      </c>
      <c r="D456" s="2">
        <v>180</v>
      </c>
      <c r="E456" s="2">
        <v>17</v>
      </c>
      <c r="F456" s="211">
        <v>4.7</v>
      </c>
      <c r="G456" s="212"/>
      <c r="H456" s="211">
        <v>5</v>
      </c>
      <c r="I456" s="212"/>
      <c r="J456" s="171">
        <v>5</v>
      </c>
      <c r="K456" s="171" t="s">
        <v>1132</v>
      </c>
      <c r="L456" s="169" t="s">
        <v>93</v>
      </c>
      <c r="M456" s="64">
        <v>3400</v>
      </c>
      <c r="N456" s="73">
        <f t="shared" si="45"/>
        <v>3211.1111111111113</v>
      </c>
      <c r="O456" s="73">
        <f t="shared" si="47"/>
        <v>887.77777777777783</v>
      </c>
      <c r="P456" s="73">
        <f t="shared" si="46"/>
        <v>944.44444444444446</v>
      </c>
      <c r="Q456" s="63">
        <f t="shared" si="44"/>
        <v>12412</v>
      </c>
      <c r="R456" s="73">
        <f>+VLOOKUP(B456,'luong lai may'!$B$16:$E$611,4,0)</f>
        <v>166154</v>
      </c>
      <c r="S456" s="73">
        <f t="shared" si="43"/>
        <v>183609</v>
      </c>
    </row>
    <row r="457" spans="2:19" ht="17.25" customHeight="1" thickBot="1" x14ac:dyDescent="0.25">
      <c r="B457" s="35" t="s">
        <v>842</v>
      </c>
      <c r="C457" s="197" t="s">
        <v>843</v>
      </c>
      <c r="D457" s="2">
        <v>180</v>
      </c>
      <c r="E457" s="2">
        <v>17</v>
      </c>
      <c r="F457" s="211">
        <v>4.7</v>
      </c>
      <c r="G457" s="212"/>
      <c r="H457" s="211">
        <v>5</v>
      </c>
      <c r="I457" s="212"/>
      <c r="J457" s="171">
        <v>8</v>
      </c>
      <c r="K457" s="171" t="s">
        <v>1132</v>
      </c>
      <c r="L457" s="169" t="s">
        <v>93</v>
      </c>
      <c r="M457" s="64">
        <v>4000</v>
      </c>
      <c r="N457" s="73">
        <f t="shared" si="45"/>
        <v>3777.7777777777778</v>
      </c>
      <c r="O457" s="73">
        <f t="shared" si="47"/>
        <v>1044.4444444444443</v>
      </c>
      <c r="P457" s="73">
        <f t="shared" si="46"/>
        <v>1111.1111111111111</v>
      </c>
      <c r="Q457" s="63">
        <f t="shared" si="44"/>
        <v>19859.2</v>
      </c>
      <c r="R457" s="73">
        <f>+VLOOKUP(B457,'luong lai may'!$B$16:$E$611,4,0)</f>
        <v>166154</v>
      </c>
      <c r="S457" s="73">
        <f t="shared" si="43"/>
        <v>191947</v>
      </c>
    </row>
    <row r="458" spans="2:19" ht="17.25" customHeight="1" thickBot="1" x14ac:dyDescent="0.25">
      <c r="B458" s="35" t="s">
        <v>844</v>
      </c>
      <c r="C458" s="197" t="s">
        <v>845</v>
      </c>
      <c r="D458" s="2">
        <v>150</v>
      </c>
      <c r="E458" s="2">
        <v>17</v>
      </c>
      <c r="F458" s="211">
        <v>4.7</v>
      </c>
      <c r="G458" s="212"/>
      <c r="H458" s="211">
        <v>5</v>
      </c>
      <c r="I458" s="212"/>
      <c r="J458" s="171">
        <v>12</v>
      </c>
      <c r="K458" s="171" t="s">
        <v>1132</v>
      </c>
      <c r="L458" s="169" t="s">
        <v>93</v>
      </c>
      <c r="M458" s="64">
        <v>6100</v>
      </c>
      <c r="N458" s="73">
        <f>+IF(M458&gt;=30000,(M458-M458*10%)*1000*E458%/D458,M458*E458%*1000/D458)</f>
        <v>6913.333333333333</v>
      </c>
      <c r="O458" s="73">
        <f t="shared" si="47"/>
        <v>1911.3333333333333</v>
      </c>
      <c r="P458" s="73">
        <f t="shared" si="46"/>
        <v>2033.3333333333333</v>
      </c>
      <c r="Q458" s="63">
        <f t="shared" si="44"/>
        <v>29788.800000000003</v>
      </c>
      <c r="R458" s="73">
        <f>+VLOOKUP(B458,'luong lai may'!$B$16:$E$611,4,0)</f>
        <v>166154</v>
      </c>
      <c r="S458" s="73">
        <f t="shared" si="43"/>
        <v>206801</v>
      </c>
    </row>
    <row r="459" spans="2:19" ht="17.25" customHeight="1" thickBot="1" x14ac:dyDescent="0.25">
      <c r="B459" s="35" t="s">
        <v>846</v>
      </c>
      <c r="C459" s="197" t="s">
        <v>847</v>
      </c>
      <c r="D459" s="2">
        <v>150</v>
      </c>
      <c r="E459" s="2">
        <v>17</v>
      </c>
      <c r="F459" s="211">
        <v>4.7</v>
      </c>
      <c r="G459" s="212"/>
      <c r="H459" s="211">
        <v>5</v>
      </c>
      <c r="I459" s="212"/>
      <c r="J459" s="171">
        <v>17</v>
      </c>
      <c r="K459" s="171" t="s">
        <v>1132</v>
      </c>
      <c r="L459" s="169" t="s">
        <v>93</v>
      </c>
      <c r="M459" s="64">
        <v>9300</v>
      </c>
      <c r="N459" s="73">
        <f t="shared" ref="N459:N498" si="48">+IF(M459&gt;=30000,(M459-M459*10%)*1000*E459%/D459,M459*E459%*1000/D459)</f>
        <v>10540</v>
      </c>
      <c r="O459" s="73">
        <f t="shared" si="47"/>
        <v>2914</v>
      </c>
      <c r="P459" s="73">
        <f t="shared" si="46"/>
        <v>3100</v>
      </c>
      <c r="Q459" s="63">
        <f t="shared" si="44"/>
        <v>42200.800000000003</v>
      </c>
      <c r="R459" s="73">
        <f>+VLOOKUP(B459,'luong lai may'!$B$16:$E$611,4,0)</f>
        <v>166154</v>
      </c>
      <c r="S459" s="73">
        <f t="shared" ref="S459:S492" si="49">+ROUND(SUM(N459:R459),0)</f>
        <v>224909</v>
      </c>
    </row>
    <row r="460" spans="2:19" ht="17.25" customHeight="1" thickBot="1" x14ac:dyDescent="0.25">
      <c r="B460" s="35" t="s">
        <v>848</v>
      </c>
      <c r="C460" s="197" t="s">
        <v>849</v>
      </c>
      <c r="D460" s="2">
        <v>150</v>
      </c>
      <c r="E460" s="2">
        <v>16</v>
      </c>
      <c r="F460" s="211">
        <v>4.5</v>
      </c>
      <c r="G460" s="212"/>
      <c r="H460" s="211">
        <v>5</v>
      </c>
      <c r="I460" s="212"/>
      <c r="J460" s="171">
        <v>34</v>
      </c>
      <c r="K460" s="171" t="s">
        <v>1132</v>
      </c>
      <c r="L460" s="169" t="s">
        <v>14</v>
      </c>
      <c r="M460" s="64">
        <v>15000</v>
      </c>
      <c r="N460" s="73">
        <f t="shared" si="48"/>
        <v>16000</v>
      </c>
      <c r="O460" s="73">
        <f t="shared" si="47"/>
        <v>4500</v>
      </c>
      <c r="P460" s="73">
        <f t="shared" si="46"/>
        <v>5000</v>
      </c>
      <c r="Q460" s="63">
        <f t="shared" si="44"/>
        <v>84401.600000000006</v>
      </c>
      <c r="R460" s="73">
        <f>+VLOOKUP(B460,'luong lai may'!$B$16:$E$611,4,0)</f>
        <v>196154</v>
      </c>
      <c r="S460" s="73">
        <f t="shared" si="49"/>
        <v>306056</v>
      </c>
    </row>
    <row r="461" spans="2:19" ht="17.25" customHeight="1" thickBot="1" x14ac:dyDescent="0.25">
      <c r="B461" s="35" t="s">
        <v>850</v>
      </c>
      <c r="C461" s="197" t="s">
        <v>851</v>
      </c>
      <c r="D461" s="2">
        <v>150</v>
      </c>
      <c r="E461" s="2">
        <v>16</v>
      </c>
      <c r="F461" s="211">
        <v>4.2</v>
      </c>
      <c r="G461" s="212"/>
      <c r="H461" s="211">
        <v>5</v>
      </c>
      <c r="I461" s="212"/>
      <c r="J461" s="171">
        <v>48</v>
      </c>
      <c r="K461" s="171" t="s">
        <v>1132</v>
      </c>
      <c r="L461" s="169" t="s">
        <v>14</v>
      </c>
      <c r="M461" s="64">
        <v>24300</v>
      </c>
      <c r="N461" s="73">
        <f t="shared" si="48"/>
        <v>25920</v>
      </c>
      <c r="O461" s="73">
        <f t="shared" si="47"/>
        <v>6804</v>
      </c>
      <c r="P461" s="73">
        <f t="shared" si="46"/>
        <v>8100</v>
      </c>
      <c r="Q461" s="63">
        <f t="shared" si="44"/>
        <v>119155.20000000001</v>
      </c>
      <c r="R461" s="73">
        <f>+VLOOKUP(B461,'luong lai may'!$B$16:$E$611,4,0)</f>
        <v>196154</v>
      </c>
      <c r="S461" s="73">
        <f t="shared" si="49"/>
        <v>356133</v>
      </c>
    </row>
    <row r="462" spans="2:19" ht="17.25" customHeight="1" thickBot="1" x14ac:dyDescent="0.25">
      <c r="B462" s="35" t="s">
        <v>852</v>
      </c>
      <c r="C462" s="197" t="s">
        <v>853</v>
      </c>
      <c r="D462" s="2">
        <v>150</v>
      </c>
      <c r="E462" s="2">
        <v>16</v>
      </c>
      <c r="F462" s="211">
        <v>4.2</v>
      </c>
      <c r="G462" s="212"/>
      <c r="H462" s="211">
        <v>5</v>
      </c>
      <c r="I462" s="212"/>
      <c r="J462" s="171">
        <v>53</v>
      </c>
      <c r="K462" s="171" t="s">
        <v>1132</v>
      </c>
      <c r="L462" s="169" t="s">
        <v>14</v>
      </c>
      <c r="M462" s="64">
        <v>28000</v>
      </c>
      <c r="N462" s="73">
        <f t="shared" si="48"/>
        <v>29866.666666666668</v>
      </c>
      <c r="O462" s="73">
        <f t="shared" si="47"/>
        <v>7840</v>
      </c>
      <c r="P462" s="73">
        <f t="shared" si="46"/>
        <v>9333.3333333333339</v>
      </c>
      <c r="Q462" s="63">
        <f t="shared" si="44"/>
        <v>131567.20000000001</v>
      </c>
      <c r="R462" s="73">
        <f>+VLOOKUP(B462,'luong lai may'!$B$16:$E$611,4,0)</f>
        <v>196154</v>
      </c>
      <c r="S462" s="73">
        <f t="shared" si="49"/>
        <v>374761</v>
      </c>
    </row>
    <row r="463" spans="2:19" ht="17.25" customHeight="1" thickBot="1" x14ac:dyDescent="0.25">
      <c r="B463" s="35" t="s">
        <v>854</v>
      </c>
      <c r="C463" s="197" t="s">
        <v>629</v>
      </c>
      <c r="D463" s="2">
        <v>150</v>
      </c>
      <c r="E463" s="2">
        <v>14</v>
      </c>
      <c r="F463" s="211">
        <v>3.6</v>
      </c>
      <c r="G463" s="212"/>
      <c r="H463" s="211">
        <v>5</v>
      </c>
      <c r="I463" s="212"/>
      <c r="J463" s="171">
        <v>180</v>
      </c>
      <c r="K463" s="171" t="s">
        <v>1132</v>
      </c>
      <c r="L463" s="169" t="s">
        <v>14</v>
      </c>
      <c r="M463" s="64">
        <v>94200</v>
      </c>
      <c r="N463" s="73">
        <f t="shared" si="48"/>
        <v>79128.000000000015</v>
      </c>
      <c r="O463" s="73">
        <f t="shared" si="47"/>
        <v>22608.000000000004</v>
      </c>
      <c r="P463" s="73">
        <f t="shared" si="46"/>
        <v>31400</v>
      </c>
      <c r="Q463" s="63">
        <f t="shared" si="44"/>
        <v>446832</v>
      </c>
      <c r="R463" s="73">
        <f>+VLOOKUP(B463,'luong lai may'!$B$16:$E$611,4,0)</f>
        <v>196154</v>
      </c>
      <c r="S463" s="73">
        <f t="shared" si="49"/>
        <v>776122</v>
      </c>
    </row>
    <row r="464" spans="2:19" ht="17.25" customHeight="1" thickBot="1" x14ac:dyDescent="0.25">
      <c r="B464" s="31" t="s">
        <v>855</v>
      </c>
      <c r="C464" s="209" t="s">
        <v>856</v>
      </c>
      <c r="D464" s="213"/>
      <c r="E464" s="213"/>
      <c r="F464" s="213"/>
      <c r="G464" s="213"/>
      <c r="H464" s="213"/>
      <c r="I464" s="210"/>
      <c r="J464" s="170"/>
      <c r="K464" s="169"/>
      <c r="L464" s="169"/>
      <c r="M464" s="74"/>
      <c r="N464" s="73"/>
      <c r="O464" s="73" t="str">
        <f t="shared" si="47"/>
        <v/>
      </c>
      <c r="P464" s="73" t="str">
        <f t="shared" si="46"/>
        <v/>
      </c>
      <c r="Q464" s="63">
        <f t="shared" si="44"/>
        <v>0</v>
      </c>
      <c r="R464" s="73"/>
      <c r="S464" s="73"/>
    </row>
    <row r="465" spans="2:19" ht="17.25" customHeight="1" thickBot="1" x14ac:dyDescent="0.25">
      <c r="B465" s="35" t="s">
        <v>857</v>
      </c>
      <c r="C465" s="197" t="s">
        <v>858</v>
      </c>
      <c r="D465" s="2">
        <v>150</v>
      </c>
      <c r="E465" s="2">
        <v>20</v>
      </c>
      <c r="F465" s="211">
        <v>5.4</v>
      </c>
      <c r="G465" s="212"/>
      <c r="H465" s="211">
        <v>5</v>
      </c>
      <c r="I465" s="212"/>
      <c r="J465" s="171">
        <v>2.7</v>
      </c>
      <c r="K465" s="171" t="s">
        <v>1150</v>
      </c>
      <c r="L465" s="169" t="s">
        <v>14</v>
      </c>
      <c r="M465" s="64">
        <v>11300</v>
      </c>
      <c r="N465" s="73">
        <f t="shared" si="48"/>
        <v>15066.666666666666</v>
      </c>
      <c r="O465" s="73">
        <f>+IFERROR(IF(ISNUMBER(B465),"",M465*F465%*1000/D465),"")</f>
        <v>4068</v>
      </c>
      <c r="P465" s="73">
        <f t="shared" si="46"/>
        <v>3766.6666666666665</v>
      </c>
      <c r="Q465" s="63">
        <f t="shared" si="44"/>
        <v>40824</v>
      </c>
      <c r="R465" s="73">
        <f>+VLOOKUP(B465,'luong lai may'!$B$16:$E$611,4,0)</f>
        <v>196154</v>
      </c>
      <c r="S465" s="73">
        <f t="shared" si="49"/>
        <v>259879</v>
      </c>
    </row>
    <row r="466" spans="2:19" ht="17.25" customHeight="1" thickBot="1" x14ac:dyDescent="0.25">
      <c r="B466" s="35" t="s">
        <v>859</v>
      </c>
      <c r="C466" s="197" t="s">
        <v>860</v>
      </c>
      <c r="D466" s="2">
        <v>150</v>
      </c>
      <c r="E466" s="2">
        <v>20</v>
      </c>
      <c r="F466" s="211">
        <v>5.4</v>
      </c>
      <c r="G466" s="212"/>
      <c r="H466" s="211">
        <v>5</v>
      </c>
      <c r="I466" s="212"/>
      <c r="J466" s="171">
        <v>3</v>
      </c>
      <c r="K466" s="171" t="s">
        <v>1150</v>
      </c>
      <c r="L466" s="169" t="s">
        <v>14</v>
      </c>
      <c r="M466" s="64">
        <v>13500</v>
      </c>
      <c r="N466" s="73">
        <f t="shared" si="48"/>
        <v>18000</v>
      </c>
      <c r="O466" s="73">
        <f t="shared" ref="O466:O530" si="50">+IFERROR(IF(ISNUMBER(B466),"",M466*F466%*1000/D466),"")</f>
        <v>4860.0000000000009</v>
      </c>
      <c r="P466" s="73">
        <f t="shared" si="46"/>
        <v>4500</v>
      </c>
      <c r="Q466" s="63">
        <f t="shared" si="44"/>
        <v>45360</v>
      </c>
      <c r="R466" s="73">
        <f>+VLOOKUP(B466,'luong lai may'!$B$16:$E$611,4,0)</f>
        <v>196154</v>
      </c>
      <c r="S466" s="73">
        <f t="shared" si="49"/>
        <v>268874</v>
      </c>
    </row>
    <row r="467" spans="2:19" ht="17.25" customHeight="1" thickBot="1" x14ac:dyDescent="0.25">
      <c r="B467" s="35" t="s">
        <v>861</v>
      </c>
      <c r="C467" s="197" t="s">
        <v>862</v>
      </c>
      <c r="D467" s="2">
        <v>150</v>
      </c>
      <c r="E467" s="2">
        <v>20</v>
      </c>
      <c r="F467" s="211">
        <v>5.4</v>
      </c>
      <c r="G467" s="212"/>
      <c r="H467" s="211">
        <v>5</v>
      </c>
      <c r="I467" s="212"/>
      <c r="J467" s="171">
        <v>5</v>
      </c>
      <c r="K467" s="171" t="s">
        <v>1150</v>
      </c>
      <c r="L467" s="169" t="s">
        <v>14</v>
      </c>
      <c r="M467" s="64">
        <v>23500</v>
      </c>
      <c r="N467" s="73">
        <f t="shared" si="48"/>
        <v>31333.333333333332</v>
      </c>
      <c r="O467" s="73">
        <f t="shared" si="50"/>
        <v>8460.0000000000018</v>
      </c>
      <c r="P467" s="73">
        <f t="shared" si="46"/>
        <v>7833.333333333333</v>
      </c>
      <c r="Q467" s="63">
        <f t="shared" si="44"/>
        <v>75600</v>
      </c>
      <c r="R467" s="73">
        <f>+VLOOKUP(B467,'luong lai may'!$B$16:$E$611,4,0)</f>
        <v>196154</v>
      </c>
      <c r="S467" s="73">
        <f t="shared" si="49"/>
        <v>319381</v>
      </c>
    </row>
    <row r="468" spans="2:19" ht="17.25" customHeight="1" thickBot="1" x14ac:dyDescent="0.25">
      <c r="B468" s="35" t="s">
        <v>863</v>
      </c>
      <c r="C468" s="197" t="s">
        <v>864</v>
      </c>
      <c r="D468" s="2">
        <v>150</v>
      </c>
      <c r="E468" s="2">
        <v>18</v>
      </c>
      <c r="F468" s="211">
        <v>4.7</v>
      </c>
      <c r="G468" s="212"/>
      <c r="H468" s="211">
        <v>5</v>
      </c>
      <c r="I468" s="212"/>
      <c r="J468" s="171">
        <v>10</v>
      </c>
      <c r="K468" s="171" t="s">
        <v>1150</v>
      </c>
      <c r="L468" s="169" t="s">
        <v>14</v>
      </c>
      <c r="M468" s="64">
        <v>57400</v>
      </c>
      <c r="N468" s="73">
        <f t="shared" si="48"/>
        <v>61992</v>
      </c>
      <c r="O468" s="73">
        <f t="shared" si="50"/>
        <v>17985.333333333332</v>
      </c>
      <c r="P468" s="73">
        <f t="shared" si="46"/>
        <v>19133.333333333332</v>
      </c>
      <c r="Q468" s="63">
        <f t="shared" si="44"/>
        <v>151200</v>
      </c>
      <c r="R468" s="73">
        <f>+VLOOKUP(B468,'luong lai may'!$B$16:$E$611,4,0)</f>
        <v>196154</v>
      </c>
      <c r="S468" s="73">
        <f t="shared" si="49"/>
        <v>446465</v>
      </c>
    </row>
    <row r="469" spans="2:19" ht="17.25" customHeight="1" thickBot="1" x14ac:dyDescent="0.25">
      <c r="B469" s="35" t="s">
        <v>865</v>
      </c>
      <c r="C469" s="197" t="s">
        <v>727</v>
      </c>
      <c r="D469" s="2">
        <v>150</v>
      </c>
      <c r="E469" s="2">
        <v>17</v>
      </c>
      <c r="F469" s="211">
        <v>4</v>
      </c>
      <c r="G469" s="212"/>
      <c r="H469" s="211">
        <v>5</v>
      </c>
      <c r="I469" s="212"/>
      <c r="J469" s="171">
        <v>11</v>
      </c>
      <c r="K469" s="171" t="s">
        <v>1150</v>
      </c>
      <c r="L469" s="169" t="s">
        <v>14</v>
      </c>
      <c r="M469" s="64">
        <v>64300</v>
      </c>
      <c r="N469" s="73">
        <f t="shared" si="48"/>
        <v>65586</v>
      </c>
      <c r="O469" s="73">
        <f t="shared" si="50"/>
        <v>17146.666666666668</v>
      </c>
      <c r="P469" s="73">
        <f t="shared" si="46"/>
        <v>21433.333333333332</v>
      </c>
      <c r="Q469" s="63">
        <f t="shared" si="44"/>
        <v>166320</v>
      </c>
      <c r="R469" s="73">
        <f>+VLOOKUP(B469,'luong lai may'!$B$16:$E$611,4,0)</f>
        <v>196154</v>
      </c>
      <c r="S469" s="73">
        <f t="shared" si="49"/>
        <v>466640</v>
      </c>
    </row>
    <row r="470" spans="2:19" ht="17.25" customHeight="1" thickBot="1" x14ac:dyDescent="0.25">
      <c r="B470" s="35" t="s">
        <v>866</v>
      </c>
      <c r="C470" s="197" t="s">
        <v>712</v>
      </c>
      <c r="D470" s="2">
        <v>150</v>
      </c>
      <c r="E470" s="2">
        <v>17</v>
      </c>
      <c r="F470" s="211">
        <v>4</v>
      </c>
      <c r="G470" s="212"/>
      <c r="H470" s="211">
        <v>5</v>
      </c>
      <c r="I470" s="212"/>
      <c r="J470" s="171">
        <v>15</v>
      </c>
      <c r="K470" s="171" t="s">
        <v>1150</v>
      </c>
      <c r="L470" s="169" t="s">
        <v>14</v>
      </c>
      <c r="M470" s="64">
        <v>96700</v>
      </c>
      <c r="N470" s="73">
        <f t="shared" si="48"/>
        <v>98634.000000000015</v>
      </c>
      <c r="O470" s="73">
        <f t="shared" si="50"/>
        <v>25786.666666666668</v>
      </c>
      <c r="P470" s="73">
        <f t="shared" si="46"/>
        <v>32233.333333333332</v>
      </c>
      <c r="Q470" s="63">
        <f t="shared" si="44"/>
        <v>226800</v>
      </c>
      <c r="R470" s="73">
        <f>+VLOOKUP(B470,'luong lai may'!$B$16:$E$611,4,0)</f>
        <v>196154</v>
      </c>
      <c r="S470" s="73">
        <f t="shared" si="49"/>
        <v>579608</v>
      </c>
    </row>
    <row r="471" spans="2:19" ht="17.25" customHeight="1" thickBot="1" x14ac:dyDescent="0.25">
      <c r="B471" s="35" t="s">
        <v>867</v>
      </c>
      <c r="C471" s="197" t="s">
        <v>868</v>
      </c>
      <c r="D471" s="2">
        <v>150</v>
      </c>
      <c r="E471" s="2">
        <v>17</v>
      </c>
      <c r="F471" s="211">
        <v>4.4000000000000004</v>
      </c>
      <c r="G471" s="212"/>
      <c r="H471" s="211">
        <v>5</v>
      </c>
      <c r="I471" s="212"/>
      <c r="J471" s="171">
        <v>20</v>
      </c>
      <c r="K471" s="171" t="s">
        <v>1150</v>
      </c>
      <c r="L471" s="169" t="s">
        <v>14</v>
      </c>
      <c r="M471" s="64">
        <v>106200</v>
      </c>
      <c r="N471" s="73">
        <f t="shared" si="48"/>
        <v>108324.00000000001</v>
      </c>
      <c r="O471" s="73">
        <f t="shared" si="50"/>
        <v>31152</v>
      </c>
      <c r="P471" s="73">
        <f t="shared" si="46"/>
        <v>35400</v>
      </c>
      <c r="Q471" s="63">
        <f t="shared" si="44"/>
        <v>302400</v>
      </c>
      <c r="R471" s="73">
        <f>+VLOOKUP(B471,'luong lai may'!$B$16:$E$611,4,0)</f>
        <v>196154</v>
      </c>
      <c r="S471" s="73">
        <f t="shared" si="49"/>
        <v>673430</v>
      </c>
    </row>
    <row r="472" spans="2:19" ht="17.25" customHeight="1" thickBot="1" x14ac:dyDescent="0.25">
      <c r="B472" s="35" t="s">
        <v>869</v>
      </c>
      <c r="C472" s="197" t="s">
        <v>63</v>
      </c>
      <c r="D472" s="2">
        <v>150</v>
      </c>
      <c r="E472" s="2">
        <v>16</v>
      </c>
      <c r="F472" s="211">
        <v>3.8</v>
      </c>
      <c r="G472" s="212"/>
      <c r="H472" s="211">
        <v>5</v>
      </c>
      <c r="I472" s="212"/>
      <c r="J472" s="171">
        <v>36</v>
      </c>
      <c r="K472" s="171" t="s">
        <v>1150</v>
      </c>
      <c r="L472" s="169" t="s">
        <v>14</v>
      </c>
      <c r="M472" s="64">
        <v>207100</v>
      </c>
      <c r="N472" s="73">
        <f t="shared" si="48"/>
        <v>198816</v>
      </c>
      <c r="O472" s="73">
        <f t="shared" si="50"/>
        <v>52465.333333333336</v>
      </c>
      <c r="P472" s="73">
        <f>+IFERROR(IF(ISNUMBER(B472),"",M472*H472%*1000/D472),"")</f>
        <v>69033.333333333328</v>
      </c>
      <c r="Q472" s="63">
        <f t="shared" si="44"/>
        <v>544320</v>
      </c>
      <c r="R472" s="73">
        <f>+VLOOKUP(B472,'luong lai may'!$B$16:$E$611,4,0)</f>
        <v>196154</v>
      </c>
      <c r="S472" s="73">
        <f t="shared" si="49"/>
        <v>1060789</v>
      </c>
    </row>
    <row r="473" spans="2:19" ht="17.25" customHeight="1" thickBot="1" x14ac:dyDescent="0.25">
      <c r="B473" s="35" t="s">
        <v>870</v>
      </c>
      <c r="C473" s="197" t="s">
        <v>720</v>
      </c>
      <c r="D473" s="2">
        <v>150</v>
      </c>
      <c r="E473" s="2">
        <v>16</v>
      </c>
      <c r="F473" s="211">
        <v>3.8</v>
      </c>
      <c r="G473" s="212"/>
      <c r="H473" s="211">
        <v>5</v>
      </c>
      <c r="I473" s="212"/>
      <c r="J473" s="171">
        <v>53</v>
      </c>
      <c r="K473" s="171" t="s">
        <v>1150</v>
      </c>
      <c r="L473" s="169" t="s">
        <v>14</v>
      </c>
      <c r="M473" s="64">
        <v>209900</v>
      </c>
      <c r="N473" s="73">
        <f t="shared" si="48"/>
        <v>201504</v>
      </c>
      <c r="O473" s="73">
        <f t="shared" si="50"/>
        <v>53174.666666666664</v>
      </c>
      <c r="P473" s="73">
        <f t="shared" ref="P473:P536" si="51">+IFERROR(IF(ISNUMBER(B473),"",M473*H473%*1000/D473),"")</f>
        <v>69966.666666666672</v>
      </c>
      <c r="Q473" s="63">
        <f t="shared" si="44"/>
        <v>801360</v>
      </c>
      <c r="R473" s="73">
        <f>+VLOOKUP(B473,'luong lai may'!$B$16:$E$611,4,0)</f>
        <v>196154</v>
      </c>
      <c r="S473" s="73">
        <f t="shared" si="49"/>
        <v>1322159</v>
      </c>
    </row>
    <row r="474" spans="2:19" ht="17.25" customHeight="1" thickBot="1" x14ac:dyDescent="0.25">
      <c r="B474" s="31" t="s">
        <v>871</v>
      </c>
      <c r="C474" s="209" t="s">
        <v>872</v>
      </c>
      <c r="D474" s="213"/>
      <c r="E474" s="213"/>
      <c r="F474" s="213"/>
      <c r="G474" s="213"/>
      <c r="H474" s="213"/>
      <c r="I474" s="210"/>
      <c r="J474" s="170"/>
      <c r="K474" s="169"/>
      <c r="L474" s="169"/>
      <c r="M474" s="74"/>
      <c r="N474" s="73"/>
      <c r="O474" s="73" t="str">
        <f t="shared" si="50"/>
        <v/>
      </c>
      <c r="P474" s="73" t="str">
        <f t="shared" si="51"/>
        <v/>
      </c>
      <c r="Q474" s="63">
        <f t="shared" si="44"/>
        <v>0</v>
      </c>
      <c r="R474" s="73"/>
      <c r="S474" s="73"/>
    </row>
    <row r="475" spans="2:19" ht="17.25" customHeight="1" thickBot="1" x14ac:dyDescent="0.25">
      <c r="B475" s="35" t="s">
        <v>873</v>
      </c>
      <c r="C475" s="197" t="s">
        <v>874</v>
      </c>
      <c r="D475" s="2">
        <v>150</v>
      </c>
      <c r="E475" s="2">
        <v>20</v>
      </c>
      <c r="F475" s="211">
        <v>5.8</v>
      </c>
      <c r="G475" s="212"/>
      <c r="H475" s="211">
        <v>5</v>
      </c>
      <c r="I475" s="212"/>
      <c r="J475" s="171">
        <v>1.6</v>
      </c>
      <c r="K475" s="171" t="s">
        <v>1160</v>
      </c>
      <c r="L475" s="169" t="s">
        <v>14</v>
      </c>
      <c r="M475" s="74">
        <v>8600</v>
      </c>
      <c r="N475" s="73">
        <f t="shared" si="48"/>
        <v>11466.666666666666</v>
      </c>
      <c r="O475" s="73">
        <f t="shared" si="50"/>
        <v>3325.333333333333</v>
      </c>
      <c r="P475" s="73">
        <f t="shared" si="51"/>
        <v>2866.6666666666665</v>
      </c>
      <c r="Q475" s="63">
        <f t="shared" si="44"/>
        <v>26302.080000000002</v>
      </c>
      <c r="R475" s="73">
        <f>+VLOOKUP(B475,'luong lai may'!$B$16:$E$611,4,0)</f>
        <v>196154</v>
      </c>
      <c r="S475" s="73">
        <f t="shared" si="49"/>
        <v>240115</v>
      </c>
    </row>
    <row r="476" spans="2:19" ht="17.25" customHeight="1" thickBot="1" x14ac:dyDescent="0.25">
      <c r="B476" s="35" t="s">
        <v>875</v>
      </c>
      <c r="C476" s="197" t="s">
        <v>876</v>
      </c>
      <c r="D476" s="2">
        <v>150</v>
      </c>
      <c r="E476" s="2">
        <v>20</v>
      </c>
      <c r="F476" s="211">
        <v>5.8</v>
      </c>
      <c r="G476" s="212"/>
      <c r="H476" s="211">
        <v>5</v>
      </c>
      <c r="I476" s="212"/>
      <c r="J476" s="171">
        <v>3</v>
      </c>
      <c r="K476" s="171" t="s">
        <v>1160</v>
      </c>
      <c r="L476" s="169" t="s">
        <v>14</v>
      </c>
      <c r="M476" s="74">
        <v>14700</v>
      </c>
      <c r="N476" s="73">
        <f t="shared" si="48"/>
        <v>19600</v>
      </c>
      <c r="O476" s="73">
        <f t="shared" si="50"/>
        <v>5683.9999999999991</v>
      </c>
      <c r="P476" s="73">
        <f t="shared" si="51"/>
        <v>4900</v>
      </c>
      <c r="Q476" s="63">
        <f t="shared" si="44"/>
        <v>49316.4</v>
      </c>
      <c r="R476" s="73">
        <f>+VLOOKUP(B476,'luong lai may'!$B$16:$E$611,4,0)</f>
        <v>196154</v>
      </c>
      <c r="S476" s="73">
        <f t="shared" si="49"/>
        <v>275654</v>
      </c>
    </row>
    <row r="477" spans="2:19" ht="17.25" customHeight="1" thickBot="1" x14ac:dyDescent="0.25">
      <c r="B477" s="35" t="s">
        <v>877</v>
      </c>
      <c r="C477" s="197" t="s">
        <v>878</v>
      </c>
      <c r="D477" s="2">
        <v>150</v>
      </c>
      <c r="E477" s="2">
        <v>20</v>
      </c>
      <c r="F477" s="211">
        <v>5.8</v>
      </c>
      <c r="G477" s="212"/>
      <c r="H477" s="211">
        <v>5</v>
      </c>
      <c r="I477" s="212"/>
      <c r="J477" s="171">
        <v>4</v>
      </c>
      <c r="K477" s="171" t="s">
        <v>1160</v>
      </c>
      <c r="L477" s="169" t="s">
        <v>14</v>
      </c>
      <c r="M477" s="74">
        <v>19200</v>
      </c>
      <c r="N477" s="73">
        <f t="shared" si="48"/>
        <v>25600</v>
      </c>
      <c r="O477" s="73">
        <f t="shared" si="50"/>
        <v>7424</v>
      </c>
      <c r="P477" s="73">
        <f t="shared" si="51"/>
        <v>6400</v>
      </c>
      <c r="Q477" s="63">
        <f t="shared" si="44"/>
        <v>65755.199999999997</v>
      </c>
      <c r="R477" s="73">
        <f>+VLOOKUP(B477,'luong lai may'!$B$16:$E$611,4,0)</f>
        <v>196154</v>
      </c>
      <c r="S477" s="73">
        <f t="shared" si="49"/>
        <v>301333</v>
      </c>
    </row>
    <row r="478" spans="2:19" s="51" customFormat="1" ht="33.75" customHeight="1" thickBot="1" x14ac:dyDescent="0.25">
      <c r="B478" s="9" t="s">
        <v>879</v>
      </c>
      <c r="C478" s="205" t="s">
        <v>880</v>
      </c>
      <c r="D478" s="11">
        <v>150</v>
      </c>
      <c r="E478" s="11">
        <v>14</v>
      </c>
      <c r="F478" s="235">
        <v>3.6</v>
      </c>
      <c r="G478" s="236"/>
      <c r="H478" s="235">
        <v>5</v>
      </c>
      <c r="I478" s="236"/>
      <c r="J478" s="171">
        <v>22</v>
      </c>
      <c r="K478" s="171" t="s">
        <v>1132</v>
      </c>
      <c r="L478" s="177" t="s">
        <v>14</v>
      </c>
      <c r="M478" s="71"/>
      <c r="N478" s="73">
        <f t="shared" si="48"/>
        <v>0</v>
      </c>
      <c r="O478" s="73">
        <f t="shared" si="50"/>
        <v>0</v>
      </c>
      <c r="P478" s="73">
        <f t="shared" si="51"/>
        <v>0</v>
      </c>
      <c r="Q478" s="63">
        <f t="shared" si="44"/>
        <v>54612.800000000003</v>
      </c>
      <c r="R478" s="73">
        <f>+VLOOKUP(B478,'luong lai may'!$B$16:$E$611,4,0)</f>
        <v>196154</v>
      </c>
      <c r="S478" s="73">
        <f t="shared" si="49"/>
        <v>250767</v>
      </c>
    </row>
    <row r="479" spans="2:19" ht="33.75" customHeight="1" thickBot="1" x14ac:dyDescent="0.25">
      <c r="B479" s="31" t="s">
        <v>879</v>
      </c>
      <c r="C479" s="198" t="s">
        <v>881</v>
      </c>
      <c r="D479" s="2">
        <v>150</v>
      </c>
      <c r="E479" s="2">
        <v>14</v>
      </c>
      <c r="F479" s="211">
        <v>3.6</v>
      </c>
      <c r="G479" s="212"/>
      <c r="H479" s="211">
        <v>5</v>
      </c>
      <c r="I479" s="212"/>
      <c r="J479" s="171">
        <v>180</v>
      </c>
      <c r="K479" s="171" t="s">
        <v>1132</v>
      </c>
      <c r="L479" s="169" t="s">
        <v>14</v>
      </c>
      <c r="M479" s="64">
        <v>104700</v>
      </c>
      <c r="N479" s="73">
        <f t="shared" si="48"/>
        <v>87948.000000000015</v>
      </c>
      <c r="O479" s="73">
        <f t="shared" si="50"/>
        <v>25128.000000000004</v>
      </c>
      <c r="P479" s="73">
        <f t="shared" si="51"/>
        <v>34900</v>
      </c>
      <c r="Q479" s="63">
        <f t="shared" si="44"/>
        <v>446832</v>
      </c>
      <c r="R479" s="73">
        <f>+VLOOKUP(B479,'luong lai may'!$B$16:$E$611,4,0)</f>
        <v>196154</v>
      </c>
      <c r="S479" s="73">
        <f t="shared" si="49"/>
        <v>790962</v>
      </c>
    </row>
    <row r="480" spans="2:19" ht="50.25" thickBot="1" x14ac:dyDescent="0.25">
      <c r="B480" s="31" t="s">
        <v>882</v>
      </c>
      <c r="C480" s="198" t="s">
        <v>883</v>
      </c>
      <c r="D480" s="2">
        <v>150</v>
      </c>
      <c r="E480" s="2">
        <v>14</v>
      </c>
      <c r="F480" s="211">
        <v>2.2000000000000002</v>
      </c>
      <c r="G480" s="212"/>
      <c r="H480" s="211">
        <v>5</v>
      </c>
      <c r="I480" s="212"/>
      <c r="J480" s="171">
        <v>111</v>
      </c>
      <c r="K480" s="171" t="s">
        <v>1150</v>
      </c>
      <c r="L480" s="169" t="s">
        <v>291</v>
      </c>
      <c r="M480" s="64">
        <v>1010300</v>
      </c>
      <c r="N480" s="73">
        <f t="shared" si="48"/>
        <v>848652.00000000012</v>
      </c>
      <c r="O480" s="73">
        <f t="shared" si="50"/>
        <v>148177.33333333337</v>
      </c>
      <c r="P480" s="73">
        <f t="shared" si="51"/>
        <v>336766.66666666669</v>
      </c>
      <c r="Q480" s="63">
        <f t="shared" si="44"/>
        <v>1678320</v>
      </c>
      <c r="R480" s="73">
        <f>+VLOOKUP(B480,'luong lai may'!$B$16:$E$611,4,0)</f>
        <v>427692</v>
      </c>
      <c r="S480" s="73">
        <f t="shared" si="49"/>
        <v>3439608</v>
      </c>
    </row>
    <row r="481" spans="2:19" ht="17.25" thickBot="1" x14ac:dyDescent="0.25">
      <c r="B481" s="31" t="s">
        <v>884</v>
      </c>
      <c r="C481" s="209" t="s">
        <v>885</v>
      </c>
      <c r="D481" s="213"/>
      <c r="E481" s="210"/>
      <c r="F481" s="211"/>
      <c r="G481" s="212"/>
      <c r="H481" s="211"/>
      <c r="I481" s="212"/>
      <c r="J481" s="170"/>
      <c r="K481" s="169"/>
      <c r="L481" s="169"/>
      <c r="M481" s="74"/>
      <c r="N481" s="73"/>
      <c r="O481" s="73" t="str">
        <f t="shared" si="50"/>
        <v/>
      </c>
      <c r="P481" s="73" t="str">
        <f t="shared" si="51"/>
        <v/>
      </c>
      <c r="Q481" s="63">
        <f t="shared" si="44"/>
        <v>0</v>
      </c>
      <c r="R481" s="73"/>
      <c r="S481" s="73"/>
    </row>
    <row r="482" spans="2:19" ht="20.25" customHeight="1" thickBot="1" x14ac:dyDescent="0.25">
      <c r="B482" s="35" t="s">
        <v>886</v>
      </c>
      <c r="C482" s="197" t="s">
        <v>887</v>
      </c>
      <c r="D482" s="2">
        <v>110</v>
      </c>
      <c r="E482" s="2">
        <v>20</v>
      </c>
      <c r="F482" s="211">
        <v>6.6</v>
      </c>
      <c r="G482" s="212"/>
      <c r="H482" s="211">
        <v>5</v>
      </c>
      <c r="I482" s="212"/>
      <c r="J482" s="171">
        <v>19</v>
      </c>
      <c r="K482" s="171" t="s">
        <v>1132</v>
      </c>
      <c r="L482" s="169" t="s">
        <v>345</v>
      </c>
      <c r="M482" s="74">
        <v>90200</v>
      </c>
      <c r="N482" s="73">
        <f t="shared" si="48"/>
        <v>147600</v>
      </c>
      <c r="O482" s="73">
        <f t="shared" si="50"/>
        <v>54120.000000000007</v>
      </c>
      <c r="P482" s="73">
        <f t="shared" si="51"/>
        <v>41000</v>
      </c>
      <c r="Q482" s="63">
        <f t="shared" ref="Q482:Q545" si="52">+IF(RIGHT(K482,3)="zel",$N$9*$P$4*$J482,IF(RIGHT(K482,3)="ăng",$J482*$O$9*$P$5,IF(RIGHT(K482,3)="kWh",$J482*$P$9*$P$6,0)))</f>
        <v>47165.600000000006</v>
      </c>
      <c r="R482" s="73">
        <f>+VLOOKUP(B482,'luong lai may'!$B$16:$E$611,4,0)</f>
        <v>362308</v>
      </c>
      <c r="S482" s="73">
        <f t="shared" si="49"/>
        <v>652194</v>
      </c>
    </row>
    <row r="483" spans="2:19" ht="20.25" customHeight="1" thickBot="1" x14ac:dyDescent="0.25">
      <c r="B483" s="35" t="s">
        <v>888</v>
      </c>
      <c r="C483" s="197" t="s">
        <v>889</v>
      </c>
      <c r="D483" s="2">
        <v>110</v>
      </c>
      <c r="E483" s="2">
        <v>20</v>
      </c>
      <c r="F483" s="211">
        <v>6.6</v>
      </c>
      <c r="G483" s="212"/>
      <c r="H483" s="211">
        <v>5</v>
      </c>
      <c r="I483" s="212"/>
      <c r="J483" s="171">
        <v>34</v>
      </c>
      <c r="K483" s="171" t="s">
        <v>1132</v>
      </c>
      <c r="L483" s="169" t="s">
        <v>345</v>
      </c>
      <c r="M483" s="74">
        <v>113300</v>
      </c>
      <c r="N483" s="73">
        <f t="shared" si="48"/>
        <v>185400</v>
      </c>
      <c r="O483" s="73">
        <f t="shared" si="50"/>
        <v>67980</v>
      </c>
      <c r="P483" s="73">
        <f t="shared" si="51"/>
        <v>51500</v>
      </c>
      <c r="Q483" s="63">
        <f t="shared" si="52"/>
        <v>84401.600000000006</v>
      </c>
      <c r="R483" s="73">
        <f>+VLOOKUP(B483,'luong lai may'!$B$16:$E$611,4,0)</f>
        <v>362308</v>
      </c>
      <c r="S483" s="73">
        <f t="shared" si="49"/>
        <v>751590</v>
      </c>
    </row>
    <row r="484" spans="2:19" ht="20.25" customHeight="1" thickBot="1" x14ac:dyDescent="0.25">
      <c r="B484" s="35" t="s">
        <v>890</v>
      </c>
      <c r="C484" s="197" t="s">
        <v>891</v>
      </c>
      <c r="D484" s="2">
        <v>110</v>
      </c>
      <c r="E484" s="2">
        <v>20</v>
      </c>
      <c r="F484" s="211">
        <v>6.6</v>
      </c>
      <c r="G484" s="212"/>
      <c r="H484" s="211">
        <v>5</v>
      </c>
      <c r="I484" s="212"/>
      <c r="J484" s="171">
        <v>37</v>
      </c>
      <c r="K484" s="171" t="s">
        <v>1132</v>
      </c>
      <c r="L484" s="169" t="s">
        <v>345</v>
      </c>
      <c r="M484" s="85">
        <v>113300</v>
      </c>
      <c r="N484" s="73">
        <f t="shared" si="48"/>
        <v>185400</v>
      </c>
      <c r="O484" s="73">
        <f t="shared" si="50"/>
        <v>67980</v>
      </c>
      <c r="P484" s="73">
        <f t="shared" si="51"/>
        <v>51500</v>
      </c>
      <c r="Q484" s="63">
        <f t="shared" si="52"/>
        <v>91848.8</v>
      </c>
      <c r="R484" s="73">
        <f>+VLOOKUP(B484,'luong lai may'!$B$16:$E$611,4,0)</f>
        <v>362308</v>
      </c>
      <c r="S484" s="73">
        <f t="shared" si="49"/>
        <v>759037</v>
      </c>
    </row>
    <row r="485" spans="2:19" ht="20.25" customHeight="1" thickBot="1" x14ac:dyDescent="0.25">
      <c r="B485" s="35" t="s">
        <v>892</v>
      </c>
      <c r="C485" s="197" t="s">
        <v>893</v>
      </c>
      <c r="D485" s="2">
        <v>110</v>
      </c>
      <c r="E485" s="2">
        <v>20</v>
      </c>
      <c r="F485" s="211">
        <v>6.1</v>
      </c>
      <c r="G485" s="212"/>
      <c r="H485" s="211">
        <v>5</v>
      </c>
      <c r="I485" s="212"/>
      <c r="J485" s="171">
        <v>72</v>
      </c>
      <c r="K485" s="171" t="s">
        <v>1132</v>
      </c>
      <c r="L485" s="169" t="s">
        <v>345</v>
      </c>
      <c r="M485" s="74">
        <v>149000</v>
      </c>
      <c r="N485" s="73">
        <f t="shared" si="48"/>
        <v>243818.18181818182</v>
      </c>
      <c r="O485" s="73">
        <f t="shared" si="50"/>
        <v>82627.272727272721</v>
      </c>
      <c r="P485" s="73">
        <f t="shared" si="51"/>
        <v>67727.272727272721</v>
      </c>
      <c r="Q485" s="63">
        <f t="shared" si="52"/>
        <v>178732.80000000002</v>
      </c>
      <c r="R485" s="73">
        <f>+VLOOKUP(B485,'luong lai may'!$B$16:$E$611,4,0)</f>
        <v>362308</v>
      </c>
      <c r="S485" s="73">
        <f t="shared" si="49"/>
        <v>935214</v>
      </c>
    </row>
    <row r="486" spans="2:19" ht="17.25" customHeight="1" thickBot="1" x14ac:dyDescent="0.25">
      <c r="B486" s="31" t="s">
        <v>894</v>
      </c>
      <c r="C486" s="209" t="s">
        <v>895</v>
      </c>
      <c r="D486" s="213"/>
      <c r="E486" s="213"/>
      <c r="F486" s="213"/>
      <c r="G486" s="213"/>
      <c r="H486" s="213"/>
      <c r="I486" s="210"/>
      <c r="J486" s="170"/>
      <c r="K486" s="211"/>
      <c r="L486" s="218"/>
      <c r="M486" s="74"/>
      <c r="N486" s="73"/>
      <c r="O486" s="73" t="str">
        <f t="shared" si="50"/>
        <v/>
      </c>
      <c r="P486" s="73" t="str">
        <f t="shared" si="51"/>
        <v/>
      </c>
      <c r="Q486" s="63">
        <f t="shared" si="52"/>
        <v>0</v>
      </c>
      <c r="R486" s="73"/>
      <c r="S486" s="73"/>
    </row>
    <row r="487" spans="2:19" s="48" customFormat="1" ht="17.25" customHeight="1" thickBot="1" x14ac:dyDescent="0.25">
      <c r="B487" s="12" t="s">
        <v>896</v>
      </c>
      <c r="C487" s="203" t="s">
        <v>897</v>
      </c>
      <c r="D487" s="14">
        <v>180</v>
      </c>
      <c r="E487" s="14">
        <v>14</v>
      </c>
      <c r="F487" s="229">
        <v>3.8</v>
      </c>
      <c r="G487" s="230"/>
      <c r="H487" s="229">
        <v>5</v>
      </c>
      <c r="I487" s="230"/>
      <c r="J487" s="171">
        <v>54</v>
      </c>
      <c r="K487" s="171" t="s">
        <v>1150</v>
      </c>
      <c r="L487" s="175" t="s">
        <v>104</v>
      </c>
      <c r="M487" s="87"/>
      <c r="N487" s="73">
        <f t="shared" si="48"/>
        <v>0</v>
      </c>
      <c r="O487" s="73">
        <f t="shared" si="50"/>
        <v>0</v>
      </c>
      <c r="P487" s="73">
        <f t="shared" si="51"/>
        <v>0</v>
      </c>
      <c r="Q487" s="63">
        <f t="shared" si="52"/>
        <v>816480</v>
      </c>
      <c r="R487" s="73">
        <f>+VLOOKUP(B487,'luong lai may'!$B$16:$E$611,4,0)</f>
        <v>231538</v>
      </c>
      <c r="S487" s="73">
        <f t="shared" si="49"/>
        <v>1048018</v>
      </c>
    </row>
    <row r="488" spans="2:19" s="48" customFormat="1" ht="17.25" customHeight="1" thickBot="1" x14ac:dyDescent="0.25">
      <c r="B488" s="12" t="s">
        <v>898</v>
      </c>
      <c r="C488" s="203" t="s">
        <v>899</v>
      </c>
      <c r="D488" s="14">
        <v>180</v>
      </c>
      <c r="E488" s="14">
        <v>14</v>
      </c>
      <c r="F488" s="229">
        <v>3.5</v>
      </c>
      <c r="G488" s="230"/>
      <c r="H488" s="229">
        <v>5</v>
      </c>
      <c r="I488" s="230"/>
      <c r="J488" s="171">
        <v>127</v>
      </c>
      <c r="K488" s="171" t="s">
        <v>1150</v>
      </c>
      <c r="L488" s="175" t="s">
        <v>104</v>
      </c>
      <c r="M488" s="87"/>
      <c r="N488" s="73">
        <f t="shared" si="48"/>
        <v>0</v>
      </c>
      <c r="O488" s="73">
        <f t="shared" si="50"/>
        <v>0</v>
      </c>
      <c r="P488" s="73">
        <f t="shared" si="51"/>
        <v>0</v>
      </c>
      <c r="Q488" s="63">
        <f t="shared" si="52"/>
        <v>1920240</v>
      </c>
      <c r="R488" s="73">
        <f>+VLOOKUP(B488,'luong lai may'!$B$16:$E$611,4,0)</f>
        <v>231538</v>
      </c>
      <c r="S488" s="73">
        <f t="shared" si="49"/>
        <v>2151778</v>
      </c>
    </row>
    <row r="489" spans="2:19" s="48" customFormat="1" ht="17.25" customHeight="1" thickBot="1" x14ac:dyDescent="0.25">
      <c r="B489" s="12" t="s">
        <v>900</v>
      </c>
      <c r="C489" s="203" t="s">
        <v>901</v>
      </c>
      <c r="D489" s="14">
        <v>180</v>
      </c>
      <c r="E489" s="14">
        <v>14</v>
      </c>
      <c r="F489" s="229">
        <v>3.3</v>
      </c>
      <c r="G489" s="230"/>
      <c r="H489" s="229">
        <v>5</v>
      </c>
      <c r="I489" s="230"/>
      <c r="J489" s="171">
        <v>136</v>
      </c>
      <c r="K489" s="171" t="s">
        <v>1150</v>
      </c>
      <c r="L489" s="175" t="s">
        <v>104</v>
      </c>
      <c r="M489" s="87"/>
      <c r="N489" s="73">
        <f t="shared" si="48"/>
        <v>0</v>
      </c>
      <c r="O489" s="73">
        <f t="shared" si="50"/>
        <v>0</v>
      </c>
      <c r="P489" s="73">
        <f t="shared" si="51"/>
        <v>0</v>
      </c>
      <c r="Q489" s="63">
        <f t="shared" si="52"/>
        <v>2056320</v>
      </c>
      <c r="R489" s="73">
        <f>+VLOOKUP(B489,'luong lai may'!$B$16:$E$611,4,0)</f>
        <v>231538</v>
      </c>
      <c r="S489" s="73">
        <f t="shared" si="49"/>
        <v>2287858</v>
      </c>
    </row>
    <row r="490" spans="2:19" s="48" customFormat="1" ht="17.25" customHeight="1" thickBot="1" x14ac:dyDescent="0.25">
      <c r="B490" s="12" t="s">
        <v>902</v>
      </c>
      <c r="C490" s="203" t="s">
        <v>903</v>
      </c>
      <c r="D490" s="14">
        <v>180</v>
      </c>
      <c r="E490" s="14">
        <v>14</v>
      </c>
      <c r="F490" s="229">
        <v>3.1</v>
      </c>
      <c r="G490" s="230"/>
      <c r="H490" s="229">
        <v>5</v>
      </c>
      <c r="I490" s="230"/>
      <c r="J490" s="171">
        <v>168</v>
      </c>
      <c r="K490" s="171" t="s">
        <v>1150</v>
      </c>
      <c r="L490" s="175" t="s">
        <v>104</v>
      </c>
      <c r="M490" s="87"/>
      <c r="N490" s="73">
        <f t="shared" si="48"/>
        <v>0</v>
      </c>
      <c r="O490" s="73">
        <f t="shared" si="50"/>
        <v>0</v>
      </c>
      <c r="P490" s="73">
        <f t="shared" si="51"/>
        <v>0</v>
      </c>
      <c r="Q490" s="63">
        <f t="shared" si="52"/>
        <v>2540160</v>
      </c>
      <c r="R490" s="73">
        <f>+VLOOKUP(B490,'luong lai may'!$B$16:$E$611,4,0)</f>
        <v>231538</v>
      </c>
      <c r="S490" s="73">
        <f t="shared" si="49"/>
        <v>2771698</v>
      </c>
    </row>
    <row r="491" spans="2:19" s="58" customFormat="1" ht="17.25" customHeight="1" thickBot="1" x14ac:dyDescent="0.25">
      <c r="B491" s="163" t="s">
        <v>904</v>
      </c>
      <c r="C491" s="237" t="s">
        <v>905</v>
      </c>
      <c r="D491" s="238"/>
      <c r="E491" s="238"/>
      <c r="F491" s="238"/>
      <c r="G491" s="238"/>
      <c r="H491" s="238"/>
      <c r="I491" s="239"/>
      <c r="J491" s="190"/>
      <c r="K491" s="240"/>
      <c r="L491" s="249"/>
      <c r="M491" s="85"/>
      <c r="N491" s="73"/>
      <c r="O491" s="73" t="str">
        <f t="shared" si="50"/>
        <v/>
      </c>
      <c r="P491" s="73" t="str">
        <f t="shared" si="51"/>
        <v/>
      </c>
      <c r="Q491" s="191">
        <f t="shared" si="52"/>
        <v>0</v>
      </c>
      <c r="R491" s="184"/>
      <c r="S491" s="184"/>
    </row>
    <row r="492" spans="2:19" s="58" customFormat="1" ht="20.25" customHeight="1" thickBot="1" x14ac:dyDescent="0.25">
      <c r="B492" s="192" t="s">
        <v>906</v>
      </c>
      <c r="C492" s="206" t="s">
        <v>439</v>
      </c>
      <c r="D492" s="193">
        <v>200</v>
      </c>
      <c r="E492" s="193">
        <v>14</v>
      </c>
      <c r="F492" s="240">
        <v>5.4</v>
      </c>
      <c r="G492" s="241"/>
      <c r="H492" s="240">
        <v>6</v>
      </c>
      <c r="I492" s="241"/>
      <c r="J492" s="194">
        <v>53</v>
      </c>
      <c r="K492" s="194" t="s">
        <v>1150</v>
      </c>
      <c r="L492" s="195" t="s">
        <v>145</v>
      </c>
      <c r="M492" s="196">
        <v>2188200</v>
      </c>
      <c r="N492" s="73">
        <f t="shared" si="48"/>
        <v>1378566</v>
      </c>
      <c r="O492" s="73">
        <f t="shared" si="50"/>
        <v>590814.00000000012</v>
      </c>
      <c r="P492" s="73">
        <f t="shared" si="51"/>
        <v>656460</v>
      </c>
      <c r="Q492" s="191">
        <f t="shared" si="52"/>
        <v>801360</v>
      </c>
      <c r="R492" s="184">
        <f>+VLOOKUP(B492,'luong lai may'!$B$16:$E$611,4,0)</f>
        <v>457692</v>
      </c>
      <c r="S492" s="184">
        <f t="shared" si="49"/>
        <v>3884892</v>
      </c>
    </row>
    <row r="493" spans="2:19" s="58" customFormat="1" ht="20.25" customHeight="1" thickBot="1" x14ac:dyDescent="0.25">
      <c r="B493" s="192" t="s">
        <v>907</v>
      </c>
      <c r="C493" s="206" t="s">
        <v>908</v>
      </c>
      <c r="D493" s="193">
        <v>200</v>
      </c>
      <c r="E493" s="193">
        <v>14</v>
      </c>
      <c r="F493" s="240">
        <v>5</v>
      </c>
      <c r="G493" s="241"/>
      <c r="H493" s="240">
        <v>6</v>
      </c>
      <c r="I493" s="241"/>
      <c r="J493" s="194">
        <v>60</v>
      </c>
      <c r="K493" s="194" t="s">
        <v>1150</v>
      </c>
      <c r="L493" s="195" t="s">
        <v>145</v>
      </c>
      <c r="M493" s="196">
        <v>2450700</v>
      </c>
      <c r="N493" s="73">
        <f t="shared" si="48"/>
        <v>1543941</v>
      </c>
      <c r="O493" s="73">
        <f t="shared" si="50"/>
        <v>612675</v>
      </c>
      <c r="P493" s="73">
        <f t="shared" si="51"/>
        <v>735210</v>
      </c>
      <c r="Q493" s="191">
        <f t="shared" si="52"/>
        <v>907200</v>
      </c>
      <c r="R493" s="184">
        <f>+VLOOKUP(B493,'luong lai may'!$B$16:$E$611,4,0)</f>
        <v>457692</v>
      </c>
      <c r="S493" s="184">
        <f>+ROUND(SUM(N493:R493),0)</f>
        <v>4256718</v>
      </c>
    </row>
    <row r="494" spans="2:19" ht="17.25" customHeight="1" thickBot="1" x14ac:dyDescent="0.25">
      <c r="B494" s="31" t="s">
        <v>909</v>
      </c>
      <c r="C494" s="209" t="s">
        <v>910</v>
      </c>
      <c r="D494" s="213"/>
      <c r="E494" s="213"/>
      <c r="F494" s="213"/>
      <c r="G494" s="210"/>
      <c r="H494" s="211"/>
      <c r="I494" s="212"/>
      <c r="J494" s="170"/>
      <c r="K494" s="169"/>
      <c r="L494" s="169"/>
      <c r="M494" s="74"/>
      <c r="N494" s="73"/>
      <c r="O494" s="73" t="str">
        <f t="shared" si="50"/>
        <v/>
      </c>
      <c r="P494" s="73" t="str">
        <f t="shared" si="51"/>
        <v/>
      </c>
      <c r="Q494" s="63">
        <f t="shared" si="52"/>
        <v>0</v>
      </c>
      <c r="R494" s="73"/>
      <c r="S494" s="73"/>
    </row>
    <row r="495" spans="2:19" s="58" customFormat="1" ht="20.25" customHeight="1" thickBot="1" x14ac:dyDescent="0.25">
      <c r="B495" s="192" t="s">
        <v>911</v>
      </c>
      <c r="C495" s="206" t="s">
        <v>912</v>
      </c>
      <c r="D495" s="193">
        <v>200</v>
      </c>
      <c r="E495" s="193">
        <v>14</v>
      </c>
      <c r="F495" s="240">
        <v>6.5</v>
      </c>
      <c r="G495" s="241"/>
      <c r="H495" s="240">
        <v>5</v>
      </c>
      <c r="I495" s="241"/>
      <c r="J495" s="194">
        <v>182</v>
      </c>
      <c r="K495" s="194" t="s">
        <v>1132</v>
      </c>
      <c r="L495" s="195" t="s">
        <v>19</v>
      </c>
      <c r="M495" s="196">
        <v>1086000</v>
      </c>
      <c r="N495" s="73">
        <f t="shared" si="48"/>
        <v>684180</v>
      </c>
      <c r="O495" s="73">
        <f t="shared" si="50"/>
        <v>352950</v>
      </c>
      <c r="P495" s="73">
        <f t="shared" si="51"/>
        <v>271500</v>
      </c>
      <c r="Q495" s="191">
        <f t="shared" si="52"/>
        <v>451796.80000000005</v>
      </c>
      <c r="R495" s="184">
        <f>+VLOOKUP(B495,'luong lai may'!$B$16:$E$611,4,0)</f>
        <v>397692</v>
      </c>
      <c r="S495" s="184">
        <f t="shared" ref="S495:S557" si="53">+ROUND(SUM(N495:R495),0)</f>
        <v>2158119</v>
      </c>
    </row>
    <row r="496" spans="2:19" s="58" customFormat="1" ht="20.25" customHeight="1" thickBot="1" x14ac:dyDescent="0.25">
      <c r="B496" s="192" t="s">
        <v>913</v>
      </c>
      <c r="C496" s="206" t="s">
        <v>914</v>
      </c>
      <c r="D496" s="193">
        <v>200</v>
      </c>
      <c r="E496" s="193">
        <v>14</v>
      </c>
      <c r="F496" s="240">
        <v>6.5</v>
      </c>
      <c r="G496" s="241"/>
      <c r="H496" s="240">
        <v>5</v>
      </c>
      <c r="I496" s="241"/>
      <c r="J496" s="194">
        <v>248</v>
      </c>
      <c r="K496" s="194" t="s">
        <v>1132</v>
      </c>
      <c r="L496" s="195" t="s">
        <v>291</v>
      </c>
      <c r="M496" s="196">
        <v>1493100</v>
      </c>
      <c r="N496" s="73">
        <f t="shared" si="48"/>
        <v>940653.00000000012</v>
      </c>
      <c r="O496" s="73">
        <f t="shared" si="50"/>
        <v>485257.5</v>
      </c>
      <c r="P496" s="73">
        <f t="shared" si="51"/>
        <v>373275</v>
      </c>
      <c r="Q496" s="191">
        <f t="shared" si="52"/>
        <v>615635.20000000007</v>
      </c>
      <c r="R496" s="184">
        <f>+VLOOKUP(B496,'luong lai may'!$B$16:$E$611,4,0)</f>
        <v>427692</v>
      </c>
      <c r="S496" s="184">
        <f t="shared" si="53"/>
        <v>2842513</v>
      </c>
    </row>
    <row r="497" spans="2:19" ht="17.25" thickBot="1" x14ac:dyDescent="0.25">
      <c r="B497" s="31" t="s">
        <v>915</v>
      </c>
      <c r="C497" s="209" t="s">
        <v>916</v>
      </c>
      <c r="D497" s="213"/>
      <c r="E497" s="210"/>
      <c r="F497" s="211"/>
      <c r="G497" s="212"/>
      <c r="H497" s="211"/>
      <c r="I497" s="212"/>
      <c r="J497" s="171"/>
      <c r="K497" s="171" t="s">
        <v>1161</v>
      </c>
      <c r="L497" s="169"/>
      <c r="M497" s="74"/>
      <c r="N497" s="73"/>
      <c r="O497" s="73" t="str">
        <f t="shared" si="50"/>
        <v/>
      </c>
      <c r="P497" s="73" t="str">
        <f t="shared" si="51"/>
        <v/>
      </c>
      <c r="Q497" s="63">
        <f t="shared" si="52"/>
        <v>0</v>
      </c>
      <c r="R497" s="73"/>
      <c r="S497" s="73"/>
    </row>
    <row r="498" spans="2:19" ht="20.25" customHeight="1" thickBot="1" x14ac:dyDescent="0.25">
      <c r="B498" s="35" t="s">
        <v>917</v>
      </c>
      <c r="C498" s="197" t="s">
        <v>918</v>
      </c>
      <c r="D498" s="2">
        <v>180</v>
      </c>
      <c r="E498" s="2">
        <v>14</v>
      </c>
      <c r="F498" s="211">
        <v>4.9000000000000004</v>
      </c>
      <c r="G498" s="212"/>
      <c r="H498" s="211">
        <v>6</v>
      </c>
      <c r="I498" s="212"/>
      <c r="J498" s="171">
        <v>54</v>
      </c>
      <c r="K498" s="171" t="s">
        <v>1132</v>
      </c>
      <c r="L498" s="169" t="s">
        <v>384</v>
      </c>
      <c r="M498" s="64">
        <v>1512800</v>
      </c>
      <c r="N498" s="73">
        <f t="shared" si="48"/>
        <v>1058960.0000000002</v>
      </c>
      <c r="O498" s="73">
        <f t="shared" si="50"/>
        <v>411817.77777777775</v>
      </c>
      <c r="P498" s="73">
        <f t="shared" si="51"/>
        <v>504266.66666666669</v>
      </c>
      <c r="Q498" s="63">
        <f t="shared" si="52"/>
        <v>134049.60000000001</v>
      </c>
      <c r="R498" s="73">
        <f>+VLOOKUP(B498,'luong lai may'!$B$16:$E$611,4,0)</f>
        <v>802308</v>
      </c>
      <c r="S498" s="73">
        <f t="shared" si="53"/>
        <v>2911402</v>
      </c>
    </row>
    <row r="499" spans="2:19" ht="20.25" customHeight="1" thickBot="1" x14ac:dyDescent="0.25">
      <c r="B499" s="35" t="s">
        <v>919</v>
      </c>
      <c r="C499" s="197" t="s">
        <v>920</v>
      </c>
      <c r="D499" s="2">
        <v>180</v>
      </c>
      <c r="E499" s="2">
        <v>14</v>
      </c>
      <c r="F499" s="211">
        <v>4.5</v>
      </c>
      <c r="G499" s="212"/>
      <c r="H499" s="211">
        <v>6</v>
      </c>
      <c r="I499" s="212"/>
      <c r="J499" s="171">
        <v>429</v>
      </c>
      <c r="K499" s="171" t="s">
        <v>1132</v>
      </c>
      <c r="L499" s="169" t="s">
        <v>921</v>
      </c>
      <c r="M499" s="64">
        <v>5876500</v>
      </c>
      <c r="N499" s="73">
        <f>+IF(M499&gt;=30000,(M499-M499*10%)*1000*E499%/D499,M499*E499%*1000/D499)</f>
        <v>4113550.0000000005</v>
      </c>
      <c r="O499" s="73">
        <f t="shared" si="50"/>
        <v>1469125</v>
      </c>
      <c r="P499" s="73">
        <f t="shared" si="51"/>
        <v>1958833.3333333333</v>
      </c>
      <c r="Q499" s="63">
        <f t="shared" si="52"/>
        <v>1064949.6000000001</v>
      </c>
      <c r="R499" s="73">
        <f>+VLOOKUP(B499,'luong lai may'!$B$16:$E$611,4,0)</f>
        <v>1033846</v>
      </c>
      <c r="S499" s="73">
        <f t="shared" si="53"/>
        <v>9640304</v>
      </c>
    </row>
    <row r="500" spans="2:19" ht="17.25" customHeight="1" thickBot="1" x14ac:dyDescent="0.25">
      <c r="B500" s="31" t="s">
        <v>922</v>
      </c>
      <c r="C500" s="209" t="s">
        <v>923</v>
      </c>
      <c r="D500" s="213"/>
      <c r="E500" s="213"/>
      <c r="F500" s="213"/>
      <c r="G500" s="213"/>
      <c r="H500" s="213"/>
      <c r="I500" s="210"/>
      <c r="J500" s="171"/>
      <c r="K500" s="171" t="s">
        <v>1161</v>
      </c>
      <c r="L500" s="169"/>
      <c r="M500" s="74"/>
      <c r="N500" s="73"/>
      <c r="O500" s="73" t="str">
        <f t="shared" si="50"/>
        <v/>
      </c>
      <c r="P500" s="73" t="str">
        <f t="shared" si="51"/>
        <v/>
      </c>
      <c r="Q500" s="63">
        <f t="shared" si="52"/>
        <v>0</v>
      </c>
      <c r="R500" s="73"/>
      <c r="S500" s="73"/>
    </row>
    <row r="501" spans="2:19" ht="17.25" customHeight="1" thickBot="1" x14ac:dyDescent="0.25">
      <c r="B501" s="35" t="s">
        <v>924</v>
      </c>
      <c r="C501" s="197" t="s">
        <v>925</v>
      </c>
      <c r="D501" s="2">
        <v>110</v>
      </c>
      <c r="E501" s="2">
        <v>25</v>
      </c>
      <c r="F501" s="211">
        <v>8.8000000000000007</v>
      </c>
      <c r="G501" s="212"/>
      <c r="H501" s="211">
        <v>4</v>
      </c>
      <c r="I501" s="212"/>
      <c r="J501" s="171">
        <v>5</v>
      </c>
      <c r="K501" s="171" t="s">
        <v>1132</v>
      </c>
      <c r="L501" s="169" t="s">
        <v>93</v>
      </c>
      <c r="M501" s="74">
        <v>5600</v>
      </c>
      <c r="N501" s="73">
        <f t="shared" ref="N500:N559" si="54">+IF(M501&gt;=30000,(M501-M501*10%)*1000*E501%/D501,M501*E501%*1000/D501)</f>
        <v>12727.272727272728</v>
      </c>
      <c r="O501" s="73">
        <f t="shared" si="50"/>
        <v>4480.0000000000009</v>
      </c>
      <c r="P501" s="73">
        <f t="shared" si="51"/>
        <v>2036.3636363636363</v>
      </c>
      <c r="Q501" s="63">
        <f t="shared" si="52"/>
        <v>12412</v>
      </c>
      <c r="R501" s="73">
        <f>+VLOOKUP(B501,'luong lai may'!$B$16:$E$611,4,0)</f>
        <v>166154</v>
      </c>
      <c r="S501" s="73">
        <f t="shared" si="53"/>
        <v>197810</v>
      </c>
    </row>
    <row r="502" spans="2:19" ht="17.25" customHeight="1" thickBot="1" x14ac:dyDescent="0.25">
      <c r="B502" s="35" t="s">
        <v>926</v>
      </c>
      <c r="C502" s="197" t="s">
        <v>927</v>
      </c>
      <c r="D502" s="2">
        <v>110</v>
      </c>
      <c r="E502" s="2">
        <v>25</v>
      </c>
      <c r="F502" s="211">
        <v>8.8000000000000007</v>
      </c>
      <c r="G502" s="212"/>
      <c r="H502" s="211">
        <v>4</v>
      </c>
      <c r="I502" s="212"/>
      <c r="J502" s="171">
        <v>13</v>
      </c>
      <c r="K502" s="171" t="s">
        <v>1132</v>
      </c>
      <c r="L502" s="169" t="s">
        <v>93</v>
      </c>
      <c r="M502" s="74">
        <v>5600</v>
      </c>
      <c r="N502" s="73">
        <f t="shared" si="54"/>
        <v>12727.272727272728</v>
      </c>
      <c r="O502" s="73">
        <f t="shared" si="50"/>
        <v>4480.0000000000009</v>
      </c>
      <c r="P502" s="73">
        <f t="shared" si="51"/>
        <v>2036.3636363636363</v>
      </c>
      <c r="Q502" s="63">
        <f t="shared" si="52"/>
        <v>32271.200000000001</v>
      </c>
      <c r="R502" s="73">
        <f>+VLOOKUP(B502,'luong lai may'!$B$16:$E$611,4,0)</f>
        <v>166154</v>
      </c>
      <c r="S502" s="73">
        <f t="shared" si="53"/>
        <v>217669</v>
      </c>
    </row>
    <row r="503" spans="2:19" ht="17.25" customHeight="1" thickBot="1" x14ac:dyDescent="0.25">
      <c r="B503" s="31" t="s">
        <v>928</v>
      </c>
      <c r="C503" s="209" t="s">
        <v>929</v>
      </c>
      <c r="D503" s="213"/>
      <c r="E503" s="213"/>
      <c r="F503" s="213"/>
      <c r="G503" s="213"/>
      <c r="H503" s="213"/>
      <c r="I503" s="210"/>
      <c r="J503" s="170"/>
      <c r="K503" s="169"/>
      <c r="L503" s="169"/>
      <c r="M503" s="74"/>
      <c r="N503" s="73"/>
      <c r="O503" s="73" t="str">
        <f t="shared" si="50"/>
        <v/>
      </c>
      <c r="P503" s="73" t="str">
        <f t="shared" si="51"/>
        <v/>
      </c>
      <c r="Q503" s="63">
        <f t="shared" si="52"/>
        <v>0</v>
      </c>
      <c r="R503" s="73"/>
      <c r="S503" s="73"/>
    </row>
    <row r="504" spans="2:19" ht="17.25" customHeight="1" thickBot="1" x14ac:dyDescent="0.25">
      <c r="B504" s="35" t="s">
        <v>930</v>
      </c>
      <c r="C504" s="197" t="s">
        <v>925</v>
      </c>
      <c r="D504" s="2">
        <v>110</v>
      </c>
      <c r="E504" s="2">
        <v>25</v>
      </c>
      <c r="F504" s="211">
        <v>8.8000000000000007</v>
      </c>
      <c r="G504" s="212"/>
      <c r="H504" s="211">
        <v>4</v>
      </c>
      <c r="I504" s="212"/>
      <c r="J504" s="171">
        <v>5</v>
      </c>
      <c r="K504" s="171" t="s">
        <v>1132</v>
      </c>
      <c r="L504" s="169" t="s">
        <v>93</v>
      </c>
      <c r="M504" s="64">
        <v>4400</v>
      </c>
      <c r="N504" s="73">
        <f t="shared" si="54"/>
        <v>10000</v>
      </c>
      <c r="O504" s="73">
        <f t="shared" si="50"/>
        <v>3520.0000000000005</v>
      </c>
      <c r="P504" s="73">
        <f t="shared" si="51"/>
        <v>1600</v>
      </c>
      <c r="Q504" s="63">
        <f t="shared" si="52"/>
        <v>12412</v>
      </c>
      <c r="R504" s="73">
        <f>+VLOOKUP(B504,'luong lai may'!$B$16:$E$611,4,0)</f>
        <v>166154</v>
      </c>
      <c r="S504" s="73">
        <f t="shared" si="53"/>
        <v>193686</v>
      </c>
    </row>
    <row r="505" spans="2:19" ht="17.25" customHeight="1" thickBot="1" x14ac:dyDescent="0.25">
      <c r="B505" s="31" t="s">
        <v>931</v>
      </c>
      <c r="C505" s="209" t="s">
        <v>932</v>
      </c>
      <c r="D505" s="213"/>
      <c r="E505" s="213"/>
      <c r="F505" s="213"/>
      <c r="G505" s="213"/>
      <c r="H505" s="213"/>
      <c r="I505" s="210"/>
      <c r="J505" s="170"/>
      <c r="K505" s="211"/>
      <c r="L505" s="218"/>
      <c r="M505" s="74"/>
      <c r="N505" s="73"/>
      <c r="O505" s="73" t="str">
        <f t="shared" si="50"/>
        <v/>
      </c>
      <c r="P505" s="73" t="str">
        <f t="shared" si="51"/>
        <v/>
      </c>
      <c r="Q505" s="63">
        <f t="shared" si="52"/>
        <v>0</v>
      </c>
      <c r="R505" s="73"/>
      <c r="S505" s="73"/>
    </row>
    <row r="506" spans="2:19" ht="17.25" customHeight="1" thickBot="1" x14ac:dyDescent="0.25">
      <c r="B506" s="35" t="s">
        <v>933</v>
      </c>
      <c r="C506" s="197" t="s">
        <v>925</v>
      </c>
      <c r="D506" s="2">
        <v>110</v>
      </c>
      <c r="E506" s="2">
        <v>20</v>
      </c>
      <c r="F506" s="211">
        <v>8.8000000000000007</v>
      </c>
      <c r="G506" s="212"/>
      <c r="H506" s="211">
        <v>4</v>
      </c>
      <c r="I506" s="212"/>
      <c r="J506" s="171">
        <v>5</v>
      </c>
      <c r="K506" s="171" t="s">
        <v>1132</v>
      </c>
      <c r="L506" s="169" t="s">
        <v>93</v>
      </c>
      <c r="M506" s="64">
        <v>5800</v>
      </c>
      <c r="N506" s="73">
        <f t="shared" si="54"/>
        <v>10545.454545454546</v>
      </c>
      <c r="O506" s="73">
        <f t="shared" si="50"/>
        <v>4640.0000000000009</v>
      </c>
      <c r="P506" s="73">
        <f t="shared" si="51"/>
        <v>2109.090909090909</v>
      </c>
      <c r="Q506" s="63">
        <f t="shared" si="52"/>
        <v>12412</v>
      </c>
      <c r="R506" s="73">
        <f>+VLOOKUP(B506,'luong lai may'!$B$16:$E$611,4,0)</f>
        <v>166154</v>
      </c>
      <c r="S506" s="73">
        <f t="shared" si="53"/>
        <v>195861</v>
      </c>
    </row>
    <row r="507" spans="2:19" ht="17.25" customHeight="1" thickBot="1" x14ac:dyDescent="0.25">
      <c r="B507" s="35" t="s">
        <v>934</v>
      </c>
      <c r="C507" s="197" t="s">
        <v>839</v>
      </c>
      <c r="D507" s="2">
        <v>110</v>
      </c>
      <c r="E507" s="2">
        <v>20</v>
      </c>
      <c r="F507" s="211">
        <v>8.8000000000000007</v>
      </c>
      <c r="G507" s="212"/>
      <c r="H507" s="211">
        <v>4</v>
      </c>
      <c r="I507" s="212"/>
      <c r="J507" s="171">
        <v>7</v>
      </c>
      <c r="K507" s="171" t="s">
        <v>1132</v>
      </c>
      <c r="L507" s="169" t="s">
        <v>93</v>
      </c>
      <c r="M507" s="64">
        <v>6450</v>
      </c>
      <c r="N507" s="73">
        <f t="shared" si="54"/>
        <v>11727.272727272728</v>
      </c>
      <c r="O507" s="73">
        <f t="shared" si="50"/>
        <v>5160</v>
      </c>
      <c r="P507" s="73">
        <f t="shared" si="51"/>
        <v>2345.4545454545455</v>
      </c>
      <c r="Q507" s="63">
        <f t="shared" si="52"/>
        <v>17376.8</v>
      </c>
      <c r="R507" s="73">
        <f>+VLOOKUP(B507,'luong lai may'!$B$16:$E$611,4,0)</f>
        <v>166154</v>
      </c>
      <c r="S507" s="73">
        <f t="shared" si="53"/>
        <v>202764</v>
      </c>
    </row>
    <row r="508" spans="2:19" ht="17.25" customHeight="1" thickBot="1" x14ac:dyDescent="0.25">
      <c r="B508" s="35" t="s">
        <v>935</v>
      </c>
      <c r="C508" s="197" t="s">
        <v>843</v>
      </c>
      <c r="D508" s="2">
        <v>110</v>
      </c>
      <c r="E508" s="2">
        <v>20</v>
      </c>
      <c r="F508" s="211">
        <v>8.8000000000000007</v>
      </c>
      <c r="G508" s="212"/>
      <c r="H508" s="211">
        <v>4</v>
      </c>
      <c r="I508" s="212"/>
      <c r="J508" s="171">
        <v>13</v>
      </c>
      <c r="K508" s="171" t="s">
        <v>1132</v>
      </c>
      <c r="L508" s="169" t="s">
        <v>93</v>
      </c>
      <c r="M508" s="64">
        <v>8000</v>
      </c>
      <c r="N508" s="73">
        <f t="shared" si="54"/>
        <v>14545.454545454546</v>
      </c>
      <c r="O508" s="73">
        <f t="shared" si="50"/>
        <v>6400.0000000000009</v>
      </c>
      <c r="P508" s="73">
        <f t="shared" si="51"/>
        <v>2909.090909090909</v>
      </c>
      <c r="Q508" s="63">
        <f t="shared" si="52"/>
        <v>32271.200000000001</v>
      </c>
      <c r="R508" s="73">
        <f>+VLOOKUP(B508,'luong lai may'!$B$16:$E$611,4,0)</f>
        <v>166154</v>
      </c>
      <c r="S508" s="73">
        <f t="shared" si="53"/>
        <v>222280</v>
      </c>
    </row>
    <row r="509" spans="2:19" ht="17.25" customHeight="1" thickBot="1" x14ac:dyDescent="0.25">
      <c r="B509" s="35" t="s">
        <v>936</v>
      </c>
      <c r="C509" s="197" t="s">
        <v>937</v>
      </c>
      <c r="D509" s="2">
        <v>110</v>
      </c>
      <c r="E509" s="2">
        <v>20</v>
      </c>
      <c r="F509" s="211">
        <v>6.5</v>
      </c>
      <c r="G509" s="212"/>
      <c r="H509" s="211">
        <v>4</v>
      </c>
      <c r="I509" s="212"/>
      <c r="J509" s="171">
        <v>16</v>
      </c>
      <c r="K509" s="171" t="s">
        <v>1132</v>
      </c>
      <c r="L509" s="169" t="s">
        <v>93</v>
      </c>
      <c r="M509" s="64">
        <v>21400</v>
      </c>
      <c r="N509" s="73">
        <f t="shared" si="54"/>
        <v>38909.090909090912</v>
      </c>
      <c r="O509" s="73">
        <f t="shared" si="50"/>
        <v>12645.454545454546</v>
      </c>
      <c r="P509" s="73">
        <f t="shared" si="51"/>
        <v>7781.818181818182</v>
      </c>
      <c r="Q509" s="63">
        <f t="shared" si="52"/>
        <v>39718.400000000001</v>
      </c>
      <c r="R509" s="73">
        <f>+VLOOKUP(B509,'luong lai may'!$B$16:$E$611,4,0)</f>
        <v>166154</v>
      </c>
      <c r="S509" s="73">
        <f t="shared" si="53"/>
        <v>265209</v>
      </c>
    </row>
    <row r="510" spans="2:19" ht="17.25" customHeight="1" thickBot="1" x14ac:dyDescent="0.25">
      <c r="B510" s="31" t="s">
        <v>938</v>
      </c>
      <c r="C510" s="209" t="s">
        <v>939</v>
      </c>
      <c r="D510" s="213"/>
      <c r="E510" s="213"/>
      <c r="F510" s="213"/>
      <c r="G510" s="210"/>
      <c r="H510" s="211"/>
      <c r="I510" s="212"/>
      <c r="J510" s="170"/>
      <c r="K510" s="169"/>
      <c r="L510" s="169"/>
      <c r="M510" s="74"/>
      <c r="N510" s="73"/>
      <c r="O510" s="73" t="str">
        <f t="shared" si="50"/>
        <v/>
      </c>
      <c r="P510" s="73" t="str">
        <f t="shared" si="51"/>
        <v/>
      </c>
      <c r="Q510" s="63">
        <f t="shared" si="52"/>
        <v>0</v>
      </c>
      <c r="R510" s="73"/>
      <c r="S510" s="73"/>
    </row>
    <row r="511" spans="2:19" ht="33.75" thickBot="1" x14ac:dyDescent="0.25">
      <c r="B511" s="35" t="s">
        <v>940</v>
      </c>
      <c r="C511" s="197" t="s">
        <v>941</v>
      </c>
      <c r="D511" s="2">
        <v>120</v>
      </c>
      <c r="E511" s="2">
        <v>30</v>
      </c>
      <c r="F511" s="211">
        <v>5.4</v>
      </c>
      <c r="G511" s="212"/>
      <c r="H511" s="211">
        <v>4</v>
      </c>
      <c r="I511" s="212"/>
      <c r="J511" s="170"/>
      <c r="K511" s="169"/>
      <c r="L511" s="169" t="s">
        <v>93</v>
      </c>
      <c r="M511" s="64">
        <v>7000</v>
      </c>
      <c r="N511" s="73">
        <f t="shared" si="54"/>
        <v>17500</v>
      </c>
      <c r="O511" s="73">
        <f t="shared" si="50"/>
        <v>3150.0000000000005</v>
      </c>
      <c r="P511" s="73">
        <f t="shared" si="51"/>
        <v>2333.3333333333335</v>
      </c>
      <c r="Q511" s="63">
        <f t="shared" si="52"/>
        <v>0</v>
      </c>
      <c r="R511" s="73">
        <f>+VLOOKUP(B511,'luong lai may'!$B$16:$E$611,4,0)</f>
        <v>166154</v>
      </c>
      <c r="S511" s="73">
        <f t="shared" si="53"/>
        <v>189137</v>
      </c>
    </row>
    <row r="512" spans="2:19" ht="17.25" customHeight="1" thickBot="1" x14ac:dyDescent="0.25">
      <c r="B512" s="35" t="s">
        <v>942</v>
      </c>
      <c r="C512" s="197" t="s">
        <v>943</v>
      </c>
      <c r="D512" s="2">
        <v>180</v>
      </c>
      <c r="E512" s="2">
        <v>30</v>
      </c>
      <c r="F512" s="211">
        <v>4.2</v>
      </c>
      <c r="G512" s="212"/>
      <c r="H512" s="211">
        <v>4</v>
      </c>
      <c r="I512" s="212"/>
      <c r="J512" s="170"/>
      <c r="K512" s="169"/>
      <c r="L512" s="169" t="s">
        <v>93</v>
      </c>
      <c r="M512" s="64">
        <v>14400</v>
      </c>
      <c r="N512" s="73">
        <f t="shared" si="54"/>
        <v>24000</v>
      </c>
      <c r="O512" s="73">
        <f t="shared" si="50"/>
        <v>3360.0000000000005</v>
      </c>
      <c r="P512" s="73">
        <f t="shared" si="51"/>
        <v>3200</v>
      </c>
      <c r="Q512" s="63">
        <f t="shared" si="52"/>
        <v>0</v>
      </c>
      <c r="R512" s="73">
        <f>+VLOOKUP(B512,'luong lai may'!$B$16:$E$611,4,0)</f>
        <v>166154</v>
      </c>
      <c r="S512" s="73">
        <f t="shared" si="53"/>
        <v>196714</v>
      </c>
    </row>
    <row r="513" spans="2:19" ht="17.25" customHeight="1" thickBot="1" x14ac:dyDescent="0.25">
      <c r="B513" s="31" t="s">
        <v>944</v>
      </c>
      <c r="C513" s="209" t="s">
        <v>945</v>
      </c>
      <c r="D513" s="213"/>
      <c r="E513" s="213"/>
      <c r="F513" s="213"/>
      <c r="G513" s="210"/>
      <c r="H513" s="211"/>
      <c r="I513" s="212"/>
      <c r="J513" s="170"/>
      <c r="K513" s="169"/>
      <c r="L513" s="169"/>
      <c r="M513" s="74"/>
      <c r="N513" s="73"/>
      <c r="O513" s="73" t="str">
        <f t="shared" si="50"/>
        <v/>
      </c>
      <c r="P513" s="73" t="str">
        <f t="shared" si="51"/>
        <v/>
      </c>
      <c r="Q513" s="63">
        <f t="shared" si="52"/>
        <v>0</v>
      </c>
      <c r="R513" s="73"/>
      <c r="S513" s="73"/>
    </row>
    <row r="514" spans="2:19" ht="17.25" customHeight="1" thickBot="1" x14ac:dyDescent="0.25">
      <c r="B514" s="35" t="s">
        <v>946</v>
      </c>
      <c r="C514" s="197" t="s">
        <v>947</v>
      </c>
      <c r="D514" s="2">
        <v>200</v>
      </c>
      <c r="E514" s="2">
        <v>14</v>
      </c>
      <c r="F514" s="211">
        <v>4.0999999999999996</v>
      </c>
      <c r="G514" s="212"/>
      <c r="H514" s="211">
        <v>4</v>
      </c>
      <c r="I514" s="212"/>
      <c r="J514" s="171">
        <v>5</v>
      </c>
      <c r="K514" s="171" t="s">
        <v>1132</v>
      </c>
      <c r="L514" s="169" t="s">
        <v>93</v>
      </c>
      <c r="M514" s="64">
        <v>42900</v>
      </c>
      <c r="N514" s="73">
        <f t="shared" si="54"/>
        <v>27027.000000000004</v>
      </c>
      <c r="O514" s="73">
        <f t="shared" si="50"/>
        <v>8794.4999999999982</v>
      </c>
      <c r="P514" s="73">
        <f t="shared" si="51"/>
        <v>8580</v>
      </c>
      <c r="Q514" s="63">
        <f t="shared" si="52"/>
        <v>12412</v>
      </c>
      <c r="R514" s="73">
        <f>+VLOOKUP(B514,'luong lai may'!$B$16:$E$611,4,0)</f>
        <v>166154</v>
      </c>
      <c r="S514" s="73">
        <f t="shared" si="53"/>
        <v>222968</v>
      </c>
    </row>
    <row r="515" spans="2:19" ht="17.25" customHeight="1" thickBot="1" x14ac:dyDescent="0.25">
      <c r="B515" s="35" t="s">
        <v>948</v>
      </c>
      <c r="C515" s="197" t="s">
        <v>845</v>
      </c>
      <c r="D515" s="2">
        <v>200</v>
      </c>
      <c r="E515" s="2">
        <v>14</v>
      </c>
      <c r="F515" s="211">
        <v>4.0999999999999996</v>
      </c>
      <c r="G515" s="212"/>
      <c r="H515" s="211">
        <v>4</v>
      </c>
      <c r="I515" s="212"/>
      <c r="J515" s="171">
        <v>9</v>
      </c>
      <c r="K515" s="171" t="s">
        <v>1132</v>
      </c>
      <c r="L515" s="169" t="s">
        <v>93</v>
      </c>
      <c r="M515" s="64">
        <v>57200</v>
      </c>
      <c r="N515" s="73">
        <f t="shared" si="54"/>
        <v>36036.000000000007</v>
      </c>
      <c r="O515" s="73">
        <f t="shared" si="50"/>
        <v>11726</v>
      </c>
      <c r="P515" s="73">
        <f t="shared" si="51"/>
        <v>11440</v>
      </c>
      <c r="Q515" s="63">
        <f t="shared" si="52"/>
        <v>22341.600000000002</v>
      </c>
      <c r="R515" s="73">
        <f>+VLOOKUP(B515,'luong lai may'!$B$16:$E$611,4,0)</f>
        <v>166154</v>
      </c>
      <c r="S515" s="73">
        <f t="shared" si="53"/>
        <v>247698</v>
      </c>
    </row>
    <row r="516" spans="2:19" ht="17.25" customHeight="1" thickBot="1" x14ac:dyDescent="0.25">
      <c r="B516" s="31" t="s">
        <v>949</v>
      </c>
      <c r="C516" s="209" t="s">
        <v>950</v>
      </c>
      <c r="D516" s="213"/>
      <c r="E516" s="213"/>
      <c r="F516" s="213"/>
      <c r="G516" s="213"/>
      <c r="H516" s="213"/>
      <c r="I516" s="210"/>
      <c r="J516" s="170"/>
      <c r="K516" s="171" t="s">
        <v>1161</v>
      </c>
      <c r="L516" s="169"/>
      <c r="M516" s="74"/>
      <c r="N516" s="73"/>
      <c r="O516" s="73" t="str">
        <f t="shared" si="50"/>
        <v/>
      </c>
      <c r="P516" s="73" t="str">
        <f t="shared" si="51"/>
        <v/>
      </c>
      <c r="Q516" s="63">
        <f t="shared" si="52"/>
        <v>0</v>
      </c>
      <c r="R516" s="73"/>
      <c r="S516" s="73"/>
    </row>
    <row r="517" spans="2:19" ht="17.25" customHeight="1" thickBot="1" x14ac:dyDescent="0.25">
      <c r="B517" s="35" t="s">
        <v>951</v>
      </c>
      <c r="C517" s="197" t="s">
        <v>952</v>
      </c>
      <c r="D517" s="2">
        <v>120</v>
      </c>
      <c r="E517" s="2">
        <v>30</v>
      </c>
      <c r="F517" s="211">
        <v>8.4</v>
      </c>
      <c r="G517" s="212"/>
      <c r="H517" s="211">
        <v>4</v>
      </c>
      <c r="I517" s="212"/>
      <c r="J517" s="171">
        <v>1</v>
      </c>
      <c r="K517" s="171" t="s">
        <v>1132</v>
      </c>
      <c r="L517" s="169" t="s">
        <v>93</v>
      </c>
      <c r="M517" s="64">
        <v>4150</v>
      </c>
      <c r="N517" s="73">
        <f t="shared" si="54"/>
        <v>10375</v>
      </c>
      <c r="O517" s="73">
        <f t="shared" si="50"/>
        <v>2905</v>
      </c>
      <c r="P517" s="73">
        <f t="shared" si="51"/>
        <v>1383.3333333333333</v>
      </c>
      <c r="Q517" s="63">
        <f t="shared" si="52"/>
        <v>2482.4</v>
      </c>
      <c r="R517" s="73">
        <f>+VLOOKUP(B517,'luong lai may'!$B$16:$E$611,4,0)</f>
        <v>166154</v>
      </c>
      <c r="S517" s="73">
        <f t="shared" si="53"/>
        <v>183300</v>
      </c>
    </row>
    <row r="518" spans="2:19" ht="17.25" customHeight="1" thickBot="1" x14ac:dyDescent="0.25">
      <c r="B518" s="31" t="s">
        <v>953</v>
      </c>
      <c r="C518" s="209" t="s">
        <v>954</v>
      </c>
      <c r="D518" s="213"/>
      <c r="E518" s="213"/>
      <c r="F518" s="213"/>
      <c r="G518" s="213"/>
      <c r="H518" s="213"/>
      <c r="I518" s="210"/>
      <c r="J518" s="171"/>
      <c r="K518" s="171" t="s">
        <v>1161</v>
      </c>
      <c r="L518" s="169"/>
      <c r="M518" s="74"/>
      <c r="N518" s="73"/>
      <c r="O518" s="73" t="str">
        <f t="shared" si="50"/>
        <v/>
      </c>
      <c r="P518" s="73" t="str">
        <f t="shared" si="51"/>
        <v/>
      </c>
      <c r="Q518" s="63">
        <f t="shared" si="52"/>
        <v>0</v>
      </c>
      <c r="R518" s="73"/>
      <c r="S518" s="73"/>
    </row>
    <row r="519" spans="2:19" ht="17.25" customHeight="1" thickBot="1" x14ac:dyDescent="0.25">
      <c r="B519" s="35" t="s">
        <v>955</v>
      </c>
      <c r="C519" s="197" t="s">
        <v>956</v>
      </c>
      <c r="D519" s="2">
        <v>120</v>
      </c>
      <c r="E519" s="2">
        <v>30</v>
      </c>
      <c r="F519" s="211">
        <v>7.5</v>
      </c>
      <c r="G519" s="212"/>
      <c r="H519" s="211">
        <v>4</v>
      </c>
      <c r="I519" s="212"/>
      <c r="J519" s="171">
        <v>0.9</v>
      </c>
      <c r="K519" s="171" t="s">
        <v>1132</v>
      </c>
      <c r="L519" s="169" t="s">
        <v>93</v>
      </c>
      <c r="M519" s="64">
        <v>4800</v>
      </c>
      <c r="N519" s="73">
        <f t="shared" si="54"/>
        <v>12000</v>
      </c>
      <c r="O519" s="73">
        <f t="shared" si="50"/>
        <v>3000</v>
      </c>
      <c r="P519" s="73">
        <f t="shared" si="51"/>
        <v>1600</v>
      </c>
      <c r="Q519" s="63">
        <f t="shared" si="52"/>
        <v>2234.1600000000003</v>
      </c>
      <c r="R519" s="73">
        <f>+VLOOKUP(B519,'luong lai may'!$B$16:$E$611,4,0)</f>
        <v>166154</v>
      </c>
      <c r="S519" s="73">
        <f t="shared" si="53"/>
        <v>184988</v>
      </c>
    </row>
    <row r="520" spans="2:19" ht="17.25" customHeight="1" thickBot="1" x14ac:dyDescent="0.25">
      <c r="B520" s="35" t="s">
        <v>957</v>
      </c>
      <c r="C520" s="197" t="s">
        <v>835</v>
      </c>
      <c r="D520" s="2">
        <v>120</v>
      </c>
      <c r="E520" s="2">
        <v>20</v>
      </c>
      <c r="F520" s="211">
        <v>7.5</v>
      </c>
      <c r="G520" s="212"/>
      <c r="H520" s="211">
        <v>4</v>
      </c>
      <c r="I520" s="212"/>
      <c r="J520" s="171">
        <v>1.1000000000000001</v>
      </c>
      <c r="K520" s="171" t="s">
        <v>1132</v>
      </c>
      <c r="L520" s="169" t="s">
        <v>93</v>
      </c>
      <c r="M520" s="64">
        <v>6250</v>
      </c>
      <c r="N520" s="73">
        <f t="shared" si="54"/>
        <v>10416.666666666666</v>
      </c>
      <c r="O520" s="73">
        <f t="shared" si="50"/>
        <v>3906.25</v>
      </c>
      <c r="P520" s="73">
        <f t="shared" si="51"/>
        <v>2083.3333333333335</v>
      </c>
      <c r="Q520" s="63">
        <f t="shared" si="52"/>
        <v>2730.6400000000003</v>
      </c>
      <c r="R520" s="73">
        <f>+VLOOKUP(B520,'luong lai may'!$B$16:$E$611,4,0)</f>
        <v>166154</v>
      </c>
      <c r="S520" s="73">
        <f t="shared" si="53"/>
        <v>185291</v>
      </c>
    </row>
    <row r="521" spans="2:19" ht="17.25" customHeight="1" thickBot="1" x14ac:dyDescent="0.25">
      <c r="B521" s="35" t="s">
        <v>958</v>
      </c>
      <c r="C521" s="197" t="s">
        <v>959</v>
      </c>
      <c r="D521" s="2">
        <v>120</v>
      </c>
      <c r="E521" s="2">
        <v>20</v>
      </c>
      <c r="F521" s="211">
        <v>7.5</v>
      </c>
      <c r="G521" s="212"/>
      <c r="H521" s="211">
        <v>4</v>
      </c>
      <c r="I521" s="212"/>
      <c r="J521" s="171">
        <v>1.3</v>
      </c>
      <c r="K521" s="171" t="s">
        <v>1132</v>
      </c>
      <c r="L521" s="169" t="s">
        <v>93</v>
      </c>
      <c r="M521" s="64">
        <v>6750</v>
      </c>
      <c r="N521" s="73">
        <f t="shared" si="54"/>
        <v>11250</v>
      </c>
      <c r="O521" s="73">
        <f t="shared" si="50"/>
        <v>4218.75</v>
      </c>
      <c r="P521" s="73">
        <f t="shared" si="51"/>
        <v>2250</v>
      </c>
      <c r="Q521" s="63">
        <f t="shared" si="52"/>
        <v>3227.1200000000003</v>
      </c>
      <c r="R521" s="73">
        <f>+VLOOKUP(B521,'luong lai may'!$B$16:$E$611,4,0)</f>
        <v>166154</v>
      </c>
      <c r="S521" s="73">
        <f t="shared" si="53"/>
        <v>187100</v>
      </c>
    </row>
    <row r="522" spans="2:19" ht="17.25" customHeight="1" thickBot="1" x14ac:dyDescent="0.25">
      <c r="B522" s="35" t="s">
        <v>960</v>
      </c>
      <c r="C522" s="197" t="s">
        <v>961</v>
      </c>
      <c r="D522" s="2">
        <v>100</v>
      </c>
      <c r="E522" s="2">
        <v>20</v>
      </c>
      <c r="F522" s="211">
        <v>7.5</v>
      </c>
      <c r="G522" s="212"/>
      <c r="H522" s="211">
        <v>4</v>
      </c>
      <c r="I522" s="212"/>
      <c r="J522" s="171">
        <v>2.2999999999999998</v>
      </c>
      <c r="K522" s="171" t="s">
        <v>1132</v>
      </c>
      <c r="L522" s="169" t="s">
        <v>93</v>
      </c>
      <c r="M522" s="64">
        <v>10400</v>
      </c>
      <c r="N522" s="73">
        <f t="shared" si="54"/>
        <v>20800</v>
      </c>
      <c r="O522" s="73">
        <f t="shared" si="50"/>
        <v>7800</v>
      </c>
      <c r="P522" s="73">
        <f t="shared" si="51"/>
        <v>4160</v>
      </c>
      <c r="Q522" s="63">
        <f t="shared" si="52"/>
        <v>5709.52</v>
      </c>
      <c r="R522" s="73">
        <f>+VLOOKUP(B522,'luong lai may'!$B$16:$E$611,4,0)</f>
        <v>166154</v>
      </c>
      <c r="S522" s="73">
        <f t="shared" si="53"/>
        <v>204624</v>
      </c>
    </row>
    <row r="523" spans="2:19" ht="17.25" thickBot="1" x14ac:dyDescent="0.25">
      <c r="B523" s="31" t="s">
        <v>962</v>
      </c>
      <c r="C523" s="209" t="s">
        <v>963</v>
      </c>
      <c r="D523" s="213"/>
      <c r="E523" s="210"/>
      <c r="F523" s="211"/>
      <c r="G523" s="212"/>
      <c r="H523" s="211"/>
      <c r="I523" s="212"/>
      <c r="J523" s="170"/>
      <c r="K523" s="211"/>
      <c r="L523" s="218"/>
      <c r="M523" s="64"/>
      <c r="N523" s="73"/>
      <c r="O523" s="73" t="str">
        <f t="shared" si="50"/>
        <v/>
      </c>
      <c r="P523" s="73" t="str">
        <f t="shared" si="51"/>
        <v/>
      </c>
      <c r="Q523" s="63">
        <f t="shared" si="52"/>
        <v>0</v>
      </c>
      <c r="R523" s="73"/>
      <c r="S523" s="73"/>
    </row>
    <row r="524" spans="2:19" s="47" customFormat="1" ht="17.25" customHeight="1" thickBot="1" x14ac:dyDescent="0.25">
      <c r="B524" s="15" t="s">
        <v>964</v>
      </c>
      <c r="C524" s="200" t="s">
        <v>965</v>
      </c>
      <c r="D524" s="17">
        <v>220</v>
      </c>
      <c r="E524" s="17">
        <v>10</v>
      </c>
      <c r="F524" s="226">
        <v>2.2000000000000002</v>
      </c>
      <c r="G524" s="227"/>
      <c r="H524" s="226">
        <v>5</v>
      </c>
      <c r="I524" s="227"/>
      <c r="J524" s="171">
        <v>27</v>
      </c>
      <c r="K524" s="171" t="s">
        <v>1132</v>
      </c>
      <c r="L524" s="173" t="s">
        <v>14</v>
      </c>
      <c r="M524" s="64">
        <v>94900</v>
      </c>
      <c r="N524" s="73">
        <f t="shared" si="54"/>
        <v>38822.727272727272</v>
      </c>
      <c r="O524" s="73">
        <f t="shared" si="50"/>
        <v>9490.0000000000018</v>
      </c>
      <c r="P524" s="73">
        <f t="shared" si="51"/>
        <v>21568.18181818182</v>
      </c>
      <c r="Q524" s="63">
        <f t="shared" si="52"/>
        <v>67024.800000000003</v>
      </c>
      <c r="R524" s="73">
        <f>+VLOOKUP(B524,'luong lai may'!$B$16:$E$611,4,0)</f>
        <v>196154</v>
      </c>
      <c r="S524" s="73">
        <f t="shared" si="53"/>
        <v>333060</v>
      </c>
    </row>
    <row r="525" spans="2:19" s="47" customFormat="1" ht="17.25" thickBot="1" x14ac:dyDescent="0.25">
      <c r="B525" s="18" t="s">
        <v>966</v>
      </c>
      <c r="C525" s="223" t="s">
        <v>967</v>
      </c>
      <c r="D525" s="224"/>
      <c r="E525" s="225"/>
      <c r="F525" s="226"/>
      <c r="G525" s="227"/>
      <c r="H525" s="226"/>
      <c r="I525" s="227"/>
      <c r="J525" s="171"/>
      <c r="K525" s="171" t="s">
        <v>1161</v>
      </c>
      <c r="L525" s="173"/>
      <c r="M525" s="86"/>
      <c r="N525" s="73"/>
      <c r="O525" s="73" t="str">
        <f t="shared" si="50"/>
        <v/>
      </c>
      <c r="P525" s="73" t="str">
        <f t="shared" si="51"/>
        <v/>
      </c>
      <c r="Q525" s="63">
        <f t="shared" si="52"/>
        <v>0</v>
      </c>
      <c r="R525" s="73"/>
      <c r="S525" s="73"/>
    </row>
    <row r="526" spans="2:19" s="47" customFormat="1" ht="17.25" customHeight="1" thickBot="1" x14ac:dyDescent="0.25">
      <c r="B526" s="15" t="s">
        <v>968</v>
      </c>
      <c r="C526" s="200" t="s">
        <v>624</v>
      </c>
      <c r="D526" s="17">
        <v>200</v>
      </c>
      <c r="E526" s="17">
        <v>14</v>
      </c>
      <c r="F526" s="226">
        <v>3.5</v>
      </c>
      <c r="G526" s="227"/>
      <c r="H526" s="226">
        <v>4</v>
      </c>
      <c r="I526" s="227"/>
      <c r="J526" s="171">
        <v>13</v>
      </c>
      <c r="K526" s="171" t="s">
        <v>1132</v>
      </c>
      <c r="L526" s="173" t="s">
        <v>93</v>
      </c>
      <c r="M526" s="64">
        <v>23400</v>
      </c>
      <c r="N526" s="73">
        <f t="shared" si="54"/>
        <v>16380.000000000002</v>
      </c>
      <c r="O526" s="73">
        <f t="shared" si="50"/>
        <v>4095.0000000000005</v>
      </c>
      <c r="P526" s="73">
        <f t="shared" si="51"/>
        <v>4680</v>
      </c>
      <c r="Q526" s="63">
        <f t="shared" si="52"/>
        <v>32271.200000000001</v>
      </c>
      <c r="R526" s="73">
        <f>+VLOOKUP(B526,'luong lai may'!$B$16:$E$611,4,0)</f>
        <v>166154</v>
      </c>
      <c r="S526" s="73">
        <f t="shared" si="53"/>
        <v>223580</v>
      </c>
    </row>
    <row r="527" spans="2:19" ht="17.25" customHeight="1" thickBot="1" x14ac:dyDescent="0.25">
      <c r="B527" s="31" t="s">
        <v>969</v>
      </c>
      <c r="C527" s="209" t="s">
        <v>970</v>
      </c>
      <c r="D527" s="213"/>
      <c r="E527" s="213"/>
      <c r="F527" s="213"/>
      <c r="G527" s="210"/>
      <c r="H527" s="211"/>
      <c r="I527" s="212"/>
      <c r="J527" s="171"/>
      <c r="K527" s="171" t="s">
        <v>1161</v>
      </c>
      <c r="L527" s="169"/>
      <c r="M527" s="74"/>
      <c r="N527" s="73"/>
      <c r="O527" s="73" t="str">
        <f t="shared" si="50"/>
        <v/>
      </c>
      <c r="P527" s="73" t="str">
        <f t="shared" si="51"/>
        <v/>
      </c>
      <c r="Q527" s="63">
        <f t="shared" si="52"/>
        <v>0</v>
      </c>
      <c r="R527" s="73"/>
      <c r="S527" s="73"/>
    </row>
    <row r="528" spans="2:19" ht="17.25" customHeight="1" thickBot="1" x14ac:dyDescent="0.25">
      <c r="B528" s="35" t="s">
        <v>971</v>
      </c>
      <c r="C528" s="197" t="s">
        <v>972</v>
      </c>
      <c r="D528" s="2">
        <v>120</v>
      </c>
      <c r="E528" s="2">
        <v>30</v>
      </c>
      <c r="F528" s="211">
        <v>7.5</v>
      </c>
      <c r="G528" s="212"/>
      <c r="H528" s="211">
        <v>4</v>
      </c>
      <c r="I528" s="212"/>
      <c r="J528" s="171">
        <v>3</v>
      </c>
      <c r="K528" s="171" t="s">
        <v>1132</v>
      </c>
      <c r="L528" s="169" t="s">
        <v>93</v>
      </c>
      <c r="M528" s="64">
        <v>7750</v>
      </c>
      <c r="N528" s="73">
        <f t="shared" si="54"/>
        <v>19375</v>
      </c>
      <c r="O528" s="73">
        <f t="shared" si="50"/>
        <v>4843.75</v>
      </c>
      <c r="P528" s="73">
        <f t="shared" si="51"/>
        <v>2583.3333333333335</v>
      </c>
      <c r="Q528" s="63">
        <f t="shared" si="52"/>
        <v>7447.2000000000007</v>
      </c>
      <c r="R528" s="73">
        <f>+VLOOKUP(B528,'luong lai may'!$B$16:$E$611,4,0)</f>
        <v>166154</v>
      </c>
      <c r="S528" s="73">
        <f t="shared" si="53"/>
        <v>200403</v>
      </c>
    </row>
    <row r="529" spans="2:19" ht="17.25" customHeight="1" thickBot="1" x14ac:dyDescent="0.25">
      <c r="B529" s="31" t="s">
        <v>973</v>
      </c>
      <c r="C529" s="209" t="s">
        <v>974</v>
      </c>
      <c r="D529" s="213"/>
      <c r="E529" s="213"/>
      <c r="F529" s="213"/>
      <c r="G529" s="210"/>
      <c r="H529" s="211"/>
      <c r="I529" s="212"/>
      <c r="J529" s="170"/>
      <c r="K529" s="169"/>
      <c r="L529" s="169"/>
      <c r="M529" s="74"/>
      <c r="N529" s="73"/>
      <c r="O529" s="73" t="str">
        <f t="shared" si="50"/>
        <v/>
      </c>
      <c r="P529" s="73" t="str">
        <f t="shared" si="51"/>
        <v/>
      </c>
      <c r="Q529" s="63">
        <f t="shared" si="52"/>
        <v>0</v>
      </c>
      <c r="R529" s="73"/>
      <c r="S529" s="73"/>
    </row>
    <row r="530" spans="2:19" ht="17.25" customHeight="1" thickBot="1" x14ac:dyDescent="0.25">
      <c r="B530" s="35" t="s">
        <v>975</v>
      </c>
      <c r="C530" s="197" t="s">
        <v>972</v>
      </c>
      <c r="D530" s="2">
        <v>80</v>
      </c>
      <c r="E530" s="2">
        <v>14</v>
      </c>
      <c r="F530" s="211">
        <v>7</v>
      </c>
      <c r="G530" s="212"/>
      <c r="H530" s="211">
        <v>4</v>
      </c>
      <c r="I530" s="212"/>
      <c r="J530" s="171">
        <v>3</v>
      </c>
      <c r="K530" s="171" t="s">
        <v>1132</v>
      </c>
      <c r="L530" s="169" t="s">
        <v>93</v>
      </c>
      <c r="M530" s="64">
        <v>7900</v>
      </c>
      <c r="N530" s="73">
        <f t="shared" si="54"/>
        <v>13825</v>
      </c>
      <c r="O530" s="73">
        <f t="shared" si="50"/>
        <v>6912.5</v>
      </c>
      <c r="P530" s="73">
        <f t="shared" si="51"/>
        <v>3950</v>
      </c>
      <c r="Q530" s="63">
        <f t="shared" si="52"/>
        <v>7447.2000000000007</v>
      </c>
      <c r="R530" s="73">
        <f>+VLOOKUP(B530,'luong lai may'!$B$16:$E$611,4,0)</f>
        <v>166154</v>
      </c>
      <c r="S530" s="73">
        <f t="shared" si="53"/>
        <v>198289</v>
      </c>
    </row>
    <row r="531" spans="2:19" ht="17.25" customHeight="1" thickBot="1" x14ac:dyDescent="0.25">
      <c r="B531" s="31" t="s">
        <v>976</v>
      </c>
      <c r="C531" s="209" t="s">
        <v>977</v>
      </c>
      <c r="D531" s="213"/>
      <c r="E531" s="213"/>
      <c r="F531" s="213"/>
      <c r="G531" s="210"/>
      <c r="H531" s="211"/>
      <c r="I531" s="212"/>
      <c r="J531" s="170"/>
      <c r="K531" s="169"/>
      <c r="L531" s="169"/>
      <c r="M531" s="74"/>
      <c r="N531" s="73"/>
      <c r="O531" s="73" t="str">
        <f t="shared" ref="O531:O542" si="55">+IFERROR(IF(ISNUMBER(B531),"",M531*F531%*1000/D531),"")</f>
        <v/>
      </c>
      <c r="P531" s="73" t="str">
        <f t="shared" si="51"/>
        <v/>
      </c>
      <c r="Q531" s="63">
        <f t="shared" si="52"/>
        <v>0</v>
      </c>
      <c r="R531" s="73"/>
      <c r="S531" s="73"/>
    </row>
    <row r="532" spans="2:19" ht="17.25" customHeight="1" thickBot="1" x14ac:dyDescent="0.25">
      <c r="B532" s="35" t="s">
        <v>978</v>
      </c>
      <c r="C532" s="197" t="s">
        <v>979</v>
      </c>
      <c r="D532" s="2">
        <v>100</v>
      </c>
      <c r="E532" s="2">
        <v>20</v>
      </c>
      <c r="F532" s="211">
        <v>5.5</v>
      </c>
      <c r="G532" s="212"/>
      <c r="H532" s="211">
        <v>4</v>
      </c>
      <c r="I532" s="212"/>
      <c r="J532" s="171">
        <v>11</v>
      </c>
      <c r="K532" s="171" t="s">
        <v>1132</v>
      </c>
      <c r="L532" s="169" t="s">
        <v>93</v>
      </c>
      <c r="M532" s="64">
        <v>17400</v>
      </c>
      <c r="N532" s="73">
        <f t="shared" si="54"/>
        <v>34800</v>
      </c>
      <c r="O532" s="73">
        <f t="shared" si="55"/>
        <v>9570</v>
      </c>
      <c r="P532" s="73">
        <f t="shared" si="51"/>
        <v>6960</v>
      </c>
      <c r="Q532" s="63">
        <f t="shared" si="52"/>
        <v>27306.400000000001</v>
      </c>
      <c r="R532" s="73">
        <f>+VLOOKUP(B532,'luong lai may'!$B$16:$E$611,4,0)</f>
        <v>166154</v>
      </c>
      <c r="S532" s="73">
        <f t="shared" si="53"/>
        <v>244790</v>
      </c>
    </row>
    <row r="533" spans="2:19" ht="17.25" customHeight="1" thickBot="1" x14ac:dyDescent="0.25">
      <c r="B533" s="35" t="s">
        <v>980</v>
      </c>
      <c r="C533" s="197" t="s">
        <v>981</v>
      </c>
      <c r="D533" s="2">
        <v>100</v>
      </c>
      <c r="E533" s="2">
        <v>20</v>
      </c>
      <c r="F533" s="211">
        <v>4.5</v>
      </c>
      <c r="G533" s="212"/>
      <c r="H533" s="211">
        <v>5</v>
      </c>
      <c r="I533" s="212"/>
      <c r="J533" s="171">
        <v>8</v>
      </c>
      <c r="K533" s="171" t="s">
        <v>1160</v>
      </c>
      <c r="L533" s="169" t="s">
        <v>14</v>
      </c>
      <c r="M533" s="64">
        <v>38500</v>
      </c>
      <c r="N533" s="73">
        <f t="shared" si="54"/>
        <v>69300</v>
      </c>
      <c r="O533" s="73">
        <f t="shared" si="55"/>
        <v>17325</v>
      </c>
      <c r="P533" s="73">
        <f t="shared" si="51"/>
        <v>19250</v>
      </c>
      <c r="Q533" s="63">
        <f t="shared" si="52"/>
        <v>131510.39999999999</v>
      </c>
      <c r="R533" s="73">
        <f>+VLOOKUP(B533,'luong lai may'!$B$16:$E$611,4,0)</f>
        <v>196154</v>
      </c>
      <c r="S533" s="73">
        <f t="shared" si="53"/>
        <v>433539</v>
      </c>
    </row>
    <row r="534" spans="2:19" ht="17.25" thickBot="1" x14ac:dyDescent="0.25">
      <c r="B534" s="31" t="s">
        <v>982</v>
      </c>
      <c r="C534" s="209" t="s">
        <v>983</v>
      </c>
      <c r="D534" s="213"/>
      <c r="E534" s="210"/>
      <c r="F534" s="211"/>
      <c r="G534" s="212"/>
      <c r="H534" s="211"/>
      <c r="I534" s="212"/>
      <c r="J534" s="170"/>
      <c r="K534" s="169"/>
      <c r="L534" s="169"/>
      <c r="M534" s="74"/>
      <c r="N534" s="73"/>
      <c r="O534" s="73" t="str">
        <f t="shared" si="55"/>
        <v/>
      </c>
      <c r="P534" s="73" t="str">
        <f t="shared" si="51"/>
        <v/>
      </c>
      <c r="Q534" s="63">
        <f t="shared" si="52"/>
        <v>0</v>
      </c>
      <c r="R534" s="73"/>
      <c r="S534" s="73"/>
    </row>
    <row r="535" spans="2:19" ht="17.25" customHeight="1" thickBot="1" x14ac:dyDescent="0.25">
      <c r="B535" s="35" t="s">
        <v>984</v>
      </c>
      <c r="C535" s="197" t="s">
        <v>985</v>
      </c>
      <c r="D535" s="2">
        <v>220</v>
      </c>
      <c r="E535" s="2">
        <v>14</v>
      </c>
      <c r="F535" s="211">
        <v>4.5</v>
      </c>
      <c r="G535" s="212"/>
      <c r="H535" s="211">
        <v>4</v>
      </c>
      <c r="I535" s="212"/>
      <c r="J535" s="171">
        <v>9</v>
      </c>
      <c r="K535" s="171" t="s">
        <v>1132</v>
      </c>
      <c r="L535" s="169" t="s">
        <v>93</v>
      </c>
      <c r="M535" s="64">
        <v>28200</v>
      </c>
      <c r="N535" s="73">
        <f t="shared" si="54"/>
        <v>17945.454545454548</v>
      </c>
      <c r="O535" s="73">
        <f t="shared" si="55"/>
        <v>5768.181818181818</v>
      </c>
      <c r="P535" s="73">
        <f t="shared" si="51"/>
        <v>5127.272727272727</v>
      </c>
      <c r="Q535" s="63">
        <f t="shared" si="52"/>
        <v>22341.600000000002</v>
      </c>
      <c r="R535" s="73">
        <f>+VLOOKUP(B535,'luong lai may'!$B$16:$E$611,4,0)</f>
        <v>166154</v>
      </c>
      <c r="S535" s="73">
        <f t="shared" si="53"/>
        <v>217337</v>
      </c>
    </row>
    <row r="536" spans="2:19" ht="17.25" thickBot="1" x14ac:dyDescent="0.25">
      <c r="B536" s="31" t="s">
        <v>986</v>
      </c>
      <c r="C536" s="209" t="s">
        <v>987</v>
      </c>
      <c r="D536" s="213"/>
      <c r="E536" s="210"/>
      <c r="F536" s="211"/>
      <c r="G536" s="212"/>
      <c r="H536" s="211"/>
      <c r="I536" s="212"/>
      <c r="J536" s="170"/>
      <c r="K536" s="169"/>
      <c r="L536" s="169"/>
      <c r="M536" s="74"/>
      <c r="N536" s="73"/>
      <c r="O536" s="73" t="str">
        <f t="shared" si="55"/>
        <v/>
      </c>
      <c r="P536" s="73" t="str">
        <f t="shared" si="51"/>
        <v/>
      </c>
      <c r="Q536" s="63">
        <f t="shared" si="52"/>
        <v>0</v>
      </c>
      <c r="R536" s="73"/>
      <c r="S536" s="73"/>
    </row>
    <row r="537" spans="2:19" ht="17.25" customHeight="1" thickBot="1" x14ac:dyDescent="0.25">
      <c r="B537" s="35" t="s">
        <v>988</v>
      </c>
      <c r="C537" s="197" t="s">
        <v>985</v>
      </c>
      <c r="D537" s="2">
        <v>220</v>
      </c>
      <c r="E537" s="2">
        <v>13</v>
      </c>
      <c r="F537" s="211">
        <v>3.8</v>
      </c>
      <c r="G537" s="212"/>
      <c r="H537" s="211">
        <v>4</v>
      </c>
      <c r="I537" s="212"/>
      <c r="J537" s="171">
        <v>10</v>
      </c>
      <c r="K537" s="171" t="s">
        <v>1132</v>
      </c>
      <c r="L537" s="169" t="s">
        <v>93</v>
      </c>
      <c r="M537" s="64">
        <v>18800</v>
      </c>
      <c r="N537" s="73">
        <f t="shared" si="54"/>
        <v>11109.09090909091</v>
      </c>
      <c r="O537" s="73">
        <f t="shared" si="55"/>
        <v>3247.2727272727275</v>
      </c>
      <c r="P537" s="73">
        <f t="shared" ref="P537:P561" si="56">+IFERROR(IF(ISNUMBER(B537),"",M537*H537%*1000/D537),"")</f>
        <v>3418.181818181818</v>
      </c>
      <c r="Q537" s="63">
        <f t="shared" si="52"/>
        <v>24824</v>
      </c>
      <c r="R537" s="73">
        <f>+VLOOKUP(B537,'luong lai may'!$B$16:$E$611,4,0)</f>
        <v>166154</v>
      </c>
      <c r="S537" s="73">
        <f t="shared" si="53"/>
        <v>208753</v>
      </c>
    </row>
    <row r="538" spans="2:19" ht="17.25" customHeight="1" thickBot="1" x14ac:dyDescent="0.25">
      <c r="B538" s="35" t="s">
        <v>989</v>
      </c>
      <c r="C538" s="197" t="s">
        <v>965</v>
      </c>
      <c r="D538" s="2">
        <v>220</v>
      </c>
      <c r="E538" s="2">
        <v>13</v>
      </c>
      <c r="F538" s="211">
        <v>3.9</v>
      </c>
      <c r="G538" s="212"/>
      <c r="H538" s="211">
        <v>4</v>
      </c>
      <c r="I538" s="212"/>
      <c r="J538" s="171">
        <v>27</v>
      </c>
      <c r="K538" s="171" t="s">
        <v>1132</v>
      </c>
      <c r="L538" s="169" t="s">
        <v>93</v>
      </c>
      <c r="M538" s="64">
        <v>156600</v>
      </c>
      <c r="N538" s="73">
        <f t="shared" si="54"/>
        <v>83282.727272727279</v>
      </c>
      <c r="O538" s="73">
        <f t="shared" si="55"/>
        <v>27760.909090909092</v>
      </c>
      <c r="P538" s="73">
        <f t="shared" si="56"/>
        <v>28472.727272727272</v>
      </c>
      <c r="Q538" s="63">
        <f t="shared" si="52"/>
        <v>67024.800000000003</v>
      </c>
      <c r="R538" s="73">
        <f>+VLOOKUP(B538,'luong lai may'!$B$16:$E$611,4,0)</f>
        <v>166154</v>
      </c>
      <c r="S538" s="73">
        <f t="shared" si="53"/>
        <v>372695</v>
      </c>
    </row>
    <row r="539" spans="2:19" ht="17.25" thickBot="1" x14ac:dyDescent="0.25">
      <c r="B539" s="31" t="s">
        <v>990</v>
      </c>
      <c r="C539" s="209" t="s">
        <v>991</v>
      </c>
      <c r="D539" s="213"/>
      <c r="E539" s="210"/>
      <c r="F539" s="211"/>
      <c r="G539" s="212"/>
      <c r="H539" s="211"/>
      <c r="I539" s="212"/>
      <c r="J539" s="170"/>
      <c r="K539" s="169"/>
      <c r="L539" s="169"/>
      <c r="M539" s="74"/>
      <c r="N539" s="73"/>
      <c r="O539" s="73" t="str">
        <f t="shared" si="55"/>
        <v/>
      </c>
      <c r="P539" s="73" t="str">
        <f t="shared" si="56"/>
        <v/>
      </c>
      <c r="Q539" s="63">
        <f t="shared" si="52"/>
        <v>0</v>
      </c>
      <c r="R539" s="73"/>
      <c r="S539" s="73"/>
    </row>
    <row r="540" spans="2:19" ht="17.25" customHeight="1" thickBot="1" x14ac:dyDescent="0.25">
      <c r="B540" s="35" t="s">
        <v>992</v>
      </c>
      <c r="C540" s="197" t="s">
        <v>843</v>
      </c>
      <c r="D540" s="2">
        <v>220</v>
      </c>
      <c r="E540" s="2">
        <v>14</v>
      </c>
      <c r="F540" s="211">
        <v>4.0999999999999996</v>
      </c>
      <c r="G540" s="212"/>
      <c r="H540" s="211">
        <v>4</v>
      </c>
      <c r="I540" s="212"/>
      <c r="J540" s="171">
        <v>5</v>
      </c>
      <c r="K540" s="171" t="s">
        <v>1132</v>
      </c>
      <c r="L540" s="169" t="s">
        <v>93</v>
      </c>
      <c r="M540" s="64">
        <v>41700</v>
      </c>
      <c r="N540" s="73">
        <f t="shared" si="54"/>
        <v>23882.727272727276</v>
      </c>
      <c r="O540" s="73">
        <f t="shared" si="55"/>
        <v>7771.3636363636351</v>
      </c>
      <c r="P540" s="73">
        <f t="shared" si="56"/>
        <v>7581.818181818182</v>
      </c>
      <c r="Q540" s="63">
        <f t="shared" si="52"/>
        <v>12412</v>
      </c>
      <c r="R540" s="73">
        <f>+VLOOKUP(B540,'luong lai may'!$B$16:$E$611,4,0)</f>
        <v>166154</v>
      </c>
      <c r="S540" s="73">
        <f t="shared" si="53"/>
        <v>217802</v>
      </c>
    </row>
    <row r="541" spans="2:19" ht="17.25" customHeight="1" thickBot="1" x14ac:dyDescent="0.25">
      <c r="B541" s="31" t="s">
        <v>993</v>
      </c>
      <c r="C541" s="209" t="s">
        <v>994</v>
      </c>
      <c r="D541" s="213"/>
      <c r="E541" s="213"/>
      <c r="F541" s="213"/>
      <c r="G541" s="210"/>
      <c r="H541" s="211"/>
      <c r="I541" s="212"/>
      <c r="J541" s="170"/>
      <c r="K541" s="211"/>
      <c r="L541" s="218"/>
      <c r="M541" s="74"/>
      <c r="N541" s="73"/>
      <c r="O541" s="73" t="str">
        <f t="shared" si="55"/>
        <v/>
      </c>
      <c r="P541" s="73" t="str">
        <f t="shared" si="56"/>
        <v/>
      </c>
      <c r="Q541" s="63">
        <f t="shared" si="52"/>
        <v>0</v>
      </c>
      <c r="R541" s="73"/>
      <c r="S541" s="73"/>
    </row>
    <row r="542" spans="2:19" ht="17.25" customHeight="1" thickBot="1" x14ac:dyDescent="0.25">
      <c r="B542" s="35" t="s">
        <v>995</v>
      </c>
      <c r="C542" s="197" t="s">
        <v>985</v>
      </c>
      <c r="D542" s="2">
        <v>220</v>
      </c>
      <c r="E542" s="2">
        <v>14</v>
      </c>
      <c r="F542" s="211">
        <v>4.0999999999999996</v>
      </c>
      <c r="G542" s="212"/>
      <c r="H542" s="211">
        <v>4</v>
      </c>
      <c r="I542" s="212"/>
      <c r="J542" s="171">
        <v>9</v>
      </c>
      <c r="K542" s="171" t="s">
        <v>1132</v>
      </c>
      <c r="L542" s="169" t="s">
        <v>93</v>
      </c>
      <c r="M542" s="64">
        <v>18200</v>
      </c>
      <c r="N542" s="73">
        <f t="shared" si="54"/>
        <v>11581.818181818184</v>
      </c>
      <c r="O542" s="73">
        <f t="shared" si="55"/>
        <v>3391.8181818181811</v>
      </c>
      <c r="P542" s="73">
        <f t="shared" si="56"/>
        <v>3309.090909090909</v>
      </c>
      <c r="Q542" s="63">
        <f t="shared" si="52"/>
        <v>22341.600000000002</v>
      </c>
      <c r="R542" s="73">
        <f>+VLOOKUP(B542,'luong lai may'!$B$16:$E$611,4,0)</f>
        <v>166154</v>
      </c>
      <c r="S542" s="73">
        <f t="shared" si="53"/>
        <v>206778</v>
      </c>
    </row>
    <row r="543" spans="2:19" ht="17.25" customHeight="1" thickBot="1" x14ac:dyDescent="0.25">
      <c r="B543" s="31" t="s">
        <v>996</v>
      </c>
      <c r="C543" s="209" t="s">
        <v>997</v>
      </c>
      <c r="D543" s="213"/>
      <c r="E543" s="213"/>
      <c r="F543" s="213"/>
      <c r="G543" s="210"/>
      <c r="H543" s="211"/>
      <c r="I543" s="212"/>
      <c r="J543" s="170"/>
      <c r="K543" s="169"/>
      <c r="L543" s="169"/>
      <c r="M543" s="74"/>
      <c r="N543" s="73"/>
      <c r="O543" s="73" t="str">
        <f>+IFERROR(IF(ISNUMBER(B543),"",M543*F543%*1000/D543),"")</f>
        <v/>
      </c>
      <c r="P543" s="73" t="str">
        <f t="shared" si="56"/>
        <v/>
      </c>
      <c r="Q543" s="63">
        <f t="shared" si="52"/>
        <v>0</v>
      </c>
      <c r="R543" s="73"/>
      <c r="S543" s="73"/>
    </row>
    <row r="544" spans="2:19" s="47" customFormat="1" ht="16.5" customHeight="1" thickBot="1" x14ac:dyDescent="0.25">
      <c r="B544" s="15" t="s">
        <v>998</v>
      </c>
      <c r="C544" s="200" t="s">
        <v>999</v>
      </c>
      <c r="D544" s="17">
        <v>160</v>
      </c>
      <c r="E544" s="17">
        <v>30</v>
      </c>
      <c r="F544" s="226">
        <v>10.5</v>
      </c>
      <c r="G544" s="227"/>
      <c r="H544" s="226">
        <v>4</v>
      </c>
      <c r="I544" s="227"/>
      <c r="J544" s="171">
        <v>2</v>
      </c>
      <c r="K544" s="171" t="s">
        <v>1132</v>
      </c>
      <c r="L544" s="173" t="s">
        <v>14</v>
      </c>
      <c r="M544" s="64">
        <v>4600</v>
      </c>
      <c r="N544" s="73">
        <f t="shared" si="54"/>
        <v>8625</v>
      </c>
      <c r="O544" s="73">
        <f t="shared" ref="O544:O582" si="57">+IFERROR(IF(ISNUMBER(B544),"",M544*F544%*1000/D544),"")</f>
        <v>3018.75</v>
      </c>
      <c r="P544" s="73">
        <f t="shared" si="56"/>
        <v>1150</v>
      </c>
      <c r="Q544" s="63">
        <f t="shared" si="52"/>
        <v>4964.8</v>
      </c>
      <c r="R544" s="73">
        <f>+VLOOKUP(B544,'luong lai may'!$B$16:$E$611,4,0)</f>
        <v>196154</v>
      </c>
      <c r="S544" s="73">
        <f t="shared" si="53"/>
        <v>213913</v>
      </c>
    </row>
    <row r="545" spans="2:19" ht="33.75" thickBot="1" x14ac:dyDescent="0.25">
      <c r="B545" s="31" t="s">
        <v>1000</v>
      </c>
      <c r="C545" s="198" t="s">
        <v>1001</v>
      </c>
      <c r="D545" s="2">
        <v>220</v>
      </c>
      <c r="E545" s="2">
        <v>13</v>
      </c>
      <c r="F545" s="211">
        <v>3.8</v>
      </c>
      <c r="G545" s="212"/>
      <c r="H545" s="211">
        <v>4</v>
      </c>
      <c r="I545" s="212"/>
      <c r="J545" s="171">
        <v>13</v>
      </c>
      <c r="K545" s="171" t="s">
        <v>1132</v>
      </c>
      <c r="L545" s="169" t="s">
        <v>93</v>
      </c>
      <c r="M545" s="64">
        <v>68900</v>
      </c>
      <c r="N545" s="73">
        <f t="shared" si="54"/>
        <v>36642.272727272728</v>
      </c>
      <c r="O545" s="73">
        <f t="shared" si="57"/>
        <v>11900.90909090909</v>
      </c>
      <c r="P545" s="73">
        <f t="shared" si="56"/>
        <v>12527.272727272728</v>
      </c>
      <c r="Q545" s="63">
        <f t="shared" si="52"/>
        <v>32271.200000000001</v>
      </c>
      <c r="R545" s="73">
        <f>+VLOOKUP(B545,'luong lai may'!$B$16:$E$611,4,0)</f>
        <v>166154</v>
      </c>
      <c r="S545" s="73">
        <f t="shared" si="53"/>
        <v>259496</v>
      </c>
    </row>
    <row r="546" spans="2:19" ht="17.25" customHeight="1" thickBot="1" x14ac:dyDescent="0.25">
      <c r="B546" s="31" t="s">
        <v>1002</v>
      </c>
      <c r="C546" s="209" t="s">
        <v>1003</v>
      </c>
      <c r="D546" s="213"/>
      <c r="E546" s="213"/>
      <c r="F546" s="213"/>
      <c r="G546" s="213"/>
      <c r="H546" s="213"/>
      <c r="I546" s="213"/>
      <c r="J546" s="210"/>
      <c r="K546" s="169"/>
      <c r="L546" s="169"/>
      <c r="M546" s="74"/>
      <c r="N546" s="73"/>
      <c r="O546" s="73" t="str">
        <f t="shared" si="57"/>
        <v/>
      </c>
      <c r="P546" s="73" t="str">
        <f t="shared" si="56"/>
        <v/>
      </c>
      <c r="Q546" s="63">
        <f t="shared" ref="Q546:Q609" si="58">+IF(RIGHT(K546,3)="zel",$N$9*$P$4*$J546,IF(RIGHT(K546,3)="ăng",$J546*$O$9*$P$5,IF(RIGHT(K546,3)="kWh",$J546*$P$9*$P$6,0)))</f>
        <v>0</v>
      </c>
      <c r="R546" s="73"/>
      <c r="S546" s="73"/>
    </row>
    <row r="547" spans="2:19" ht="20.25" customHeight="1" thickBot="1" x14ac:dyDescent="0.25">
      <c r="B547" s="35" t="s">
        <v>1004</v>
      </c>
      <c r="C547" s="197" t="s">
        <v>1005</v>
      </c>
      <c r="D547" s="2">
        <v>110</v>
      </c>
      <c r="E547" s="2">
        <v>30</v>
      </c>
      <c r="F547" s="211">
        <v>6.6</v>
      </c>
      <c r="G547" s="212"/>
      <c r="H547" s="211">
        <v>5</v>
      </c>
      <c r="I547" s="212"/>
      <c r="J547" s="170"/>
      <c r="K547" s="169"/>
      <c r="L547" s="169" t="s">
        <v>14</v>
      </c>
      <c r="M547" s="64">
        <v>5400</v>
      </c>
      <c r="N547" s="73">
        <f t="shared" si="54"/>
        <v>14727.272727272728</v>
      </c>
      <c r="O547" s="73">
        <f t="shared" si="57"/>
        <v>3240.0000000000005</v>
      </c>
      <c r="P547" s="73">
        <f t="shared" si="56"/>
        <v>2454.5454545454545</v>
      </c>
      <c r="Q547" s="63">
        <f t="shared" si="58"/>
        <v>0</v>
      </c>
      <c r="R547" s="73">
        <f>+VLOOKUP(B547,'luong lai may'!$B$16:$E$611,4,0)</f>
        <v>196154</v>
      </c>
      <c r="S547" s="73">
        <f t="shared" si="53"/>
        <v>216576</v>
      </c>
    </row>
    <row r="548" spans="2:19" ht="20.25" customHeight="1" thickBot="1" x14ac:dyDescent="0.25">
      <c r="B548" s="35" t="s">
        <v>1006</v>
      </c>
      <c r="C548" s="197" t="s">
        <v>1007</v>
      </c>
      <c r="D548" s="2">
        <v>110</v>
      </c>
      <c r="E548" s="2">
        <v>30</v>
      </c>
      <c r="F548" s="211">
        <v>6.6</v>
      </c>
      <c r="G548" s="212"/>
      <c r="H548" s="211">
        <v>5</v>
      </c>
      <c r="I548" s="212"/>
      <c r="J548" s="170"/>
      <c r="K548" s="169"/>
      <c r="L548" s="169" t="s">
        <v>14</v>
      </c>
      <c r="M548" s="64">
        <v>6100</v>
      </c>
      <c r="N548" s="73">
        <f t="shared" si="54"/>
        <v>16636.363636363636</v>
      </c>
      <c r="O548" s="73">
        <f t="shared" si="57"/>
        <v>3660</v>
      </c>
      <c r="P548" s="73">
        <f t="shared" si="56"/>
        <v>2772.7272727272725</v>
      </c>
      <c r="Q548" s="63">
        <f t="shared" si="58"/>
        <v>0</v>
      </c>
      <c r="R548" s="73">
        <f>+VLOOKUP(B548,'luong lai may'!$B$16:$E$611,4,0)</f>
        <v>196154</v>
      </c>
      <c r="S548" s="73">
        <f t="shared" si="53"/>
        <v>219223</v>
      </c>
    </row>
    <row r="549" spans="2:19" ht="17.25" thickBot="1" x14ac:dyDescent="0.25">
      <c r="B549" s="31" t="s">
        <v>1008</v>
      </c>
      <c r="C549" s="209" t="s">
        <v>1009</v>
      </c>
      <c r="D549" s="213"/>
      <c r="E549" s="210"/>
      <c r="F549" s="211"/>
      <c r="G549" s="212"/>
      <c r="H549" s="211"/>
      <c r="I549" s="212"/>
      <c r="J549" s="170"/>
      <c r="K549" s="169"/>
      <c r="L549" s="169"/>
      <c r="M549" s="74"/>
      <c r="N549" s="73"/>
      <c r="O549" s="73" t="str">
        <f t="shared" si="57"/>
        <v/>
      </c>
      <c r="P549" s="73" t="str">
        <f t="shared" si="56"/>
        <v/>
      </c>
      <c r="Q549" s="63">
        <f t="shared" si="58"/>
        <v>0</v>
      </c>
      <c r="R549" s="73"/>
      <c r="S549" s="73"/>
    </row>
    <row r="550" spans="2:19" ht="17.25" customHeight="1" thickBot="1" x14ac:dyDescent="0.25">
      <c r="B550" s="35" t="s">
        <v>1010</v>
      </c>
      <c r="C550" s="197" t="s">
        <v>843</v>
      </c>
      <c r="D550" s="2">
        <v>220</v>
      </c>
      <c r="E550" s="2">
        <v>14</v>
      </c>
      <c r="F550" s="211">
        <v>4.5</v>
      </c>
      <c r="G550" s="212"/>
      <c r="H550" s="211">
        <v>4</v>
      </c>
      <c r="I550" s="212"/>
      <c r="J550" s="171">
        <v>5</v>
      </c>
      <c r="K550" s="171" t="s">
        <v>1132</v>
      </c>
      <c r="L550" s="169" t="s">
        <v>93</v>
      </c>
      <c r="M550" s="64">
        <v>28200</v>
      </c>
      <c r="N550" s="73">
        <f t="shared" si="54"/>
        <v>17945.454545454548</v>
      </c>
      <c r="O550" s="73">
        <f t="shared" si="57"/>
        <v>5768.181818181818</v>
      </c>
      <c r="P550" s="73">
        <f t="shared" si="56"/>
        <v>5127.272727272727</v>
      </c>
      <c r="Q550" s="63">
        <f t="shared" si="58"/>
        <v>12412</v>
      </c>
      <c r="R550" s="73">
        <f>+VLOOKUP(B550,'luong lai may'!$B$16:$E$611,4,0)</f>
        <v>166154</v>
      </c>
      <c r="S550" s="73">
        <f t="shared" si="53"/>
        <v>207407</v>
      </c>
    </row>
    <row r="551" spans="2:19" ht="17.25" thickBot="1" x14ac:dyDescent="0.25">
      <c r="B551" s="31" t="s">
        <v>1011</v>
      </c>
      <c r="C551" s="209" t="s">
        <v>1012</v>
      </c>
      <c r="D551" s="213"/>
      <c r="E551" s="210"/>
      <c r="F551" s="211"/>
      <c r="G551" s="212"/>
      <c r="H551" s="211"/>
      <c r="I551" s="212"/>
      <c r="J551" s="171"/>
      <c r="K551" s="171" t="s">
        <v>1161</v>
      </c>
      <c r="L551" s="169"/>
      <c r="M551" s="74"/>
      <c r="N551" s="73"/>
      <c r="O551" s="73" t="str">
        <f t="shared" si="57"/>
        <v/>
      </c>
      <c r="P551" s="73" t="str">
        <f t="shared" si="56"/>
        <v/>
      </c>
      <c r="Q551" s="63">
        <f t="shared" si="58"/>
        <v>0</v>
      </c>
      <c r="R551" s="73"/>
      <c r="S551" s="73"/>
    </row>
    <row r="552" spans="2:19" ht="17.25" customHeight="1" thickBot="1" x14ac:dyDescent="0.25">
      <c r="B552" s="35" t="s">
        <v>1013</v>
      </c>
      <c r="C552" s="197" t="s">
        <v>985</v>
      </c>
      <c r="D552" s="2">
        <v>220</v>
      </c>
      <c r="E552" s="2">
        <v>13</v>
      </c>
      <c r="F552" s="211">
        <v>3.9</v>
      </c>
      <c r="G552" s="212"/>
      <c r="H552" s="211">
        <v>4</v>
      </c>
      <c r="I552" s="212"/>
      <c r="J552" s="171">
        <v>10</v>
      </c>
      <c r="K552" s="171" t="s">
        <v>1132</v>
      </c>
      <c r="L552" s="169" t="s">
        <v>93</v>
      </c>
      <c r="M552" s="64">
        <v>54800</v>
      </c>
      <c r="N552" s="73">
        <f t="shared" si="54"/>
        <v>29143.636363636364</v>
      </c>
      <c r="O552" s="73">
        <f t="shared" si="57"/>
        <v>9714.545454545454</v>
      </c>
      <c r="P552" s="73">
        <f t="shared" si="56"/>
        <v>9963.636363636364</v>
      </c>
      <c r="Q552" s="63">
        <f t="shared" si="58"/>
        <v>24824</v>
      </c>
      <c r="R552" s="73">
        <f>+VLOOKUP(B552,'luong lai may'!$B$16:$E$611,4,0)</f>
        <v>166154</v>
      </c>
      <c r="S552" s="73">
        <f t="shared" si="53"/>
        <v>239800</v>
      </c>
    </row>
    <row r="553" spans="2:19" ht="17.25" customHeight="1" thickBot="1" x14ac:dyDescent="0.25">
      <c r="B553" s="31" t="s">
        <v>1014</v>
      </c>
      <c r="C553" s="209" t="s">
        <v>1015</v>
      </c>
      <c r="D553" s="213"/>
      <c r="E553" s="213"/>
      <c r="F553" s="213"/>
      <c r="G553" s="210"/>
      <c r="H553" s="211"/>
      <c r="I553" s="212"/>
      <c r="J553" s="171"/>
      <c r="K553" s="171" t="s">
        <v>1161</v>
      </c>
      <c r="L553" s="169"/>
      <c r="M553" s="74"/>
      <c r="N553" s="73"/>
      <c r="O553" s="73" t="str">
        <f t="shared" si="57"/>
        <v/>
      </c>
      <c r="P553" s="73" t="str">
        <f t="shared" si="56"/>
        <v/>
      </c>
      <c r="Q553" s="63">
        <f t="shared" si="58"/>
        <v>0</v>
      </c>
      <c r="R553" s="73"/>
      <c r="S553" s="73"/>
    </row>
    <row r="554" spans="2:19" ht="17.25" customHeight="1" thickBot="1" x14ac:dyDescent="0.25">
      <c r="B554" s="35" t="s">
        <v>1016</v>
      </c>
      <c r="C554" s="197" t="s">
        <v>972</v>
      </c>
      <c r="D554" s="2">
        <v>220</v>
      </c>
      <c r="E554" s="2">
        <v>14</v>
      </c>
      <c r="F554" s="211">
        <v>4.0999999999999996</v>
      </c>
      <c r="G554" s="212"/>
      <c r="H554" s="211">
        <v>4</v>
      </c>
      <c r="I554" s="212"/>
      <c r="J554" s="171">
        <v>4</v>
      </c>
      <c r="K554" s="171" t="s">
        <v>1132</v>
      </c>
      <c r="L554" s="169" t="s">
        <v>93</v>
      </c>
      <c r="M554" s="64">
        <v>22700</v>
      </c>
      <c r="N554" s="73">
        <f t="shared" si="54"/>
        <v>14445.454545454548</v>
      </c>
      <c r="O554" s="73">
        <f t="shared" si="57"/>
        <v>4230.454545454545</v>
      </c>
      <c r="P554" s="73">
        <f t="shared" si="56"/>
        <v>4127.272727272727</v>
      </c>
      <c r="Q554" s="63">
        <f t="shared" si="58"/>
        <v>9929.6</v>
      </c>
      <c r="R554" s="73">
        <f>+VLOOKUP(B554,'luong lai may'!$B$16:$E$611,4,0)</f>
        <v>166154</v>
      </c>
      <c r="S554" s="73">
        <f t="shared" si="53"/>
        <v>198887</v>
      </c>
    </row>
    <row r="555" spans="2:19" ht="17.25" customHeight="1" thickBot="1" x14ac:dyDescent="0.25">
      <c r="B555" s="35" t="s">
        <v>1017</v>
      </c>
      <c r="C555" s="197" t="s">
        <v>1018</v>
      </c>
      <c r="D555" s="2">
        <v>220</v>
      </c>
      <c r="E555" s="2">
        <v>14</v>
      </c>
      <c r="F555" s="211">
        <v>4.0999999999999996</v>
      </c>
      <c r="G555" s="212"/>
      <c r="H555" s="211">
        <v>4</v>
      </c>
      <c r="I555" s="212"/>
      <c r="J555" s="171">
        <v>6</v>
      </c>
      <c r="K555" s="171" t="s">
        <v>1132</v>
      </c>
      <c r="L555" s="169" t="s">
        <v>93</v>
      </c>
      <c r="M555" s="64">
        <v>27300</v>
      </c>
      <c r="N555" s="73">
        <f t="shared" si="54"/>
        <v>17372.727272727276</v>
      </c>
      <c r="O555" s="73">
        <f t="shared" si="57"/>
        <v>5087.727272727273</v>
      </c>
      <c r="P555" s="73">
        <f t="shared" si="56"/>
        <v>4963.636363636364</v>
      </c>
      <c r="Q555" s="63">
        <f t="shared" si="58"/>
        <v>14894.400000000001</v>
      </c>
      <c r="R555" s="73">
        <f>+VLOOKUP(B555,'luong lai may'!$B$16:$E$611,4,0)</f>
        <v>166154</v>
      </c>
      <c r="S555" s="73">
        <f t="shared" si="53"/>
        <v>208472</v>
      </c>
    </row>
    <row r="556" spans="2:19" ht="17.25" thickBot="1" x14ac:dyDescent="0.25">
      <c r="B556" s="31" t="s">
        <v>1019</v>
      </c>
      <c r="C556" s="209" t="s">
        <v>1020</v>
      </c>
      <c r="D556" s="213"/>
      <c r="E556" s="210"/>
      <c r="F556" s="211"/>
      <c r="G556" s="212"/>
      <c r="H556" s="211"/>
      <c r="I556" s="212"/>
      <c r="J556" s="171"/>
      <c r="K556" s="171" t="s">
        <v>1161</v>
      </c>
      <c r="L556" s="169"/>
      <c r="M556" s="74"/>
      <c r="N556" s="73"/>
      <c r="O556" s="73" t="str">
        <f t="shared" si="57"/>
        <v/>
      </c>
      <c r="P556" s="73" t="str">
        <f t="shared" si="56"/>
        <v/>
      </c>
      <c r="Q556" s="63">
        <f t="shared" si="58"/>
        <v>0</v>
      </c>
      <c r="R556" s="73"/>
      <c r="S556" s="73"/>
    </row>
    <row r="557" spans="2:19" ht="17.25" customHeight="1" thickBot="1" x14ac:dyDescent="0.25">
      <c r="B557" s="35" t="s">
        <v>1021</v>
      </c>
      <c r="C557" s="197" t="s">
        <v>624</v>
      </c>
      <c r="D557" s="2">
        <v>220</v>
      </c>
      <c r="E557" s="2">
        <v>14</v>
      </c>
      <c r="F557" s="211">
        <v>4.0999999999999996</v>
      </c>
      <c r="G557" s="212"/>
      <c r="H557" s="211">
        <v>4</v>
      </c>
      <c r="I557" s="212"/>
      <c r="J557" s="171">
        <v>19</v>
      </c>
      <c r="K557" s="171" t="s">
        <v>1132</v>
      </c>
      <c r="L557" s="169" t="s">
        <v>93</v>
      </c>
      <c r="M557" s="64">
        <v>111400</v>
      </c>
      <c r="N557" s="73">
        <f t="shared" si="54"/>
        <v>63801.818181818191</v>
      </c>
      <c r="O557" s="73">
        <f t="shared" si="57"/>
        <v>20760.909090909092</v>
      </c>
      <c r="P557" s="73">
        <f t="shared" si="56"/>
        <v>20254.545454545456</v>
      </c>
      <c r="Q557" s="63">
        <f t="shared" si="58"/>
        <v>47165.600000000006</v>
      </c>
      <c r="R557" s="73">
        <f>+VLOOKUP(B557,'luong lai may'!$B$16:$E$611,4,0)</f>
        <v>166154</v>
      </c>
      <c r="S557" s="73">
        <f t="shared" si="53"/>
        <v>318137</v>
      </c>
    </row>
    <row r="558" spans="2:19" ht="17.25" thickBot="1" x14ac:dyDescent="0.25">
      <c r="B558" s="31" t="s">
        <v>1022</v>
      </c>
      <c r="C558" s="209" t="s">
        <v>1023</v>
      </c>
      <c r="D558" s="213"/>
      <c r="E558" s="210"/>
      <c r="F558" s="211"/>
      <c r="G558" s="212"/>
      <c r="H558" s="211"/>
      <c r="I558" s="212"/>
      <c r="J558" s="171"/>
      <c r="K558" s="171" t="s">
        <v>1161</v>
      </c>
      <c r="L558" s="169"/>
      <c r="M558" s="74"/>
      <c r="N558" s="73"/>
      <c r="O558" s="73" t="str">
        <f t="shared" si="57"/>
        <v/>
      </c>
      <c r="P558" s="73" t="str">
        <f t="shared" si="56"/>
        <v/>
      </c>
      <c r="Q558" s="63">
        <f t="shared" si="58"/>
        <v>0</v>
      </c>
      <c r="R558" s="73"/>
      <c r="S558" s="73"/>
    </row>
    <row r="559" spans="2:19" ht="17.25" customHeight="1" thickBot="1" x14ac:dyDescent="0.25">
      <c r="B559" s="35" t="s">
        <v>1024</v>
      </c>
      <c r="C559" s="197" t="s">
        <v>979</v>
      </c>
      <c r="D559" s="2">
        <v>220</v>
      </c>
      <c r="E559" s="2">
        <v>14</v>
      </c>
      <c r="F559" s="211">
        <v>4.0999999999999996</v>
      </c>
      <c r="G559" s="212"/>
      <c r="H559" s="211">
        <v>4</v>
      </c>
      <c r="I559" s="212"/>
      <c r="J559" s="171">
        <v>16</v>
      </c>
      <c r="K559" s="171" t="s">
        <v>1132</v>
      </c>
      <c r="L559" s="169" t="s">
        <v>93</v>
      </c>
      <c r="M559" s="64">
        <v>72900</v>
      </c>
      <c r="N559" s="73">
        <f t="shared" si="54"/>
        <v>41751.818181818184</v>
      </c>
      <c r="O559" s="73">
        <f t="shared" si="57"/>
        <v>13585.909090909088</v>
      </c>
      <c r="P559" s="73">
        <f t="shared" si="56"/>
        <v>13254.545454545454</v>
      </c>
      <c r="Q559" s="63">
        <f t="shared" si="58"/>
        <v>39718.400000000001</v>
      </c>
      <c r="R559" s="73">
        <f>+VLOOKUP(B559,'luong lai may'!$B$16:$E$611,4,0)</f>
        <v>166154</v>
      </c>
      <c r="S559" s="73">
        <f t="shared" ref="S559:S611" si="59">+ROUND(SUM(N559:R559),0)</f>
        <v>274465</v>
      </c>
    </row>
    <row r="560" spans="2:19" ht="17.25" thickBot="1" x14ac:dyDescent="0.25">
      <c r="B560" s="31" t="s">
        <v>1025</v>
      </c>
      <c r="C560" s="209" t="s">
        <v>1026</v>
      </c>
      <c r="D560" s="213"/>
      <c r="E560" s="210"/>
      <c r="F560" s="211"/>
      <c r="G560" s="212"/>
      <c r="H560" s="211"/>
      <c r="I560" s="212"/>
      <c r="J560" s="170"/>
      <c r="K560" s="211"/>
      <c r="L560" s="218"/>
      <c r="M560" s="74"/>
      <c r="N560" s="73"/>
      <c r="O560" s="73" t="str">
        <f t="shared" si="57"/>
        <v/>
      </c>
      <c r="P560" s="73" t="str">
        <f t="shared" si="56"/>
        <v/>
      </c>
      <c r="Q560" s="63">
        <f t="shared" si="58"/>
        <v>0</v>
      </c>
      <c r="R560" s="73"/>
      <c r="S560" s="73"/>
    </row>
    <row r="561" spans="2:19" ht="17.25" customHeight="1" thickBot="1" x14ac:dyDescent="0.25">
      <c r="B561" s="35" t="s">
        <v>1027</v>
      </c>
      <c r="C561" s="197" t="s">
        <v>847</v>
      </c>
      <c r="D561" s="2">
        <v>220</v>
      </c>
      <c r="E561" s="2">
        <v>14</v>
      </c>
      <c r="F561" s="211">
        <v>4.0999999999999996</v>
      </c>
      <c r="G561" s="212"/>
      <c r="H561" s="211">
        <v>4</v>
      </c>
      <c r="I561" s="212"/>
      <c r="J561" s="171">
        <v>15</v>
      </c>
      <c r="K561" s="171" t="s">
        <v>1132</v>
      </c>
      <c r="L561" s="169" t="s">
        <v>93</v>
      </c>
      <c r="M561" s="64">
        <v>89100</v>
      </c>
      <c r="N561" s="73">
        <f t="shared" ref="N561:N587" si="60">+IF(M561&gt;=30000,(M561-M561*10%)*1000*E561%/D561,M561*E561%*1000/D561)</f>
        <v>51030.000000000007</v>
      </c>
      <c r="O561" s="73">
        <f t="shared" si="57"/>
        <v>16604.999999999996</v>
      </c>
      <c r="P561" s="73">
        <f t="shared" si="56"/>
        <v>16200</v>
      </c>
      <c r="Q561" s="63">
        <f t="shared" si="58"/>
        <v>37236</v>
      </c>
      <c r="R561" s="73">
        <f>+VLOOKUP(B561,'luong lai may'!$B$16:$E$611,4,0)</f>
        <v>166154</v>
      </c>
      <c r="S561" s="73">
        <f t="shared" si="59"/>
        <v>287225</v>
      </c>
    </row>
    <row r="562" spans="2:19" ht="17.25" thickBot="1" x14ac:dyDescent="0.25">
      <c r="B562" s="31" t="s">
        <v>1028</v>
      </c>
      <c r="C562" s="209" t="s">
        <v>1029</v>
      </c>
      <c r="D562" s="213"/>
      <c r="E562" s="213"/>
      <c r="F562" s="213"/>
      <c r="G562" s="210"/>
      <c r="H562" s="211"/>
      <c r="I562" s="212"/>
      <c r="J562" s="171"/>
      <c r="K562" s="171" t="s">
        <v>1161</v>
      </c>
      <c r="L562" s="169"/>
      <c r="M562" s="74"/>
      <c r="N562" s="73"/>
      <c r="O562" s="73" t="str">
        <f t="shared" si="57"/>
        <v/>
      </c>
      <c r="P562" s="73" t="str">
        <f>+IFERROR(IF(ISNUMBER(B562),"",M562*H562%*1000/D562),"")</f>
        <v/>
      </c>
      <c r="Q562" s="63">
        <f t="shared" si="58"/>
        <v>0</v>
      </c>
      <c r="R562" s="73"/>
      <c r="S562" s="73"/>
    </row>
    <row r="563" spans="2:19" ht="17.25" customHeight="1" thickBot="1" x14ac:dyDescent="0.25">
      <c r="B563" s="35" t="s">
        <v>1030</v>
      </c>
      <c r="C563" s="197" t="s">
        <v>837</v>
      </c>
      <c r="D563" s="2">
        <v>200</v>
      </c>
      <c r="E563" s="2">
        <v>14</v>
      </c>
      <c r="F563" s="211">
        <v>4.0999999999999996</v>
      </c>
      <c r="G563" s="212"/>
      <c r="H563" s="211">
        <v>4</v>
      </c>
      <c r="I563" s="212"/>
      <c r="J563" s="171">
        <v>2</v>
      </c>
      <c r="K563" s="171" t="s">
        <v>1132</v>
      </c>
      <c r="L563" s="169" t="s">
        <v>14</v>
      </c>
      <c r="M563" s="64">
        <v>6100</v>
      </c>
      <c r="N563" s="73">
        <f t="shared" si="60"/>
        <v>4270.0000000000009</v>
      </c>
      <c r="O563" s="73">
        <f t="shared" si="57"/>
        <v>1250.4999999999998</v>
      </c>
      <c r="P563" s="73">
        <f t="shared" ref="P563:P611" si="61">+IFERROR(IF(ISNUMBER(B563),"",M563*H563%*1000/D563),"")</f>
        <v>1220</v>
      </c>
      <c r="Q563" s="63">
        <f t="shared" si="58"/>
        <v>4964.8</v>
      </c>
      <c r="R563" s="73">
        <f>+VLOOKUP(B563,'luong lai may'!$B$16:$E$611,4,0)</f>
        <v>196154</v>
      </c>
      <c r="S563" s="73">
        <f t="shared" si="59"/>
        <v>207859</v>
      </c>
    </row>
    <row r="564" spans="2:19" ht="17.25" thickBot="1" x14ac:dyDescent="0.25">
      <c r="B564" s="31" t="s">
        <v>1031</v>
      </c>
      <c r="C564" s="209" t="s">
        <v>1032</v>
      </c>
      <c r="D564" s="213"/>
      <c r="E564" s="210"/>
      <c r="F564" s="211"/>
      <c r="G564" s="212"/>
      <c r="H564" s="211"/>
      <c r="I564" s="212"/>
      <c r="J564" s="171"/>
      <c r="K564" s="171" t="s">
        <v>1161</v>
      </c>
      <c r="L564" s="169"/>
      <c r="M564" s="74"/>
      <c r="N564" s="73"/>
      <c r="O564" s="73" t="str">
        <f t="shared" si="57"/>
        <v/>
      </c>
      <c r="P564" s="73" t="str">
        <f t="shared" si="61"/>
        <v/>
      </c>
      <c r="Q564" s="63">
        <f t="shared" si="58"/>
        <v>0</v>
      </c>
      <c r="R564" s="73"/>
      <c r="S564" s="73"/>
    </row>
    <row r="565" spans="2:19" ht="17.25" customHeight="1" thickBot="1" x14ac:dyDescent="0.25">
      <c r="B565" s="35" t="s">
        <v>1033</v>
      </c>
      <c r="C565" s="197" t="s">
        <v>1034</v>
      </c>
      <c r="D565" s="2">
        <v>200</v>
      </c>
      <c r="E565" s="2">
        <v>14</v>
      </c>
      <c r="F565" s="211">
        <v>4.9000000000000004</v>
      </c>
      <c r="G565" s="212"/>
      <c r="H565" s="211">
        <v>4</v>
      </c>
      <c r="I565" s="212"/>
      <c r="J565" s="171">
        <v>2</v>
      </c>
      <c r="K565" s="171" t="s">
        <v>1132</v>
      </c>
      <c r="L565" s="169" t="s">
        <v>93</v>
      </c>
      <c r="M565" s="64">
        <v>3500</v>
      </c>
      <c r="N565" s="73">
        <f t="shared" si="60"/>
        <v>2450.0000000000005</v>
      </c>
      <c r="O565" s="73">
        <f t="shared" si="57"/>
        <v>857.5</v>
      </c>
      <c r="P565" s="73">
        <f t="shared" si="61"/>
        <v>700</v>
      </c>
      <c r="Q565" s="63">
        <f t="shared" si="58"/>
        <v>4964.8</v>
      </c>
      <c r="R565" s="73">
        <f>+VLOOKUP(B565,'luong lai may'!$B$16:$E$611,4,0)</f>
        <v>166154</v>
      </c>
      <c r="S565" s="73">
        <f t="shared" si="59"/>
        <v>175126</v>
      </c>
    </row>
    <row r="566" spans="2:19" ht="17.25" customHeight="1" thickBot="1" x14ac:dyDescent="0.25">
      <c r="B566" s="35" t="s">
        <v>1035</v>
      </c>
      <c r="C566" s="197" t="s">
        <v>1018</v>
      </c>
      <c r="D566" s="2">
        <v>220</v>
      </c>
      <c r="E566" s="2">
        <v>14</v>
      </c>
      <c r="F566" s="211">
        <v>4.9000000000000004</v>
      </c>
      <c r="G566" s="212"/>
      <c r="H566" s="211">
        <v>4</v>
      </c>
      <c r="I566" s="212"/>
      <c r="J566" s="171">
        <v>4</v>
      </c>
      <c r="K566" s="171" t="s">
        <v>1132</v>
      </c>
      <c r="L566" s="169" t="s">
        <v>93</v>
      </c>
      <c r="M566" s="64">
        <v>11200</v>
      </c>
      <c r="N566" s="73">
        <f t="shared" si="60"/>
        <v>7127.2727272727279</v>
      </c>
      <c r="O566" s="73">
        <f t="shared" si="57"/>
        <v>2494.545454545455</v>
      </c>
      <c r="P566" s="73">
        <f t="shared" si="61"/>
        <v>2036.3636363636363</v>
      </c>
      <c r="Q566" s="63">
        <f t="shared" si="58"/>
        <v>9929.6</v>
      </c>
      <c r="R566" s="73">
        <f>+VLOOKUP(B566,'luong lai may'!$B$16:$E$611,4,0)</f>
        <v>166154</v>
      </c>
      <c r="S566" s="73">
        <f t="shared" si="59"/>
        <v>187742</v>
      </c>
    </row>
    <row r="567" spans="2:19" ht="17.25" customHeight="1" thickBot="1" x14ac:dyDescent="0.25">
      <c r="B567" s="31" t="s">
        <v>1036</v>
      </c>
      <c r="C567" s="209" t="s">
        <v>1037</v>
      </c>
      <c r="D567" s="213"/>
      <c r="E567" s="213"/>
      <c r="F567" s="213"/>
      <c r="G567" s="210"/>
      <c r="H567" s="211"/>
      <c r="I567" s="212"/>
      <c r="J567" s="171"/>
      <c r="K567" s="171" t="s">
        <v>1161</v>
      </c>
      <c r="L567" s="169"/>
      <c r="M567" s="74"/>
      <c r="N567" s="73"/>
      <c r="O567" s="73" t="str">
        <f t="shared" si="57"/>
        <v/>
      </c>
      <c r="P567" s="73" t="str">
        <f t="shared" si="61"/>
        <v/>
      </c>
      <c r="Q567" s="63">
        <f t="shared" si="58"/>
        <v>0</v>
      </c>
      <c r="R567" s="73"/>
      <c r="S567" s="73"/>
    </row>
    <row r="568" spans="2:19" ht="17.25" customHeight="1" thickBot="1" x14ac:dyDescent="0.25">
      <c r="B568" s="35" t="s">
        <v>1038</v>
      </c>
      <c r="C568" s="197" t="s">
        <v>1039</v>
      </c>
      <c r="D568" s="2">
        <v>160</v>
      </c>
      <c r="E568" s="2">
        <v>30</v>
      </c>
      <c r="F568" s="211">
        <v>10.5</v>
      </c>
      <c r="G568" s="212"/>
      <c r="H568" s="211">
        <v>4</v>
      </c>
      <c r="I568" s="212"/>
      <c r="J568" s="171">
        <v>3</v>
      </c>
      <c r="K568" s="171" t="s">
        <v>1132</v>
      </c>
      <c r="L568" s="169" t="s">
        <v>93</v>
      </c>
      <c r="M568" s="64">
        <v>7600</v>
      </c>
      <c r="N568" s="73">
        <f t="shared" si="60"/>
        <v>14250</v>
      </c>
      <c r="O568" s="73">
        <f t="shared" si="57"/>
        <v>4987.5</v>
      </c>
      <c r="P568" s="73">
        <f t="shared" si="61"/>
        <v>1900</v>
      </c>
      <c r="Q568" s="63">
        <f t="shared" si="58"/>
        <v>7447.2000000000007</v>
      </c>
      <c r="R568" s="73">
        <f>+VLOOKUP(B568,'luong lai may'!$B$16:$E$611,4,0)</f>
        <v>166154</v>
      </c>
      <c r="S568" s="73">
        <f t="shared" si="59"/>
        <v>194739</v>
      </c>
    </row>
    <row r="569" spans="2:19" ht="17.25" customHeight="1" thickBot="1" x14ac:dyDescent="0.25">
      <c r="B569" s="31" t="s">
        <v>1040</v>
      </c>
      <c r="C569" s="209" t="s">
        <v>1041</v>
      </c>
      <c r="D569" s="213"/>
      <c r="E569" s="213"/>
      <c r="F569" s="213"/>
      <c r="G569" s="213"/>
      <c r="H569" s="213"/>
      <c r="I569" s="210"/>
      <c r="J569" s="171"/>
      <c r="K569" s="171" t="s">
        <v>1161</v>
      </c>
      <c r="L569" s="169"/>
      <c r="M569" s="74"/>
      <c r="N569" s="73"/>
      <c r="O569" s="73" t="str">
        <f t="shared" si="57"/>
        <v/>
      </c>
      <c r="P569" s="73" t="str">
        <f t="shared" si="61"/>
        <v/>
      </c>
      <c r="Q569" s="63">
        <f t="shared" si="58"/>
        <v>0</v>
      </c>
      <c r="R569" s="73"/>
      <c r="S569" s="73"/>
    </row>
    <row r="570" spans="2:19" ht="17.25" customHeight="1" thickBot="1" x14ac:dyDescent="0.25">
      <c r="B570" s="35" t="s">
        <v>1042</v>
      </c>
      <c r="C570" s="197" t="s">
        <v>347</v>
      </c>
      <c r="D570" s="2">
        <v>180</v>
      </c>
      <c r="E570" s="2">
        <v>24</v>
      </c>
      <c r="F570" s="211">
        <v>4.5</v>
      </c>
      <c r="G570" s="212"/>
      <c r="H570" s="211">
        <v>5</v>
      </c>
      <c r="I570" s="212"/>
      <c r="J570" s="171">
        <v>105</v>
      </c>
      <c r="K570" s="171" t="s">
        <v>1132</v>
      </c>
      <c r="L570" s="169" t="s">
        <v>14</v>
      </c>
      <c r="M570" s="64">
        <v>26000</v>
      </c>
      <c r="N570" s="73">
        <f t="shared" si="60"/>
        <v>34666.666666666664</v>
      </c>
      <c r="O570" s="73">
        <f t="shared" si="57"/>
        <v>6500</v>
      </c>
      <c r="P570" s="73">
        <f t="shared" si="61"/>
        <v>7222.2222222222226</v>
      </c>
      <c r="Q570" s="63">
        <f t="shared" si="58"/>
        <v>260652.00000000003</v>
      </c>
      <c r="R570" s="73">
        <f>+VLOOKUP(B570,'luong lai may'!$B$16:$E$611,4,0)</f>
        <v>196154</v>
      </c>
      <c r="S570" s="73">
        <f t="shared" si="59"/>
        <v>505195</v>
      </c>
    </row>
    <row r="571" spans="2:19" ht="17.25" customHeight="1" thickBot="1" x14ac:dyDescent="0.25">
      <c r="B571" s="31" t="s">
        <v>1043</v>
      </c>
      <c r="C571" s="209" t="s">
        <v>1044</v>
      </c>
      <c r="D571" s="213"/>
      <c r="E571" s="213"/>
      <c r="F571" s="213"/>
      <c r="G571" s="213"/>
      <c r="H571" s="213"/>
      <c r="I571" s="210"/>
      <c r="J571" s="171"/>
      <c r="K571" s="171" t="s">
        <v>1161</v>
      </c>
      <c r="L571" s="169"/>
      <c r="M571" s="74"/>
      <c r="N571" s="73"/>
      <c r="O571" s="73" t="str">
        <f t="shared" si="57"/>
        <v/>
      </c>
      <c r="P571" s="73" t="str">
        <f t="shared" si="61"/>
        <v/>
      </c>
      <c r="Q571" s="63">
        <f t="shared" si="58"/>
        <v>0</v>
      </c>
      <c r="R571" s="73"/>
      <c r="S571" s="73"/>
    </row>
    <row r="572" spans="2:19" ht="17.25" customHeight="1" thickBot="1" x14ac:dyDescent="0.25">
      <c r="B572" s="35" t="s">
        <v>1045</v>
      </c>
      <c r="C572" s="197" t="s">
        <v>847</v>
      </c>
      <c r="D572" s="2">
        <v>180</v>
      </c>
      <c r="E572" s="2">
        <v>24</v>
      </c>
      <c r="F572" s="211">
        <v>4.8</v>
      </c>
      <c r="G572" s="212"/>
      <c r="H572" s="211">
        <v>5</v>
      </c>
      <c r="I572" s="212"/>
      <c r="J572" s="171">
        <v>15</v>
      </c>
      <c r="K572" s="171" t="s">
        <v>1132</v>
      </c>
      <c r="L572" s="169" t="s">
        <v>14</v>
      </c>
      <c r="M572" s="74">
        <v>4300</v>
      </c>
      <c r="N572" s="73">
        <f t="shared" si="60"/>
        <v>5733.333333333333</v>
      </c>
      <c r="O572" s="73">
        <f t="shared" si="57"/>
        <v>1146.6666666666667</v>
      </c>
      <c r="P572" s="73">
        <f t="shared" si="61"/>
        <v>1194.4444444444443</v>
      </c>
      <c r="Q572" s="63">
        <f t="shared" si="58"/>
        <v>37236</v>
      </c>
      <c r="R572" s="73">
        <f>+VLOOKUP(B572,'luong lai may'!$B$16:$E$611,4,0)</f>
        <v>196154</v>
      </c>
      <c r="S572" s="73">
        <f t="shared" si="59"/>
        <v>241464</v>
      </c>
    </row>
    <row r="573" spans="2:19" ht="17.25" customHeight="1" thickBot="1" x14ac:dyDescent="0.25">
      <c r="B573" s="35" t="s">
        <v>1046</v>
      </c>
      <c r="C573" s="197" t="s">
        <v>849</v>
      </c>
      <c r="D573" s="2">
        <v>180</v>
      </c>
      <c r="E573" s="2">
        <v>24</v>
      </c>
      <c r="F573" s="211">
        <v>4.8</v>
      </c>
      <c r="G573" s="212"/>
      <c r="H573" s="211">
        <v>5</v>
      </c>
      <c r="I573" s="212"/>
      <c r="J573" s="171">
        <v>29</v>
      </c>
      <c r="K573" s="171" t="s">
        <v>1132</v>
      </c>
      <c r="L573" s="169" t="s">
        <v>14</v>
      </c>
      <c r="M573" s="74">
        <v>8600</v>
      </c>
      <c r="N573" s="73">
        <f t="shared" si="60"/>
        <v>11466.666666666666</v>
      </c>
      <c r="O573" s="73">
        <f t="shared" si="57"/>
        <v>2293.3333333333335</v>
      </c>
      <c r="P573" s="73">
        <f t="shared" si="61"/>
        <v>2388.8888888888887</v>
      </c>
      <c r="Q573" s="63">
        <f t="shared" si="58"/>
        <v>71989.600000000006</v>
      </c>
      <c r="R573" s="73">
        <f>+VLOOKUP(B573,'luong lai may'!$B$16:$E$611,4,0)</f>
        <v>196154</v>
      </c>
      <c r="S573" s="73">
        <f t="shared" si="59"/>
        <v>284292</v>
      </c>
    </row>
    <row r="574" spans="2:19" ht="17.25" customHeight="1" thickBot="1" x14ac:dyDescent="0.25">
      <c r="B574" s="35" t="s">
        <v>1047</v>
      </c>
      <c r="C574" s="197" t="s">
        <v>1048</v>
      </c>
      <c r="D574" s="2">
        <v>180</v>
      </c>
      <c r="E574" s="2">
        <v>24</v>
      </c>
      <c r="F574" s="211">
        <v>4.8</v>
      </c>
      <c r="G574" s="212"/>
      <c r="H574" s="211">
        <v>5</v>
      </c>
      <c r="I574" s="212"/>
      <c r="J574" s="171">
        <v>48</v>
      </c>
      <c r="K574" s="171" t="s">
        <v>1132</v>
      </c>
      <c r="L574" s="169" t="s">
        <v>14</v>
      </c>
      <c r="M574" s="74">
        <v>16000</v>
      </c>
      <c r="N574" s="73">
        <f t="shared" si="60"/>
        <v>21333.333333333332</v>
      </c>
      <c r="O574" s="73">
        <f t="shared" si="57"/>
        <v>4266.666666666667</v>
      </c>
      <c r="P574" s="73">
        <f t="shared" si="61"/>
        <v>4444.4444444444443</v>
      </c>
      <c r="Q574" s="63">
        <f t="shared" si="58"/>
        <v>119155.20000000001</v>
      </c>
      <c r="R574" s="73">
        <f>+VLOOKUP(B574,'luong lai may'!$B$16:$E$611,4,0)</f>
        <v>196154</v>
      </c>
      <c r="S574" s="73">
        <f t="shared" si="59"/>
        <v>345354</v>
      </c>
    </row>
    <row r="575" spans="2:19" ht="17.25" customHeight="1" thickBot="1" x14ac:dyDescent="0.25">
      <c r="B575" s="35" t="s">
        <v>1049</v>
      </c>
      <c r="C575" s="197" t="s">
        <v>1050</v>
      </c>
      <c r="D575" s="2">
        <v>180</v>
      </c>
      <c r="E575" s="2">
        <v>24</v>
      </c>
      <c r="F575" s="211">
        <v>4.8</v>
      </c>
      <c r="G575" s="212"/>
      <c r="H575" s="211">
        <v>5</v>
      </c>
      <c r="I575" s="212"/>
      <c r="J575" s="171">
        <v>58</v>
      </c>
      <c r="K575" s="171" t="s">
        <v>1132</v>
      </c>
      <c r="L575" s="169" t="s">
        <v>14</v>
      </c>
      <c r="M575" s="74">
        <v>18700</v>
      </c>
      <c r="N575" s="73">
        <f t="shared" si="60"/>
        <v>24933.333333333332</v>
      </c>
      <c r="O575" s="73">
        <f t="shared" si="57"/>
        <v>4986.666666666667</v>
      </c>
      <c r="P575" s="73">
        <f t="shared" si="61"/>
        <v>5194.4444444444443</v>
      </c>
      <c r="Q575" s="63">
        <f t="shared" si="58"/>
        <v>143979.20000000001</v>
      </c>
      <c r="R575" s="73">
        <f>+VLOOKUP(B575,'luong lai may'!$B$16:$E$611,4,0)</f>
        <v>196154</v>
      </c>
      <c r="S575" s="73">
        <f t="shared" si="59"/>
        <v>375248</v>
      </c>
    </row>
    <row r="576" spans="2:19" ht="17.25" thickBot="1" x14ac:dyDescent="0.25">
      <c r="B576" s="31" t="s">
        <v>1051</v>
      </c>
      <c r="C576" s="209" t="s">
        <v>1052</v>
      </c>
      <c r="D576" s="213"/>
      <c r="E576" s="210"/>
      <c r="F576" s="211"/>
      <c r="G576" s="212"/>
      <c r="H576" s="211"/>
      <c r="I576" s="212"/>
      <c r="J576" s="170"/>
      <c r="K576" s="211"/>
      <c r="L576" s="218"/>
      <c r="M576" s="74"/>
      <c r="N576" s="73"/>
      <c r="O576" s="73" t="str">
        <f t="shared" si="57"/>
        <v/>
      </c>
      <c r="P576" s="73" t="str">
        <f t="shared" si="61"/>
        <v/>
      </c>
      <c r="Q576" s="63">
        <f t="shared" si="58"/>
        <v>0</v>
      </c>
      <c r="R576" s="73"/>
      <c r="S576" s="73"/>
    </row>
    <row r="577" spans="2:19" ht="17.25" customHeight="1" thickBot="1" x14ac:dyDescent="0.25">
      <c r="B577" s="35" t="s">
        <v>1053</v>
      </c>
      <c r="C577" s="197" t="s">
        <v>1054</v>
      </c>
      <c r="D577" s="2">
        <v>100</v>
      </c>
      <c r="E577" s="2">
        <v>24</v>
      </c>
      <c r="F577" s="211">
        <v>4.8</v>
      </c>
      <c r="G577" s="212"/>
      <c r="H577" s="211">
        <v>5</v>
      </c>
      <c r="I577" s="212"/>
      <c r="J577" s="170"/>
      <c r="K577" s="169"/>
      <c r="L577" s="169" t="s">
        <v>14</v>
      </c>
      <c r="M577" s="64">
        <v>3400</v>
      </c>
      <c r="N577" s="73">
        <f t="shared" si="60"/>
        <v>8160</v>
      </c>
      <c r="O577" s="73">
        <f t="shared" si="57"/>
        <v>1632.0000000000002</v>
      </c>
      <c r="P577" s="73">
        <f t="shared" si="61"/>
        <v>1700</v>
      </c>
      <c r="Q577" s="63">
        <f t="shared" si="58"/>
        <v>0</v>
      </c>
      <c r="R577" s="73">
        <f>+VLOOKUP(B577,'luong lai may'!$B$16:$E$611,4,0)</f>
        <v>196154</v>
      </c>
      <c r="S577" s="73">
        <f t="shared" si="59"/>
        <v>207646</v>
      </c>
    </row>
    <row r="578" spans="2:19" ht="17.25" customHeight="1" thickBot="1" x14ac:dyDescent="0.25">
      <c r="B578" s="35" t="s">
        <v>1055</v>
      </c>
      <c r="C578" s="197" t="s">
        <v>1056</v>
      </c>
      <c r="D578" s="2">
        <v>100</v>
      </c>
      <c r="E578" s="2">
        <v>24</v>
      </c>
      <c r="F578" s="211">
        <v>4.8</v>
      </c>
      <c r="G578" s="212"/>
      <c r="H578" s="211">
        <v>5</v>
      </c>
      <c r="I578" s="212"/>
      <c r="J578" s="170"/>
      <c r="K578" s="169"/>
      <c r="L578" s="169" t="s">
        <v>14</v>
      </c>
      <c r="M578" s="64">
        <v>5200</v>
      </c>
      <c r="N578" s="73">
        <f t="shared" si="60"/>
        <v>12480</v>
      </c>
      <c r="O578" s="73">
        <f t="shared" si="57"/>
        <v>2496</v>
      </c>
      <c r="P578" s="73">
        <f t="shared" si="61"/>
        <v>2600</v>
      </c>
      <c r="Q578" s="63">
        <f t="shared" si="58"/>
        <v>0</v>
      </c>
      <c r="R578" s="73">
        <f>+VLOOKUP(B578,'luong lai may'!$B$16:$E$611,4,0)</f>
        <v>196154</v>
      </c>
      <c r="S578" s="73">
        <f t="shared" si="59"/>
        <v>213730</v>
      </c>
    </row>
    <row r="579" spans="2:19" ht="33.75" thickBot="1" x14ac:dyDescent="0.25">
      <c r="B579" s="31" t="s">
        <v>1057</v>
      </c>
      <c r="C579" s="198" t="s">
        <v>1058</v>
      </c>
      <c r="D579" s="2">
        <v>60</v>
      </c>
      <c r="E579" s="2">
        <v>25</v>
      </c>
      <c r="F579" s="211">
        <v>10</v>
      </c>
      <c r="G579" s="212"/>
      <c r="H579" s="211">
        <v>5</v>
      </c>
      <c r="I579" s="212"/>
      <c r="J579" s="170"/>
      <c r="K579" s="169"/>
      <c r="L579" s="169" t="s">
        <v>1059</v>
      </c>
      <c r="M579" s="64">
        <v>106900</v>
      </c>
      <c r="N579" s="73">
        <f t="shared" si="60"/>
        <v>400875</v>
      </c>
      <c r="O579" s="73">
        <f t="shared" si="57"/>
        <v>178166.66666666666</v>
      </c>
      <c r="P579" s="73">
        <f t="shared" si="61"/>
        <v>89083.333333333328</v>
      </c>
      <c r="Q579" s="63">
        <f t="shared" si="58"/>
        <v>0</v>
      </c>
      <c r="R579" s="73">
        <f>+VLOOKUP(B579,'luong lai may'!$B$16:$E$611,4,0)</f>
        <v>611539</v>
      </c>
      <c r="S579" s="73">
        <f t="shared" si="59"/>
        <v>1279664</v>
      </c>
    </row>
    <row r="580" spans="2:19" ht="17.25" thickBot="1" x14ac:dyDescent="0.25">
      <c r="B580" s="31" t="s">
        <v>1060</v>
      </c>
      <c r="C580" s="209" t="s">
        <v>1061</v>
      </c>
      <c r="D580" s="213"/>
      <c r="E580" s="210"/>
      <c r="F580" s="211"/>
      <c r="G580" s="212"/>
      <c r="H580" s="211"/>
      <c r="I580" s="212"/>
      <c r="J580" s="170"/>
      <c r="K580" s="169"/>
      <c r="L580" s="169"/>
      <c r="M580" s="74"/>
      <c r="N580" s="73"/>
      <c r="O580" s="73" t="str">
        <f t="shared" si="57"/>
        <v/>
      </c>
      <c r="P580" s="73" t="str">
        <f t="shared" si="61"/>
        <v/>
      </c>
      <c r="Q580" s="63">
        <f t="shared" si="58"/>
        <v>0</v>
      </c>
      <c r="R580" s="73"/>
      <c r="S580" s="73"/>
    </row>
    <row r="581" spans="2:19" ht="17.25" thickBot="1" x14ac:dyDescent="0.25">
      <c r="B581" s="35" t="s">
        <v>1062</v>
      </c>
      <c r="C581" s="197" t="s">
        <v>1063</v>
      </c>
      <c r="D581" s="2">
        <v>180</v>
      </c>
      <c r="E581" s="2">
        <v>25</v>
      </c>
      <c r="F581" s="211">
        <v>6.5</v>
      </c>
      <c r="G581" s="212"/>
      <c r="H581" s="211">
        <v>5</v>
      </c>
      <c r="I581" s="212"/>
      <c r="J581" s="171">
        <v>6</v>
      </c>
      <c r="K581" s="171" t="s">
        <v>1132</v>
      </c>
      <c r="L581" s="169" t="s">
        <v>14</v>
      </c>
      <c r="M581" s="64">
        <v>114000</v>
      </c>
      <c r="N581" s="73">
        <f t="shared" si="60"/>
        <v>142500</v>
      </c>
      <c r="O581" s="73">
        <f t="shared" si="57"/>
        <v>41166.666666666664</v>
      </c>
      <c r="P581" s="73">
        <f t="shared" si="61"/>
        <v>31666.666666666668</v>
      </c>
      <c r="Q581" s="63">
        <f t="shared" si="58"/>
        <v>14894.400000000001</v>
      </c>
      <c r="R581" s="73">
        <f>+VLOOKUP(B581,'luong lai may'!$B$16:$E$611,4,0)</f>
        <v>196154</v>
      </c>
      <c r="S581" s="73">
        <f t="shared" si="59"/>
        <v>426382</v>
      </c>
    </row>
    <row r="582" spans="2:19" s="48" customFormat="1" ht="33.75" thickBot="1" x14ac:dyDescent="0.25">
      <c r="B582" s="12" t="s">
        <v>1064</v>
      </c>
      <c r="C582" s="203" t="s">
        <v>1065</v>
      </c>
      <c r="D582" s="14">
        <v>180</v>
      </c>
      <c r="E582" s="14">
        <v>25</v>
      </c>
      <c r="F582" s="229">
        <v>6.5</v>
      </c>
      <c r="G582" s="230"/>
      <c r="H582" s="229">
        <v>5</v>
      </c>
      <c r="I582" s="230"/>
      <c r="J582" s="171">
        <v>8</v>
      </c>
      <c r="K582" s="171" t="s">
        <v>1132</v>
      </c>
      <c r="L582" s="175" t="s">
        <v>14</v>
      </c>
      <c r="M582" s="87"/>
      <c r="N582" s="73">
        <f t="shared" si="60"/>
        <v>0</v>
      </c>
      <c r="O582" s="73">
        <f t="shared" si="57"/>
        <v>0</v>
      </c>
      <c r="P582" s="73">
        <f t="shared" si="61"/>
        <v>0</v>
      </c>
      <c r="Q582" s="63">
        <f t="shared" si="58"/>
        <v>19859.2</v>
      </c>
      <c r="R582" s="73">
        <f>+VLOOKUP(B582,'luong lai may'!$B$16:$E$611,4,0)</f>
        <v>196154</v>
      </c>
      <c r="S582" s="73">
        <f t="shared" si="59"/>
        <v>216013</v>
      </c>
    </row>
    <row r="583" spans="2:19" s="48" customFormat="1" ht="33.75" thickBot="1" x14ac:dyDescent="0.25">
      <c r="B583" s="12" t="s">
        <v>1066</v>
      </c>
      <c r="C583" s="203" t="s">
        <v>1067</v>
      </c>
      <c r="D583" s="14">
        <v>180</v>
      </c>
      <c r="E583" s="14">
        <v>25</v>
      </c>
      <c r="F583" s="229">
        <v>6.5</v>
      </c>
      <c r="G583" s="230"/>
      <c r="H583" s="229">
        <v>5</v>
      </c>
      <c r="I583" s="230"/>
      <c r="J583" s="171">
        <v>12</v>
      </c>
      <c r="K583" s="171" t="s">
        <v>1132</v>
      </c>
      <c r="L583" s="175" t="s">
        <v>14</v>
      </c>
      <c r="M583" s="87"/>
      <c r="N583" s="73">
        <f t="shared" si="60"/>
        <v>0</v>
      </c>
      <c r="O583" s="73">
        <f>+IFERROR(IF(ISNUMBER(B583),"",M583*F583%*1000/D583),"")</f>
        <v>0</v>
      </c>
      <c r="P583" s="73">
        <f t="shared" si="61"/>
        <v>0</v>
      </c>
      <c r="Q583" s="63">
        <f t="shared" si="58"/>
        <v>29788.800000000003</v>
      </c>
      <c r="R583" s="73">
        <f>+VLOOKUP(B583,'luong lai may'!$B$16:$E$611,4,0)</f>
        <v>196154</v>
      </c>
      <c r="S583" s="73">
        <f t="shared" si="59"/>
        <v>225943</v>
      </c>
    </row>
    <row r="584" spans="2:19" s="48" customFormat="1" ht="33.75" thickBot="1" x14ac:dyDescent="0.25">
      <c r="B584" s="12" t="s">
        <v>1068</v>
      </c>
      <c r="C584" s="203" t="s">
        <v>1069</v>
      </c>
      <c r="D584" s="14">
        <v>180</v>
      </c>
      <c r="E584" s="14">
        <v>25</v>
      </c>
      <c r="F584" s="229">
        <v>6.5</v>
      </c>
      <c r="G584" s="230"/>
      <c r="H584" s="229">
        <v>5</v>
      </c>
      <c r="I584" s="230"/>
      <c r="J584" s="171">
        <v>18</v>
      </c>
      <c r="K584" s="171" t="s">
        <v>1132</v>
      </c>
      <c r="L584" s="175" t="s">
        <v>14</v>
      </c>
      <c r="M584" s="87"/>
      <c r="N584" s="73">
        <f t="shared" si="60"/>
        <v>0</v>
      </c>
      <c r="O584" s="73">
        <f t="shared" ref="O584:O611" si="62">+IFERROR(IF(ISNUMBER(B584),"",M584*F584%*1000/D584),"")</f>
        <v>0</v>
      </c>
      <c r="P584" s="73">
        <f t="shared" si="61"/>
        <v>0</v>
      </c>
      <c r="Q584" s="63">
        <f t="shared" si="58"/>
        <v>44683.200000000004</v>
      </c>
      <c r="R584" s="73">
        <f>+VLOOKUP(B584,'luong lai may'!$B$16:$E$611,4,0)</f>
        <v>196154</v>
      </c>
      <c r="S584" s="73">
        <f t="shared" si="59"/>
        <v>240837</v>
      </c>
    </row>
    <row r="585" spans="2:19" ht="17.25" thickBot="1" x14ac:dyDescent="0.25">
      <c r="B585" s="31" t="s">
        <v>1070</v>
      </c>
      <c r="C585" s="209" t="s">
        <v>1071</v>
      </c>
      <c r="D585" s="213"/>
      <c r="E585" s="210"/>
      <c r="F585" s="211"/>
      <c r="G585" s="212"/>
      <c r="H585" s="211"/>
      <c r="I585" s="212"/>
      <c r="J585" s="170"/>
      <c r="K585" s="169"/>
      <c r="L585" s="169"/>
      <c r="M585" s="74"/>
      <c r="N585" s="73"/>
      <c r="O585" s="73" t="str">
        <f t="shared" si="62"/>
        <v/>
      </c>
      <c r="P585" s="73" t="str">
        <f t="shared" si="61"/>
        <v/>
      </c>
      <c r="Q585" s="63">
        <f t="shared" si="58"/>
        <v>0</v>
      </c>
      <c r="R585" s="73"/>
      <c r="S585" s="73"/>
    </row>
    <row r="586" spans="2:19" ht="17.25" customHeight="1" thickBot="1" x14ac:dyDescent="0.25">
      <c r="B586" s="35" t="s">
        <v>1072</v>
      </c>
      <c r="C586" s="197" t="s">
        <v>947</v>
      </c>
      <c r="D586" s="2">
        <v>150</v>
      </c>
      <c r="E586" s="2">
        <v>20</v>
      </c>
      <c r="F586" s="211">
        <v>1.7</v>
      </c>
      <c r="G586" s="212"/>
      <c r="H586" s="211">
        <v>5</v>
      </c>
      <c r="I586" s="212"/>
      <c r="J586" s="171">
        <v>16</v>
      </c>
      <c r="K586" s="171" t="s">
        <v>1132</v>
      </c>
      <c r="L586" s="169" t="s">
        <v>93</v>
      </c>
      <c r="M586" s="64">
        <v>3600</v>
      </c>
      <c r="N586" s="73">
        <f t="shared" si="60"/>
        <v>4800</v>
      </c>
      <c r="O586" s="73">
        <f t="shared" si="62"/>
        <v>408</v>
      </c>
      <c r="P586" s="73">
        <f t="shared" si="61"/>
        <v>1200</v>
      </c>
      <c r="Q586" s="63">
        <f t="shared" si="58"/>
        <v>39718.400000000001</v>
      </c>
      <c r="R586" s="73">
        <f>+VLOOKUP(B586,'luong lai may'!$B$16:$E$611,4,0)</f>
        <v>166154</v>
      </c>
      <c r="S586" s="73">
        <f t="shared" si="59"/>
        <v>212280</v>
      </c>
    </row>
    <row r="587" spans="2:19" ht="17.25" customHeight="1" thickBot="1" x14ac:dyDescent="0.25">
      <c r="B587" s="35" t="s">
        <v>1073</v>
      </c>
      <c r="C587" s="197" t="s">
        <v>845</v>
      </c>
      <c r="D587" s="2">
        <v>150</v>
      </c>
      <c r="E587" s="2">
        <v>20</v>
      </c>
      <c r="F587" s="211">
        <v>1.7</v>
      </c>
      <c r="G587" s="212"/>
      <c r="H587" s="211">
        <v>5</v>
      </c>
      <c r="I587" s="212"/>
      <c r="J587" s="171">
        <v>29</v>
      </c>
      <c r="K587" s="171" t="s">
        <v>1132</v>
      </c>
      <c r="L587" s="169" t="s">
        <v>93</v>
      </c>
      <c r="M587" s="64">
        <v>7900</v>
      </c>
      <c r="N587" s="73">
        <f t="shared" si="60"/>
        <v>10533.333333333334</v>
      </c>
      <c r="O587" s="73">
        <f t="shared" si="62"/>
        <v>895.33333333333337</v>
      </c>
      <c r="P587" s="73">
        <f t="shared" si="61"/>
        <v>2633.3333333333335</v>
      </c>
      <c r="Q587" s="63">
        <f t="shared" si="58"/>
        <v>71989.600000000006</v>
      </c>
      <c r="R587" s="73">
        <f>+VLOOKUP(B587,'luong lai may'!$B$16:$E$611,4,0)</f>
        <v>166154</v>
      </c>
      <c r="S587" s="73">
        <f t="shared" si="59"/>
        <v>252206</v>
      </c>
    </row>
    <row r="588" spans="2:19" ht="17.25" customHeight="1" thickBot="1" x14ac:dyDescent="0.25">
      <c r="B588" s="31" t="s">
        <v>1074</v>
      </c>
      <c r="C588" s="209" t="s">
        <v>1075</v>
      </c>
      <c r="D588" s="213"/>
      <c r="E588" s="213"/>
      <c r="F588" s="213"/>
      <c r="G588" s="213"/>
      <c r="H588" s="213"/>
      <c r="I588" s="213"/>
      <c r="J588" s="213"/>
      <c r="K588" s="213"/>
      <c r="L588" s="213"/>
      <c r="M588" s="74"/>
      <c r="N588" s="73"/>
      <c r="O588" s="73" t="str">
        <f t="shared" si="62"/>
        <v/>
      </c>
      <c r="P588" s="73" t="str">
        <f t="shared" si="61"/>
        <v/>
      </c>
      <c r="Q588" s="63">
        <f t="shared" si="58"/>
        <v>0</v>
      </c>
      <c r="R588" s="73"/>
      <c r="S588" s="73"/>
    </row>
    <row r="589" spans="2:19" ht="17.25" customHeight="1" thickBot="1" x14ac:dyDescent="0.25">
      <c r="B589" s="35" t="s">
        <v>1076</v>
      </c>
      <c r="C589" s="197" t="s">
        <v>344</v>
      </c>
      <c r="D589" s="2">
        <v>220</v>
      </c>
      <c r="E589" s="2">
        <v>16</v>
      </c>
      <c r="F589" s="211">
        <v>6.4</v>
      </c>
      <c r="G589" s="212"/>
      <c r="H589" s="211">
        <v>5</v>
      </c>
      <c r="I589" s="212"/>
      <c r="J589" s="171">
        <v>144</v>
      </c>
      <c r="K589" s="171" t="s">
        <v>1132</v>
      </c>
      <c r="L589" s="169" t="s">
        <v>459</v>
      </c>
      <c r="M589" s="64">
        <v>630000</v>
      </c>
      <c r="N589" s="73">
        <f t="shared" ref="N589:N611" si="63">+IF(M589&gt;=30000,(M589-M589*10%)*1000*E589%/D589,M589*E589%*1000/D589)</f>
        <v>412363.63636363635</v>
      </c>
      <c r="O589" s="73">
        <f t="shared" si="62"/>
        <v>183272.72727272726</v>
      </c>
      <c r="P589" s="73">
        <f t="shared" si="61"/>
        <v>143181.81818181818</v>
      </c>
      <c r="Q589" s="63">
        <f t="shared" si="58"/>
        <v>357465.60000000003</v>
      </c>
      <c r="R589" s="73">
        <f>+VLOOKUP(B589,'luong lai may'!$B$16:$E$611,4,0)</f>
        <v>528462</v>
      </c>
      <c r="S589" s="73">
        <f t="shared" si="59"/>
        <v>1624746</v>
      </c>
    </row>
    <row r="590" spans="2:19" ht="17.25" customHeight="1" thickBot="1" x14ac:dyDescent="0.25">
      <c r="B590" s="31" t="s">
        <v>1077</v>
      </c>
      <c r="C590" s="209" t="s">
        <v>1078</v>
      </c>
      <c r="D590" s="213"/>
      <c r="E590" s="213"/>
      <c r="F590" s="213"/>
      <c r="G590" s="213"/>
      <c r="H590" s="213"/>
      <c r="I590" s="213"/>
      <c r="J590" s="213"/>
      <c r="K590" s="213"/>
      <c r="L590" s="213"/>
      <c r="M590" s="74"/>
      <c r="N590" s="73"/>
      <c r="O590" s="73" t="str">
        <f t="shared" si="62"/>
        <v/>
      </c>
      <c r="P590" s="73" t="str">
        <f t="shared" si="61"/>
        <v/>
      </c>
      <c r="Q590" s="63">
        <f t="shared" si="58"/>
        <v>0</v>
      </c>
      <c r="R590" s="73"/>
      <c r="S590" s="73"/>
    </row>
    <row r="591" spans="2:19" ht="17.25" customHeight="1" thickBot="1" x14ac:dyDescent="0.25">
      <c r="B591" s="35" t="s">
        <v>1079</v>
      </c>
      <c r="C591" s="197" t="s">
        <v>1080</v>
      </c>
      <c r="D591" s="2">
        <v>220</v>
      </c>
      <c r="E591" s="2">
        <v>15</v>
      </c>
      <c r="F591" s="211">
        <v>6.5</v>
      </c>
      <c r="G591" s="212"/>
      <c r="H591" s="211">
        <v>5</v>
      </c>
      <c r="I591" s="212"/>
      <c r="J591" s="171">
        <v>19</v>
      </c>
      <c r="K591" s="171" t="s">
        <v>1150</v>
      </c>
      <c r="L591" s="169" t="s">
        <v>459</v>
      </c>
      <c r="M591" s="64">
        <v>1117200</v>
      </c>
      <c r="N591" s="73">
        <f t="shared" si="63"/>
        <v>685554.54545454541</v>
      </c>
      <c r="O591" s="73">
        <f t="shared" si="62"/>
        <v>330081.81818181818</v>
      </c>
      <c r="P591" s="73">
        <f t="shared" si="61"/>
        <v>253909.09090909091</v>
      </c>
      <c r="Q591" s="63">
        <f t="shared" si="58"/>
        <v>287280</v>
      </c>
      <c r="R591" s="73">
        <f>+VLOOKUP(B591,'luong lai may'!$B$16:$E$611,4,0)</f>
        <v>528462</v>
      </c>
      <c r="S591" s="73">
        <f t="shared" si="59"/>
        <v>2085287</v>
      </c>
    </row>
    <row r="592" spans="2:19" ht="17.25" customHeight="1" thickBot="1" x14ac:dyDescent="0.25">
      <c r="B592" s="35" t="s">
        <v>1081</v>
      </c>
      <c r="C592" s="197" t="s">
        <v>1082</v>
      </c>
      <c r="D592" s="2">
        <v>220</v>
      </c>
      <c r="E592" s="2">
        <v>13</v>
      </c>
      <c r="F592" s="211">
        <v>3.9</v>
      </c>
      <c r="G592" s="212"/>
      <c r="H592" s="211">
        <v>5</v>
      </c>
      <c r="I592" s="212"/>
      <c r="J592" s="171">
        <v>97</v>
      </c>
      <c r="K592" s="171" t="s">
        <v>1150</v>
      </c>
      <c r="L592" s="169" t="s">
        <v>1083</v>
      </c>
      <c r="M592" s="64">
        <v>7036900</v>
      </c>
      <c r="N592" s="73">
        <f t="shared" si="63"/>
        <v>3742351.3636363638</v>
      </c>
      <c r="O592" s="73">
        <f t="shared" si="62"/>
        <v>1247450.4545454546</v>
      </c>
      <c r="P592" s="73">
        <f t="shared" si="61"/>
        <v>1599295.4545454546</v>
      </c>
      <c r="Q592" s="63">
        <f t="shared" si="58"/>
        <v>1466640</v>
      </c>
      <c r="R592" s="73">
        <f>+VLOOKUP(B592,'luong lai may'!$B$16:$E$611,4,0)</f>
        <v>802308</v>
      </c>
      <c r="S592" s="73">
        <f t="shared" si="59"/>
        <v>8858045</v>
      </c>
    </row>
    <row r="593" spans="2:19" ht="17.25" thickBot="1" x14ac:dyDescent="0.25">
      <c r="B593" s="31" t="s">
        <v>1084</v>
      </c>
      <c r="C593" s="209" t="s">
        <v>1085</v>
      </c>
      <c r="D593" s="213"/>
      <c r="E593" s="210"/>
      <c r="F593" s="211"/>
      <c r="G593" s="212"/>
      <c r="H593" s="211"/>
      <c r="I593" s="212"/>
      <c r="J593" s="170"/>
      <c r="K593" s="169"/>
      <c r="L593" s="169"/>
      <c r="M593" s="74"/>
      <c r="N593" s="73"/>
      <c r="O593" s="73" t="str">
        <f t="shared" si="62"/>
        <v/>
      </c>
      <c r="P593" s="73" t="str">
        <f t="shared" si="61"/>
        <v/>
      </c>
      <c r="Q593" s="63">
        <f t="shared" si="58"/>
        <v>0</v>
      </c>
      <c r="R593" s="73"/>
      <c r="S593" s="73"/>
    </row>
    <row r="594" spans="2:19" ht="33.75" customHeight="1" thickBot="1" x14ac:dyDescent="0.25">
      <c r="B594" s="35" t="s">
        <v>1086</v>
      </c>
      <c r="C594" s="197" t="s">
        <v>1087</v>
      </c>
      <c r="D594" s="2">
        <v>180</v>
      </c>
      <c r="E594" s="2">
        <v>20</v>
      </c>
      <c r="F594" s="211">
        <v>4.5</v>
      </c>
      <c r="G594" s="212"/>
      <c r="H594" s="211">
        <v>5</v>
      </c>
      <c r="I594" s="212"/>
      <c r="J594" s="171">
        <v>65</v>
      </c>
      <c r="K594" s="171" t="s">
        <v>1132</v>
      </c>
      <c r="L594" s="169" t="s">
        <v>1088</v>
      </c>
      <c r="M594" s="64">
        <v>550300</v>
      </c>
      <c r="N594" s="73">
        <f t="shared" si="63"/>
        <v>550300</v>
      </c>
      <c r="O594" s="73">
        <f t="shared" si="62"/>
        <v>137575</v>
      </c>
      <c r="P594" s="73">
        <f t="shared" si="61"/>
        <v>152861.11111111112</v>
      </c>
      <c r="Q594" s="63">
        <f t="shared" si="58"/>
        <v>161356</v>
      </c>
      <c r="R594" s="73">
        <f>+VLOOKUP(B594,'luong lai may'!$B$16:$E$611,4,0)</f>
        <v>946923</v>
      </c>
      <c r="S594" s="73">
        <f t="shared" si="59"/>
        <v>1949015</v>
      </c>
    </row>
    <row r="595" spans="2:19" ht="50.25" thickBot="1" x14ac:dyDescent="0.25">
      <c r="B595" s="35" t="s">
        <v>1089</v>
      </c>
      <c r="C595" s="197" t="s">
        <v>1090</v>
      </c>
      <c r="D595" s="2">
        <v>180</v>
      </c>
      <c r="E595" s="2">
        <v>14</v>
      </c>
      <c r="F595" s="211">
        <v>2.2000000000000002</v>
      </c>
      <c r="G595" s="212"/>
      <c r="H595" s="211">
        <v>5</v>
      </c>
      <c r="I595" s="212"/>
      <c r="J595" s="171">
        <v>14</v>
      </c>
      <c r="K595" s="171" t="s">
        <v>1132</v>
      </c>
      <c r="L595" s="169" t="s">
        <v>1091</v>
      </c>
      <c r="M595" s="64">
        <v>91300</v>
      </c>
      <c r="N595" s="73">
        <f t="shared" si="63"/>
        <v>63910.000000000007</v>
      </c>
      <c r="O595" s="73">
        <f t="shared" si="62"/>
        <v>11158.888888888891</v>
      </c>
      <c r="P595" s="73">
        <f t="shared" si="61"/>
        <v>25361.111111111109</v>
      </c>
      <c r="Q595" s="63">
        <f t="shared" si="58"/>
        <v>34753.599999999999</v>
      </c>
      <c r="R595" s="73">
        <f>+VLOOKUP(B595,'luong lai may'!$B$16:$E$611,4,0)</f>
        <v>392308</v>
      </c>
      <c r="S595" s="73">
        <f t="shared" si="59"/>
        <v>527492</v>
      </c>
    </row>
    <row r="596" spans="2:19" ht="17.25" thickBot="1" x14ac:dyDescent="0.25">
      <c r="B596" s="31" t="s">
        <v>1092</v>
      </c>
      <c r="C596" s="209" t="s">
        <v>1093</v>
      </c>
      <c r="D596" s="213"/>
      <c r="E596" s="210"/>
      <c r="F596" s="211"/>
      <c r="G596" s="212"/>
      <c r="H596" s="211"/>
      <c r="I596" s="212"/>
      <c r="J596" s="170"/>
      <c r="K596" s="169"/>
      <c r="L596" s="169"/>
      <c r="M596" s="74"/>
      <c r="N596" s="73"/>
      <c r="O596" s="73" t="str">
        <f t="shared" si="62"/>
        <v/>
      </c>
      <c r="P596" s="73" t="str">
        <f t="shared" si="61"/>
        <v/>
      </c>
      <c r="Q596" s="63">
        <f t="shared" si="58"/>
        <v>0</v>
      </c>
      <c r="R596" s="73"/>
      <c r="S596" s="73"/>
    </row>
    <row r="597" spans="2:19" ht="17.25" customHeight="1" thickBot="1" x14ac:dyDescent="0.25">
      <c r="B597" s="35" t="s">
        <v>1094</v>
      </c>
      <c r="C597" s="197" t="s">
        <v>259</v>
      </c>
      <c r="D597" s="2">
        <v>280</v>
      </c>
      <c r="E597" s="2">
        <v>17</v>
      </c>
      <c r="F597" s="211">
        <v>9</v>
      </c>
      <c r="G597" s="212"/>
      <c r="H597" s="211">
        <v>6</v>
      </c>
      <c r="I597" s="212"/>
      <c r="J597" s="171">
        <v>18</v>
      </c>
      <c r="K597" s="171" t="s">
        <v>1150</v>
      </c>
      <c r="L597" s="169" t="s">
        <v>511</v>
      </c>
      <c r="M597" s="74">
        <v>393300</v>
      </c>
      <c r="N597" s="73">
        <f t="shared" si="63"/>
        <v>214910.35714285716</v>
      </c>
      <c r="O597" s="73">
        <f t="shared" si="62"/>
        <v>126417.85714285714</v>
      </c>
      <c r="P597" s="73">
        <f t="shared" si="61"/>
        <v>84278.571428571435</v>
      </c>
      <c r="Q597" s="63">
        <f t="shared" si="58"/>
        <v>272160</v>
      </c>
      <c r="R597" s="73">
        <f>+VLOOKUP(B597,'luong lai may'!$B$16:$E$611,4,0)</f>
        <v>197692</v>
      </c>
      <c r="S597" s="73">
        <f t="shared" si="59"/>
        <v>895459</v>
      </c>
    </row>
    <row r="598" spans="2:19" ht="17.25" customHeight="1" thickBot="1" x14ac:dyDescent="0.25">
      <c r="B598" s="35" t="s">
        <v>1095</v>
      </c>
      <c r="C598" s="197" t="s">
        <v>513</v>
      </c>
      <c r="D598" s="2">
        <v>280</v>
      </c>
      <c r="E598" s="2">
        <v>17</v>
      </c>
      <c r="F598" s="211">
        <v>9</v>
      </c>
      <c r="G598" s="212"/>
      <c r="H598" s="211">
        <v>6</v>
      </c>
      <c r="I598" s="212"/>
      <c r="J598" s="171">
        <v>21</v>
      </c>
      <c r="K598" s="171" t="s">
        <v>1150</v>
      </c>
      <c r="L598" s="169" t="s">
        <v>511</v>
      </c>
      <c r="M598" s="74">
        <v>544650</v>
      </c>
      <c r="N598" s="73">
        <f t="shared" si="63"/>
        <v>297612.32142857142</v>
      </c>
      <c r="O598" s="73">
        <f t="shared" si="62"/>
        <v>175066.07142857142</v>
      </c>
      <c r="P598" s="73">
        <f t="shared" si="61"/>
        <v>116710.71428571429</v>
      </c>
      <c r="Q598" s="63">
        <f t="shared" si="58"/>
        <v>317520</v>
      </c>
      <c r="R598" s="73">
        <f>+VLOOKUP(B598,'luong lai may'!$B$16:$E$611,4,0)</f>
        <v>197692</v>
      </c>
      <c r="S598" s="73">
        <f t="shared" si="59"/>
        <v>1104601</v>
      </c>
    </row>
    <row r="599" spans="2:19" ht="17.25" customHeight="1" thickBot="1" x14ac:dyDescent="0.25">
      <c r="B599" s="35" t="s">
        <v>1096</v>
      </c>
      <c r="C599" s="197" t="s">
        <v>139</v>
      </c>
      <c r="D599" s="2">
        <v>280</v>
      </c>
      <c r="E599" s="2">
        <v>17</v>
      </c>
      <c r="F599" s="211">
        <v>9</v>
      </c>
      <c r="G599" s="212"/>
      <c r="H599" s="211">
        <v>6</v>
      </c>
      <c r="I599" s="212"/>
      <c r="J599" s="171">
        <v>41</v>
      </c>
      <c r="K599" s="171" t="s">
        <v>1150</v>
      </c>
      <c r="L599" s="169" t="s">
        <v>511</v>
      </c>
      <c r="M599" s="74">
        <v>638800</v>
      </c>
      <c r="N599" s="73">
        <f t="shared" si="63"/>
        <v>349058.57142857142</v>
      </c>
      <c r="O599" s="73">
        <f t="shared" si="62"/>
        <v>205328.57142857142</v>
      </c>
      <c r="P599" s="73">
        <f t="shared" si="61"/>
        <v>136885.71428571429</v>
      </c>
      <c r="Q599" s="63">
        <f t="shared" si="58"/>
        <v>619920</v>
      </c>
      <c r="R599" s="73">
        <f>+VLOOKUP(B599,'luong lai may'!$B$16:$E$611,4,0)</f>
        <v>197692</v>
      </c>
      <c r="S599" s="73">
        <f t="shared" si="59"/>
        <v>1508885</v>
      </c>
    </row>
    <row r="600" spans="2:19" ht="17.25" customHeight="1" thickBot="1" x14ac:dyDescent="0.25">
      <c r="B600" s="35" t="s">
        <v>1097</v>
      </c>
      <c r="C600" s="197" t="s">
        <v>517</v>
      </c>
      <c r="D600" s="2">
        <v>280</v>
      </c>
      <c r="E600" s="2">
        <v>17</v>
      </c>
      <c r="F600" s="211">
        <v>8.5</v>
      </c>
      <c r="G600" s="212"/>
      <c r="H600" s="211">
        <v>6</v>
      </c>
      <c r="I600" s="212"/>
      <c r="J600" s="171">
        <v>51</v>
      </c>
      <c r="K600" s="171" t="s">
        <v>1150</v>
      </c>
      <c r="L600" s="169" t="s">
        <v>511</v>
      </c>
      <c r="M600" s="74">
        <v>733200</v>
      </c>
      <c r="N600" s="73">
        <f t="shared" si="63"/>
        <v>400641.42857142864</v>
      </c>
      <c r="O600" s="73">
        <f t="shared" si="62"/>
        <v>222578.57142857145</v>
      </c>
      <c r="P600" s="73">
        <f t="shared" si="61"/>
        <v>157114.28571428571</v>
      </c>
      <c r="Q600" s="63">
        <f t="shared" si="58"/>
        <v>771120</v>
      </c>
      <c r="R600" s="73">
        <f>+VLOOKUP(B600,'luong lai may'!$B$16:$E$611,4,0)</f>
        <v>197692</v>
      </c>
      <c r="S600" s="73">
        <f t="shared" si="59"/>
        <v>1749146</v>
      </c>
    </row>
    <row r="601" spans="2:19" ht="17.25" customHeight="1" thickBot="1" x14ac:dyDescent="0.25">
      <c r="B601" s="35" t="s">
        <v>1098</v>
      </c>
      <c r="C601" s="197" t="s">
        <v>125</v>
      </c>
      <c r="D601" s="2">
        <v>280</v>
      </c>
      <c r="E601" s="2">
        <v>17</v>
      </c>
      <c r="F601" s="211">
        <v>8.5</v>
      </c>
      <c r="G601" s="212"/>
      <c r="H601" s="211">
        <v>6</v>
      </c>
      <c r="I601" s="212"/>
      <c r="J601" s="171">
        <v>65</v>
      </c>
      <c r="K601" s="171" t="s">
        <v>1150</v>
      </c>
      <c r="L601" s="169" t="s">
        <v>520</v>
      </c>
      <c r="M601" s="74">
        <v>817250</v>
      </c>
      <c r="N601" s="73">
        <f t="shared" si="63"/>
        <v>446568.75000000006</v>
      </c>
      <c r="O601" s="73">
        <f t="shared" si="62"/>
        <v>248093.75</v>
      </c>
      <c r="P601" s="73">
        <f t="shared" si="61"/>
        <v>175125</v>
      </c>
      <c r="Q601" s="63">
        <f t="shared" si="58"/>
        <v>982800</v>
      </c>
      <c r="R601" s="73">
        <f>+VLOOKUP(B601,'luong lai may'!$B$16:$E$611,4,0)</f>
        <v>264615</v>
      </c>
      <c r="S601" s="73">
        <f t="shared" si="59"/>
        <v>2117203</v>
      </c>
    </row>
    <row r="602" spans="2:19" ht="34.5" customHeight="1" thickBot="1" x14ac:dyDescent="0.25">
      <c r="B602" s="31" t="s">
        <v>1099</v>
      </c>
      <c r="C602" s="198" t="s">
        <v>1100</v>
      </c>
      <c r="D602" s="2">
        <v>280</v>
      </c>
      <c r="E602" s="2">
        <v>17</v>
      </c>
      <c r="F602" s="211">
        <v>8.5</v>
      </c>
      <c r="G602" s="212"/>
      <c r="H602" s="211">
        <v>6</v>
      </c>
      <c r="I602" s="212"/>
      <c r="J602" s="171">
        <v>65</v>
      </c>
      <c r="K602" s="171" t="s">
        <v>1150</v>
      </c>
      <c r="L602" s="169" t="s">
        <v>520</v>
      </c>
      <c r="M602" s="74">
        <v>953500</v>
      </c>
      <c r="N602" s="73">
        <f t="shared" si="63"/>
        <v>521019.64285714284</v>
      </c>
      <c r="O602" s="73">
        <f t="shared" si="62"/>
        <v>289455.35714285716</v>
      </c>
      <c r="P602" s="73">
        <f t="shared" si="61"/>
        <v>204321.42857142858</v>
      </c>
      <c r="Q602" s="63">
        <f t="shared" si="58"/>
        <v>982800</v>
      </c>
      <c r="R602" s="73">
        <f>+VLOOKUP(B602,'luong lai may'!$B$16:$E$611,4,0)</f>
        <v>264615</v>
      </c>
      <c r="S602" s="73">
        <f t="shared" si="59"/>
        <v>2262211</v>
      </c>
    </row>
    <row r="603" spans="2:19" ht="34.5" customHeight="1" thickBot="1" x14ac:dyDescent="0.25">
      <c r="B603" s="31" t="s">
        <v>1101</v>
      </c>
      <c r="C603" s="198" t="s">
        <v>1102</v>
      </c>
      <c r="D603" s="2">
        <v>120</v>
      </c>
      <c r="E603" s="2">
        <v>17</v>
      </c>
      <c r="F603" s="211">
        <v>4.5</v>
      </c>
      <c r="G603" s="212"/>
      <c r="H603" s="211">
        <v>6</v>
      </c>
      <c r="I603" s="212"/>
      <c r="J603" s="171">
        <v>15</v>
      </c>
      <c r="K603" s="171" t="s">
        <v>1150</v>
      </c>
      <c r="L603" s="169" t="s">
        <v>511</v>
      </c>
      <c r="M603" s="74">
        <v>555500</v>
      </c>
      <c r="N603" s="73">
        <f t="shared" si="63"/>
        <v>708262.5</v>
      </c>
      <c r="O603" s="73">
        <f t="shared" si="62"/>
        <v>208312.5</v>
      </c>
      <c r="P603" s="73">
        <f t="shared" si="61"/>
        <v>277750</v>
      </c>
      <c r="Q603" s="63">
        <f t="shared" si="58"/>
        <v>226800</v>
      </c>
      <c r="R603" s="73">
        <f>+VLOOKUP(B603,'luong lai may'!$B$16:$E$611,4,0)</f>
        <v>197692</v>
      </c>
      <c r="S603" s="73">
        <f t="shared" si="59"/>
        <v>1618817</v>
      </c>
    </row>
    <row r="604" spans="2:19" ht="17.25" customHeight="1" thickBot="1" x14ac:dyDescent="0.25">
      <c r="B604" s="31" t="s">
        <v>1103</v>
      </c>
      <c r="C604" s="209" t="s">
        <v>1104</v>
      </c>
      <c r="D604" s="213"/>
      <c r="E604" s="213"/>
      <c r="F604" s="213"/>
      <c r="G604" s="210"/>
      <c r="H604" s="209"/>
      <c r="I604" s="210"/>
      <c r="J604" s="168"/>
      <c r="K604" s="169"/>
      <c r="L604" s="169"/>
      <c r="M604" s="74"/>
      <c r="N604" s="73"/>
      <c r="O604" s="73" t="str">
        <f t="shared" si="62"/>
        <v/>
      </c>
      <c r="P604" s="73" t="str">
        <f t="shared" si="61"/>
        <v/>
      </c>
      <c r="Q604" s="63">
        <f t="shared" si="58"/>
        <v>0</v>
      </c>
      <c r="R604" s="73"/>
      <c r="S604" s="73"/>
    </row>
    <row r="605" spans="2:19" s="48" customFormat="1" ht="17.25" customHeight="1" thickBot="1" x14ac:dyDescent="0.25">
      <c r="B605" s="12" t="s">
        <v>1105</v>
      </c>
      <c r="C605" s="203" t="s">
        <v>139</v>
      </c>
      <c r="D605" s="14">
        <v>280</v>
      </c>
      <c r="E605" s="14">
        <v>17</v>
      </c>
      <c r="F605" s="229">
        <v>9</v>
      </c>
      <c r="G605" s="230"/>
      <c r="H605" s="229">
        <v>6</v>
      </c>
      <c r="I605" s="230"/>
      <c r="J605" s="171">
        <v>45</v>
      </c>
      <c r="K605" s="171" t="s">
        <v>1150</v>
      </c>
      <c r="L605" s="175" t="s">
        <v>511</v>
      </c>
      <c r="M605" s="87"/>
      <c r="N605" s="73">
        <f t="shared" si="63"/>
        <v>0</v>
      </c>
      <c r="O605" s="73">
        <f t="shared" si="62"/>
        <v>0</v>
      </c>
      <c r="P605" s="73">
        <f t="shared" si="61"/>
        <v>0</v>
      </c>
      <c r="Q605" s="63">
        <f t="shared" si="58"/>
        <v>680400</v>
      </c>
      <c r="R605" s="73">
        <f>+VLOOKUP(B605,'luong lai may'!$B$16:$E$611,4,0)</f>
        <v>197692</v>
      </c>
      <c r="S605" s="73">
        <f t="shared" si="59"/>
        <v>878092</v>
      </c>
    </row>
    <row r="606" spans="2:19" s="48" customFormat="1" ht="17.25" customHeight="1" thickBot="1" x14ac:dyDescent="0.25">
      <c r="B606" s="12" t="s">
        <v>1106</v>
      </c>
      <c r="C606" s="203" t="s">
        <v>112</v>
      </c>
      <c r="D606" s="14">
        <v>280</v>
      </c>
      <c r="E606" s="14">
        <v>17</v>
      </c>
      <c r="F606" s="229">
        <v>8.5</v>
      </c>
      <c r="G606" s="230"/>
      <c r="H606" s="229">
        <v>6</v>
      </c>
      <c r="I606" s="230"/>
      <c r="J606" s="171">
        <v>52</v>
      </c>
      <c r="K606" s="171" t="s">
        <v>1150</v>
      </c>
      <c r="L606" s="175" t="s">
        <v>520</v>
      </c>
      <c r="M606" s="87"/>
      <c r="N606" s="73">
        <f t="shared" si="63"/>
        <v>0</v>
      </c>
      <c r="O606" s="73">
        <f t="shared" si="62"/>
        <v>0</v>
      </c>
      <c r="P606" s="73">
        <f t="shared" si="61"/>
        <v>0</v>
      </c>
      <c r="Q606" s="63">
        <f t="shared" si="58"/>
        <v>786240</v>
      </c>
      <c r="R606" s="73">
        <f>+VLOOKUP(B606,'luong lai may'!$B$16:$E$611,4,0)</f>
        <v>264615</v>
      </c>
      <c r="S606" s="73">
        <f t="shared" si="59"/>
        <v>1050855</v>
      </c>
    </row>
    <row r="607" spans="2:19" ht="17.25" customHeight="1" thickBot="1" x14ac:dyDescent="0.25">
      <c r="B607" s="31" t="s">
        <v>1107</v>
      </c>
      <c r="C607" s="209" t="s">
        <v>1108</v>
      </c>
      <c r="D607" s="213"/>
      <c r="E607" s="210"/>
      <c r="F607" s="211"/>
      <c r="G607" s="212"/>
      <c r="H607" s="211"/>
      <c r="I607" s="212"/>
      <c r="J607" s="170"/>
      <c r="K607" s="169"/>
      <c r="L607" s="169"/>
      <c r="M607" s="74"/>
      <c r="N607" s="73"/>
      <c r="O607" s="73" t="str">
        <f t="shared" si="62"/>
        <v/>
      </c>
      <c r="P607" s="73" t="str">
        <f t="shared" si="61"/>
        <v/>
      </c>
      <c r="Q607" s="63">
        <f t="shared" si="58"/>
        <v>0</v>
      </c>
      <c r="R607" s="73"/>
      <c r="S607" s="73"/>
    </row>
    <row r="608" spans="2:19" ht="17.25" customHeight="1" thickBot="1" x14ac:dyDescent="0.25">
      <c r="B608" s="35" t="s">
        <v>1109</v>
      </c>
      <c r="C608" s="197" t="s">
        <v>1110</v>
      </c>
      <c r="D608" s="2">
        <v>280</v>
      </c>
      <c r="E608" s="2">
        <v>20</v>
      </c>
      <c r="F608" s="211">
        <v>9</v>
      </c>
      <c r="G608" s="212"/>
      <c r="H608" s="211">
        <v>6</v>
      </c>
      <c r="I608" s="212"/>
      <c r="J608" s="171">
        <v>3</v>
      </c>
      <c r="K608" s="171" t="s">
        <v>1160</v>
      </c>
      <c r="L608" s="169" t="s">
        <v>345</v>
      </c>
      <c r="M608" s="64">
        <v>9900</v>
      </c>
      <c r="N608" s="73">
        <f t="shared" si="63"/>
        <v>7071.4285714285716</v>
      </c>
      <c r="O608" s="73">
        <f t="shared" si="62"/>
        <v>3182.1428571428573</v>
      </c>
      <c r="P608" s="73">
        <f t="shared" si="61"/>
        <v>2121.4285714285716</v>
      </c>
      <c r="Q608" s="63">
        <f t="shared" si="58"/>
        <v>49316.4</v>
      </c>
      <c r="R608" s="73">
        <f>+VLOOKUP(B608,'luong lai may'!$B$16:$E$611,4,0)</f>
        <v>362308</v>
      </c>
      <c r="S608" s="73">
        <f t="shared" si="59"/>
        <v>423999</v>
      </c>
    </row>
    <row r="609" spans="2:19" ht="17.25" customHeight="1" thickBot="1" x14ac:dyDescent="0.25">
      <c r="B609" s="35" t="s">
        <v>1111</v>
      </c>
      <c r="C609" s="197" t="s">
        <v>1112</v>
      </c>
      <c r="D609" s="2">
        <v>280</v>
      </c>
      <c r="E609" s="2">
        <v>17</v>
      </c>
      <c r="F609" s="211">
        <v>7</v>
      </c>
      <c r="G609" s="212"/>
      <c r="H609" s="211">
        <v>6</v>
      </c>
      <c r="I609" s="212"/>
      <c r="J609" s="171">
        <v>11</v>
      </c>
      <c r="K609" s="171" t="s">
        <v>1160</v>
      </c>
      <c r="L609" s="169" t="s">
        <v>19</v>
      </c>
      <c r="M609" s="64">
        <v>92500</v>
      </c>
      <c r="N609" s="73">
        <f t="shared" si="63"/>
        <v>50544.642857142862</v>
      </c>
      <c r="O609" s="73">
        <f t="shared" si="62"/>
        <v>23125.000000000004</v>
      </c>
      <c r="P609" s="73">
        <f t="shared" si="61"/>
        <v>19821.428571428572</v>
      </c>
      <c r="Q609" s="63">
        <f t="shared" si="58"/>
        <v>180826.80000000002</v>
      </c>
      <c r="R609" s="73">
        <f>+VLOOKUP(B609,'luong lai may'!$B$16:$E$611,4,0)</f>
        <v>397692</v>
      </c>
      <c r="S609" s="73">
        <f t="shared" si="59"/>
        <v>672010</v>
      </c>
    </row>
    <row r="610" spans="2:19" ht="17.25" customHeight="1" thickBot="1" x14ac:dyDescent="0.25">
      <c r="B610" s="31" t="s">
        <v>1113</v>
      </c>
      <c r="C610" s="209" t="s">
        <v>1114</v>
      </c>
      <c r="D610" s="213"/>
      <c r="E610" s="213"/>
      <c r="F610" s="213"/>
      <c r="G610" s="213"/>
      <c r="H610" s="213"/>
      <c r="I610" s="213"/>
      <c r="J610" s="210"/>
      <c r="K610" s="169"/>
      <c r="L610" s="169"/>
      <c r="M610" s="74"/>
      <c r="N610" s="73"/>
      <c r="O610" s="73" t="str">
        <f t="shared" si="62"/>
        <v/>
      </c>
      <c r="P610" s="73" t="str">
        <f t="shared" si="61"/>
        <v/>
      </c>
      <c r="Q610" s="63">
        <f t="shared" ref="Q610:Q611" si="64">+IF(RIGHT(K610,3)="zel",$N$9*$P$4*$J610,IF(RIGHT(K610,3)="ăng",$J610*$O$9*$P$5,IF(RIGHT(K610,3)="kWh",$J610*$P$9*$P$6,0)))</f>
        <v>0</v>
      </c>
      <c r="R610" s="73"/>
      <c r="S610" s="73"/>
    </row>
    <row r="611" spans="2:19" ht="17.25" customHeight="1" thickBot="1" x14ac:dyDescent="0.25">
      <c r="B611" s="35" t="s">
        <v>1115</v>
      </c>
      <c r="C611" s="197" t="s">
        <v>1116</v>
      </c>
      <c r="D611" s="2">
        <v>280</v>
      </c>
      <c r="E611" s="2">
        <v>14</v>
      </c>
      <c r="F611" s="211">
        <v>5.5</v>
      </c>
      <c r="G611" s="212"/>
      <c r="H611" s="211">
        <v>6</v>
      </c>
      <c r="I611" s="212"/>
      <c r="J611" s="170"/>
      <c r="K611" s="169"/>
      <c r="L611" s="169" t="s">
        <v>1117</v>
      </c>
      <c r="M611" s="64">
        <v>9935900</v>
      </c>
      <c r="N611" s="73">
        <f t="shared" si="63"/>
        <v>4471155</v>
      </c>
      <c r="O611" s="73">
        <f t="shared" si="62"/>
        <v>1951694.642857143</v>
      </c>
      <c r="P611" s="73">
        <f t="shared" si="61"/>
        <v>2129121.4285714286</v>
      </c>
      <c r="Q611" s="63">
        <f t="shared" si="64"/>
        <v>0</v>
      </c>
      <c r="R611" s="73">
        <f>+VLOOKUP(B611,'luong lai may'!$B$16:$E$611,4,0)</f>
        <v>820000</v>
      </c>
      <c r="S611" s="73">
        <f t="shared" si="59"/>
        <v>9371971</v>
      </c>
    </row>
  </sheetData>
  <mergeCells count="1275">
    <mergeCell ref="R5:X5"/>
    <mergeCell ref="R6:W6"/>
    <mergeCell ref="C334:L334"/>
    <mergeCell ref="F335:G335"/>
    <mergeCell ref="H335:I335"/>
    <mergeCell ref="F330:G330"/>
    <mergeCell ref="H330:I330"/>
    <mergeCell ref="J330:K330"/>
    <mergeCell ref="C331:L331"/>
    <mergeCell ref="F332:G332"/>
    <mergeCell ref="H332:I332"/>
    <mergeCell ref="C262:I262"/>
    <mergeCell ref="F263:G263"/>
    <mergeCell ref="H263:I263"/>
    <mergeCell ref="K576:L576"/>
    <mergeCell ref="K560:L560"/>
    <mergeCell ref="K541:L541"/>
    <mergeCell ref="K523:L523"/>
    <mergeCell ref="K505:L505"/>
    <mergeCell ref="K491:L491"/>
    <mergeCell ref="K486:L486"/>
    <mergeCell ref="K452:L452"/>
    <mergeCell ref="K451:L451"/>
    <mergeCell ref="K346:L346"/>
    <mergeCell ref="K345:L345"/>
    <mergeCell ref="C571:I571"/>
    <mergeCell ref="F572:G572"/>
    <mergeCell ref="H572:I572"/>
    <mergeCell ref="C569:I569"/>
    <mergeCell ref="F570:G570"/>
    <mergeCell ref="H570:I570"/>
    <mergeCell ref="C567:G567"/>
    <mergeCell ref="C268:K268"/>
    <mergeCell ref="C269:G269"/>
    <mergeCell ref="H269:I269"/>
    <mergeCell ref="J269:K269"/>
    <mergeCell ref="F266:G266"/>
    <mergeCell ref="H266:I266"/>
    <mergeCell ref="F267:G267"/>
    <mergeCell ref="H267:I267"/>
    <mergeCell ref="F264:G264"/>
    <mergeCell ref="H264:I264"/>
    <mergeCell ref="F265:G265"/>
    <mergeCell ref="H265:I265"/>
    <mergeCell ref="E11:I11"/>
    <mergeCell ref="H12:I12"/>
    <mergeCell ref="B6:L6"/>
    <mergeCell ref="B7:L7"/>
    <mergeCell ref="B8:L8"/>
    <mergeCell ref="F260:G260"/>
    <mergeCell ref="H260:I260"/>
    <mergeCell ref="F261:G261"/>
    <mergeCell ref="H261:I261"/>
    <mergeCell ref="F258:G258"/>
    <mergeCell ref="H258:I258"/>
    <mergeCell ref="C259:G259"/>
    <mergeCell ref="H259:I259"/>
    <mergeCell ref="F256:G256"/>
    <mergeCell ref="H256:I256"/>
    <mergeCell ref="F257:G257"/>
    <mergeCell ref="H257:I257"/>
    <mergeCell ref="F254:G254"/>
    <mergeCell ref="H254:I254"/>
    <mergeCell ref="C255:I255"/>
    <mergeCell ref="F611:G611"/>
    <mergeCell ref="H611:I611"/>
    <mergeCell ref="F609:G609"/>
    <mergeCell ref="H609:I609"/>
    <mergeCell ref="C610:J610"/>
    <mergeCell ref="C607:E607"/>
    <mergeCell ref="F607:G607"/>
    <mergeCell ref="H607:I607"/>
    <mergeCell ref="F608:G608"/>
    <mergeCell ref="H608:I608"/>
    <mergeCell ref="C2:L2"/>
    <mergeCell ref="N4:O4"/>
    <mergeCell ref="N5:O5"/>
    <mergeCell ref="N6:O6"/>
    <mergeCell ref="B5:L5"/>
    <mergeCell ref="B4:L4"/>
    <mergeCell ref="F605:G605"/>
    <mergeCell ref="H605:I605"/>
    <mergeCell ref="F606:G606"/>
    <mergeCell ref="H606:I606"/>
    <mergeCell ref="F603:G603"/>
    <mergeCell ref="H603:I603"/>
    <mergeCell ref="C604:G604"/>
    <mergeCell ref="H604:I604"/>
    <mergeCell ref="F601:G601"/>
    <mergeCell ref="H601:I601"/>
    <mergeCell ref="F602:G602"/>
    <mergeCell ref="H602:I602"/>
    <mergeCell ref="F599:G599"/>
    <mergeCell ref="H599:I599"/>
    <mergeCell ref="F600:G600"/>
    <mergeCell ref="K337:L337"/>
    <mergeCell ref="C590:L590"/>
    <mergeCell ref="F591:G591"/>
    <mergeCell ref="H591:I591"/>
    <mergeCell ref="F592:G592"/>
    <mergeCell ref="H592:I592"/>
    <mergeCell ref="F587:G587"/>
    <mergeCell ref="H587:I587"/>
    <mergeCell ref="C588:L588"/>
    <mergeCell ref="F589:G589"/>
    <mergeCell ref="H589:I589"/>
    <mergeCell ref="C585:E585"/>
    <mergeCell ref="F585:G585"/>
    <mergeCell ref="H585:I585"/>
    <mergeCell ref="F586:G586"/>
    <mergeCell ref="H586:I586"/>
    <mergeCell ref="H600:I600"/>
    <mergeCell ref="F597:G597"/>
    <mergeCell ref="H597:I597"/>
    <mergeCell ref="F598:G598"/>
    <mergeCell ref="H598:I598"/>
    <mergeCell ref="F595:G595"/>
    <mergeCell ref="H595:I595"/>
    <mergeCell ref="C596:E596"/>
    <mergeCell ref="F596:G596"/>
    <mergeCell ref="H596:I596"/>
    <mergeCell ref="C593:E593"/>
    <mergeCell ref="F593:G593"/>
    <mergeCell ref="H593:I593"/>
    <mergeCell ref="F594:G594"/>
    <mergeCell ref="H594:I594"/>
    <mergeCell ref="F578:G578"/>
    <mergeCell ref="H578:I578"/>
    <mergeCell ref="F575:G575"/>
    <mergeCell ref="H575:I575"/>
    <mergeCell ref="C576:E576"/>
    <mergeCell ref="F576:G576"/>
    <mergeCell ref="H576:I576"/>
    <mergeCell ref="F573:G573"/>
    <mergeCell ref="H573:I573"/>
    <mergeCell ref="F574:G574"/>
    <mergeCell ref="H574:I574"/>
    <mergeCell ref="F583:G583"/>
    <mergeCell ref="H583:I583"/>
    <mergeCell ref="F584:G584"/>
    <mergeCell ref="H584:I584"/>
    <mergeCell ref="F581:G581"/>
    <mergeCell ref="H581:I581"/>
    <mergeCell ref="F582:G582"/>
    <mergeCell ref="H582:I582"/>
    <mergeCell ref="F579:G579"/>
    <mergeCell ref="H579:I579"/>
    <mergeCell ref="C580:E580"/>
    <mergeCell ref="F580:G580"/>
    <mergeCell ref="H580:I580"/>
    <mergeCell ref="F568:G568"/>
    <mergeCell ref="H568:I568"/>
    <mergeCell ref="F565:G565"/>
    <mergeCell ref="H565:I565"/>
    <mergeCell ref="F566:G566"/>
    <mergeCell ref="H566:I566"/>
    <mergeCell ref="F563:G563"/>
    <mergeCell ref="H563:I563"/>
    <mergeCell ref="C564:E564"/>
    <mergeCell ref="F564:G564"/>
    <mergeCell ref="H564:I564"/>
    <mergeCell ref="F561:G561"/>
    <mergeCell ref="H561:I561"/>
    <mergeCell ref="C562:G562"/>
    <mergeCell ref="H562:I562"/>
    <mergeCell ref="F577:G577"/>
    <mergeCell ref="H577:I577"/>
    <mergeCell ref="H567:I567"/>
    <mergeCell ref="F554:G554"/>
    <mergeCell ref="H554:I554"/>
    <mergeCell ref="C551:E551"/>
    <mergeCell ref="F551:G551"/>
    <mergeCell ref="H551:I551"/>
    <mergeCell ref="F552:G552"/>
    <mergeCell ref="H552:I552"/>
    <mergeCell ref="C549:E549"/>
    <mergeCell ref="F549:G549"/>
    <mergeCell ref="H549:I549"/>
    <mergeCell ref="F550:G550"/>
    <mergeCell ref="H550:I550"/>
    <mergeCell ref="F559:G559"/>
    <mergeCell ref="H559:I559"/>
    <mergeCell ref="C560:E560"/>
    <mergeCell ref="F560:G560"/>
    <mergeCell ref="H560:I560"/>
    <mergeCell ref="F557:G557"/>
    <mergeCell ref="H557:I557"/>
    <mergeCell ref="C558:E558"/>
    <mergeCell ref="F558:G558"/>
    <mergeCell ref="H558:I558"/>
    <mergeCell ref="F555:G555"/>
    <mergeCell ref="H555:I555"/>
    <mergeCell ref="C556:E556"/>
    <mergeCell ref="F556:G556"/>
    <mergeCell ref="H556:I556"/>
    <mergeCell ref="F547:G547"/>
    <mergeCell ref="H547:I547"/>
    <mergeCell ref="F548:G548"/>
    <mergeCell ref="H548:I548"/>
    <mergeCell ref="F545:G545"/>
    <mergeCell ref="H545:I545"/>
    <mergeCell ref="C546:J546"/>
    <mergeCell ref="C543:G543"/>
    <mergeCell ref="H543:I543"/>
    <mergeCell ref="F544:G544"/>
    <mergeCell ref="H544:I544"/>
    <mergeCell ref="C541:G541"/>
    <mergeCell ref="H541:I541"/>
    <mergeCell ref="F542:G542"/>
    <mergeCell ref="H542:I542"/>
    <mergeCell ref="C553:G553"/>
    <mergeCell ref="H553:I553"/>
    <mergeCell ref="C539:E539"/>
    <mergeCell ref="F539:G539"/>
    <mergeCell ref="H539:I539"/>
    <mergeCell ref="F540:G540"/>
    <mergeCell ref="H540:I540"/>
    <mergeCell ref="F537:G537"/>
    <mergeCell ref="H537:I537"/>
    <mergeCell ref="F538:G538"/>
    <mergeCell ref="H538:I538"/>
    <mergeCell ref="F535:G535"/>
    <mergeCell ref="H535:I535"/>
    <mergeCell ref="C536:E536"/>
    <mergeCell ref="F536:G536"/>
    <mergeCell ref="H536:I536"/>
    <mergeCell ref="F533:G533"/>
    <mergeCell ref="H533:I533"/>
    <mergeCell ref="C534:E534"/>
    <mergeCell ref="F534:G534"/>
    <mergeCell ref="H534:I534"/>
    <mergeCell ref="C531:G531"/>
    <mergeCell ref="H531:I531"/>
    <mergeCell ref="F532:G532"/>
    <mergeCell ref="H532:I532"/>
    <mergeCell ref="C529:G529"/>
    <mergeCell ref="H529:I529"/>
    <mergeCell ref="F530:G530"/>
    <mergeCell ref="H530:I530"/>
    <mergeCell ref="C527:G527"/>
    <mergeCell ref="H527:I527"/>
    <mergeCell ref="F528:G528"/>
    <mergeCell ref="H528:I528"/>
    <mergeCell ref="C525:E525"/>
    <mergeCell ref="F525:G525"/>
    <mergeCell ref="H525:I525"/>
    <mergeCell ref="F526:G526"/>
    <mergeCell ref="H526:I526"/>
    <mergeCell ref="C523:E523"/>
    <mergeCell ref="F523:G523"/>
    <mergeCell ref="H523:I523"/>
    <mergeCell ref="F524:G524"/>
    <mergeCell ref="H524:I524"/>
    <mergeCell ref="F521:G521"/>
    <mergeCell ref="H521:I521"/>
    <mergeCell ref="F522:G522"/>
    <mergeCell ref="H522:I522"/>
    <mergeCell ref="F520:G520"/>
    <mergeCell ref="H520:I520"/>
    <mergeCell ref="F517:G517"/>
    <mergeCell ref="H517:I517"/>
    <mergeCell ref="C518:I518"/>
    <mergeCell ref="F515:G515"/>
    <mergeCell ref="H515:I515"/>
    <mergeCell ref="C516:I516"/>
    <mergeCell ref="F519:G519"/>
    <mergeCell ref="H519:I519"/>
    <mergeCell ref="C505:I505"/>
    <mergeCell ref="F506:G506"/>
    <mergeCell ref="H506:I506"/>
    <mergeCell ref="C503:I503"/>
    <mergeCell ref="F504:G504"/>
    <mergeCell ref="H504:I504"/>
    <mergeCell ref="F501:G501"/>
    <mergeCell ref="H501:I501"/>
    <mergeCell ref="F502:G502"/>
    <mergeCell ref="H502:I502"/>
    <mergeCell ref="F499:G499"/>
    <mergeCell ref="H499:I499"/>
    <mergeCell ref="C500:I500"/>
    <mergeCell ref="C513:G513"/>
    <mergeCell ref="H513:I513"/>
    <mergeCell ref="F514:G514"/>
    <mergeCell ref="H514:I514"/>
    <mergeCell ref="F511:G511"/>
    <mergeCell ref="H511:I511"/>
    <mergeCell ref="F512:G512"/>
    <mergeCell ref="H512:I512"/>
    <mergeCell ref="F509:G509"/>
    <mergeCell ref="H509:I509"/>
    <mergeCell ref="C510:G510"/>
    <mergeCell ref="H510:I510"/>
    <mergeCell ref="F507:G507"/>
    <mergeCell ref="H507:I507"/>
    <mergeCell ref="F508:G508"/>
    <mergeCell ref="H508:I508"/>
    <mergeCell ref="C491:I491"/>
    <mergeCell ref="F492:G492"/>
    <mergeCell ref="H492:I492"/>
    <mergeCell ref="F489:G489"/>
    <mergeCell ref="H489:I489"/>
    <mergeCell ref="F490:G490"/>
    <mergeCell ref="H490:I490"/>
    <mergeCell ref="F487:G487"/>
    <mergeCell ref="H487:I487"/>
    <mergeCell ref="F488:G488"/>
    <mergeCell ref="H488:I488"/>
    <mergeCell ref="C497:E497"/>
    <mergeCell ref="F497:G497"/>
    <mergeCell ref="H497:I497"/>
    <mergeCell ref="F498:G498"/>
    <mergeCell ref="H498:I498"/>
    <mergeCell ref="F495:G495"/>
    <mergeCell ref="H495:I495"/>
    <mergeCell ref="F496:G496"/>
    <mergeCell ref="H496:I496"/>
    <mergeCell ref="F493:G493"/>
    <mergeCell ref="H493:I493"/>
    <mergeCell ref="C494:G494"/>
    <mergeCell ref="H494:I494"/>
    <mergeCell ref="F479:G479"/>
    <mergeCell ref="H479:I479"/>
    <mergeCell ref="F480:G480"/>
    <mergeCell ref="H480:I480"/>
    <mergeCell ref="F477:G477"/>
    <mergeCell ref="H477:I477"/>
    <mergeCell ref="F478:G478"/>
    <mergeCell ref="H478:I478"/>
    <mergeCell ref="F475:G475"/>
    <mergeCell ref="H475:I475"/>
    <mergeCell ref="F476:G476"/>
    <mergeCell ref="H476:I476"/>
    <mergeCell ref="F485:G485"/>
    <mergeCell ref="H485:I485"/>
    <mergeCell ref="C486:I486"/>
    <mergeCell ref="F483:G483"/>
    <mergeCell ref="H483:I483"/>
    <mergeCell ref="F484:G484"/>
    <mergeCell ref="H484:I484"/>
    <mergeCell ref="C481:E481"/>
    <mergeCell ref="F481:G481"/>
    <mergeCell ref="H481:I481"/>
    <mergeCell ref="F482:G482"/>
    <mergeCell ref="H482:I482"/>
    <mergeCell ref="F467:G467"/>
    <mergeCell ref="H467:I467"/>
    <mergeCell ref="F468:G468"/>
    <mergeCell ref="H468:I468"/>
    <mergeCell ref="F465:G465"/>
    <mergeCell ref="H465:I465"/>
    <mergeCell ref="F466:G466"/>
    <mergeCell ref="H466:I466"/>
    <mergeCell ref="F463:G463"/>
    <mergeCell ref="H463:I463"/>
    <mergeCell ref="C464:I464"/>
    <mergeCell ref="F473:G473"/>
    <mergeCell ref="H473:I473"/>
    <mergeCell ref="C474:I474"/>
    <mergeCell ref="F471:G471"/>
    <mergeCell ref="H471:I471"/>
    <mergeCell ref="F472:G472"/>
    <mergeCell ref="H472:I472"/>
    <mergeCell ref="F469:G469"/>
    <mergeCell ref="H469:I469"/>
    <mergeCell ref="F470:G470"/>
    <mergeCell ref="H470:I470"/>
    <mergeCell ref="F455:G455"/>
    <mergeCell ref="H455:I455"/>
    <mergeCell ref="F456:G456"/>
    <mergeCell ref="H456:I456"/>
    <mergeCell ref="F453:G453"/>
    <mergeCell ref="H453:I453"/>
    <mergeCell ref="F454:G454"/>
    <mergeCell ref="H454:I454"/>
    <mergeCell ref="C451:G451"/>
    <mergeCell ref="H451:I451"/>
    <mergeCell ref="C452:I452"/>
    <mergeCell ref="F461:G461"/>
    <mergeCell ref="H461:I461"/>
    <mergeCell ref="F462:G462"/>
    <mergeCell ref="H462:I462"/>
    <mergeCell ref="F459:G459"/>
    <mergeCell ref="H459:I459"/>
    <mergeCell ref="F460:G460"/>
    <mergeCell ref="H460:I460"/>
    <mergeCell ref="F457:G457"/>
    <mergeCell ref="H457:I457"/>
    <mergeCell ref="F458:G458"/>
    <mergeCell ref="H458:I458"/>
    <mergeCell ref="C442:I442"/>
    <mergeCell ref="F443:G443"/>
    <mergeCell ref="H443:I443"/>
    <mergeCell ref="F440:G440"/>
    <mergeCell ref="H440:I440"/>
    <mergeCell ref="F441:G441"/>
    <mergeCell ref="H441:I441"/>
    <mergeCell ref="F438:G438"/>
    <mergeCell ref="H438:I438"/>
    <mergeCell ref="F439:G439"/>
    <mergeCell ref="H439:I439"/>
    <mergeCell ref="F449:G449"/>
    <mergeCell ref="H449:I449"/>
    <mergeCell ref="F450:G450"/>
    <mergeCell ref="H450:I450"/>
    <mergeCell ref="F447:G447"/>
    <mergeCell ref="H447:I447"/>
    <mergeCell ref="C448:I448"/>
    <mergeCell ref="C444:L444"/>
    <mergeCell ref="C445:I445"/>
    <mergeCell ref="K445:L445"/>
    <mergeCell ref="F446:G446"/>
    <mergeCell ref="H446:I446"/>
    <mergeCell ref="F428:G428"/>
    <mergeCell ref="H428:I428"/>
    <mergeCell ref="C429:I429"/>
    <mergeCell ref="C426:E426"/>
    <mergeCell ref="F426:G426"/>
    <mergeCell ref="H426:I426"/>
    <mergeCell ref="F427:G427"/>
    <mergeCell ref="H427:I427"/>
    <mergeCell ref="F423:G423"/>
    <mergeCell ref="H423:I423"/>
    <mergeCell ref="C424:L424"/>
    <mergeCell ref="F425:G425"/>
    <mergeCell ref="H425:I425"/>
    <mergeCell ref="C436:J436"/>
    <mergeCell ref="F437:G437"/>
    <mergeCell ref="H437:I437"/>
    <mergeCell ref="F434:G434"/>
    <mergeCell ref="H434:I434"/>
    <mergeCell ref="F435:G435"/>
    <mergeCell ref="H435:I435"/>
    <mergeCell ref="F432:G432"/>
    <mergeCell ref="H432:I432"/>
    <mergeCell ref="C433:I433"/>
    <mergeCell ref="C430:J430"/>
    <mergeCell ref="F431:G431"/>
    <mergeCell ref="H431:I431"/>
    <mergeCell ref="C415:E415"/>
    <mergeCell ref="F415:G415"/>
    <mergeCell ref="H415:I415"/>
    <mergeCell ref="F416:G416"/>
    <mergeCell ref="H416:I416"/>
    <mergeCell ref="C413:E413"/>
    <mergeCell ref="F413:G413"/>
    <mergeCell ref="H413:I413"/>
    <mergeCell ref="F414:G414"/>
    <mergeCell ref="H414:I414"/>
    <mergeCell ref="F411:G411"/>
    <mergeCell ref="H411:I411"/>
    <mergeCell ref="F412:G412"/>
    <mergeCell ref="H412:I412"/>
    <mergeCell ref="C421:G421"/>
    <mergeCell ref="H421:I421"/>
    <mergeCell ref="F422:G422"/>
    <mergeCell ref="H422:I422"/>
    <mergeCell ref="F419:G419"/>
    <mergeCell ref="H419:I419"/>
    <mergeCell ref="F420:G420"/>
    <mergeCell ref="H420:I420"/>
    <mergeCell ref="C417:E417"/>
    <mergeCell ref="F417:G417"/>
    <mergeCell ref="H417:I417"/>
    <mergeCell ref="F418:G418"/>
    <mergeCell ref="H418:I418"/>
    <mergeCell ref="F402:G402"/>
    <mergeCell ref="H402:I402"/>
    <mergeCell ref="C403:E403"/>
    <mergeCell ref="F403:G403"/>
    <mergeCell ref="H403:I403"/>
    <mergeCell ref="F400:G400"/>
    <mergeCell ref="H400:I400"/>
    <mergeCell ref="F401:G401"/>
    <mergeCell ref="H401:I401"/>
    <mergeCell ref="F398:G398"/>
    <mergeCell ref="H398:I398"/>
    <mergeCell ref="F399:G399"/>
    <mergeCell ref="H399:I399"/>
    <mergeCell ref="F409:G409"/>
    <mergeCell ref="H409:I409"/>
    <mergeCell ref="F410:G410"/>
    <mergeCell ref="H410:I410"/>
    <mergeCell ref="C406:L406"/>
    <mergeCell ref="F407:G407"/>
    <mergeCell ref="H407:I407"/>
    <mergeCell ref="F408:G408"/>
    <mergeCell ref="H408:I408"/>
    <mergeCell ref="F404:G404"/>
    <mergeCell ref="H404:I404"/>
    <mergeCell ref="F405:G405"/>
    <mergeCell ref="H405:I405"/>
    <mergeCell ref="J403:K403"/>
    <mergeCell ref="F390:G390"/>
    <mergeCell ref="H390:I390"/>
    <mergeCell ref="C391:I391"/>
    <mergeCell ref="F388:G388"/>
    <mergeCell ref="H388:I388"/>
    <mergeCell ref="F389:G389"/>
    <mergeCell ref="H389:I389"/>
    <mergeCell ref="C386:E386"/>
    <mergeCell ref="F386:G386"/>
    <mergeCell ref="H386:I386"/>
    <mergeCell ref="F387:G387"/>
    <mergeCell ref="H387:I387"/>
    <mergeCell ref="F396:G396"/>
    <mergeCell ref="H396:I396"/>
    <mergeCell ref="F397:G397"/>
    <mergeCell ref="H397:I397"/>
    <mergeCell ref="C394:D394"/>
    <mergeCell ref="F394:G394"/>
    <mergeCell ref="H394:I394"/>
    <mergeCell ref="F395:G395"/>
    <mergeCell ref="H395:I395"/>
    <mergeCell ref="F392:G392"/>
    <mergeCell ref="H392:I392"/>
    <mergeCell ref="F393:G393"/>
    <mergeCell ref="H393:I393"/>
    <mergeCell ref="F378:G378"/>
    <mergeCell ref="H378:I378"/>
    <mergeCell ref="F379:G379"/>
    <mergeCell ref="H379:I379"/>
    <mergeCell ref="F376:G376"/>
    <mergeCell ref="H376:I376"/>
    <mergeCell ref="F377:G377"/>
    <mergeCell ref="H377:I377"/>
    <mergeCell ref="C374:J374"/>
    <mergeCell ref="C375:D375"/>
    <mergeCell ref="F375:G375"/>
    <mergeCell ref="H375:I375"/>
    <mergeCell ref="F384:G384"/>
    <mergeCell ref="H384:I384"/>
    <mergeCell ref="F385:G385"/>
    <mergeCell ref="H385:I385"/>
    <mergeCell ref="F382:G382"/>
    <mergeCell ref="H382:I382"/>
    <mergeCell ref="F383:G383"/>
    <mergeCell ref="H383:I383"/>
    <mergeCell ref="F380:G380"/>
    <mergeCell ref="H380:I380"/>
    <mergeCell ref="F381:G381"/>
    <mergeCell ref="H381:I381"/>
    <mergeCell ref="F366:G366"/>
    <mergeCell ref="H366:I366"/>
    <mergeCell ref="F367:G367"/>
    <mergeCell ref="H367:I367"/>
    <mergeCell ref="F364:G364"/>
    <mergeCell ref="H364:I364"/>
    <mergeCell ref="F365:G365"/>
    <mergeCell ref="H365:I365"/>
    <mergeCell ref="F362:G362"/>
    <mergeCell ref="H362:I362"/>
    <mergeCell ref="F363:G363"/>
    <mergeCell ref="H363:I363"/>
    <mergeCell ref="F372:G372"/>
    <mergeCell ref="H372:I372"/>
    <mergeCell ref="F373:G373"/>
    <mergeCell ref="H373:I373"/>
    <mergeCell ref="F370:G370"/>
    <mergeCell ref="H370:I370"/>
    <mergeCell ref="F371:G371"/>
    <mergeCell ref="H371:I371"/>
    <mergeCell ref="C368:I368"/>
    <mergeCell ref="F369:G369"/>
    <mergeCell ref="H369:I369"/>
    <mergeCell ref="F354:G354"/>
    <mergeCell ref="H354:I354"/>
    <mergeCell ref="F355:G355"/>
    <mergeCell ref="H355:I355"/>
    <mergeCell ref="C352:I352"/>
    <mergeCell ref="F353:G353"/>
    <mergeCell ref="H353:I353"/>
    <mergeCell ref="F350:G350"/>
    <mergeCell ref="H350:I350"/>
    <mergeCell ref="F351:G351"/>
    <mergeCell ref="H351:I351"/>
    <mergeCell ref="F360:G360"/>
    <mergeCell ref="H360:I360"/>
    <mergeCell ref="F361:G361"/>
    <mergeCell ref="H361:I361"/>
    <mergeCell ref="F358:G358"/>
    <mergeCell ref="H358:I358"/>
    <mergeCell ref="F359:G359"/>
    <mergeCell ref="H359:I359"/>
    <mergeCell ref="F356:G356"/>
    <mergeCell ref="H356:I356"/>
    <mergeCell ref="C357:I357"/>
    <mergeCell ref="F342:G342"/>
    <mergeCell ref="H342:I342"/>
    <mergeCell ref="C343:I343"/>
    <mergeCell ref="F340:G340"/>
    <mergeCell ref="H340:I340"/>
    <mergeCell ref="C341:G341"/>
    <mergeCell ref="H341:I341"/>
    <mergeCell ref="F338:G338"/>
    <mergeCell ref="H338:I338"/>
    <mergeCell ref="C339:J339"/>
    <mergeCell ref="F336:G336"/>
    <mergeCell ref="H336:I336"/>
    <mergeCell ref="C337:G337"/>
    <mergeCell ref="H337:I337"/>
    <mergeCell ref="F348:G348"/>
    <mergeCell ref="H348:I348"/>
    <mergeCell ref="F349:G349"/>
    <mergeCell ref="H349:I349"/>
    <mergeCell ref="C346:G346"/>
    <mergeCell ref="H346:I346"/>
    <mergeCell ref="F347:G347"/>
    <mergeCell ref="H347:I347"/>
    <mergeCell ref="F344:G344"/>
    <mergeCell ref="H344:I344"/>
    <mergeCell ref="C345:G345"/>
    <mergeCell ref="H345:I345"/>
    <mergeCell ref="F328:G328"/>
    <mergeCell ref="H328:I328"/>
    <mergeCell ref="J328:K328"/>
    <mergeCell ref="F329:G329"/>
    <mergeCell ref="H329:I329"/>
    <mergeCell ref="J329:K329"/>
    <mergeCell ref="C326:K326"/>
    <mergeCell ref="F327:G327"/>
    <mergeCell ref="H327:I327"/>
    <mergeCell ref="F324:G324"/>
    <mergeCell ref="H324:I324"/>
    <mergeCell ref="J324:K324"/>
    <mergeCell ref="C325:E325"/>
    <mergeCell ref="F325:G325"/>
    <mergeCell ref="H325:I325"/>
    <mergeCell ref="J325:K325"/>
    <mergeCell ref="F333:G333"/>
    <mergeCell ref="H333:I333"/>
    <mergeCell ref="C317:I317"/>
    <mergeCell ref="J317:K317"/>
    <mergeCell ref="F314:G314"/>
    <mergeCell ref="H314:I314"/>
    <mergeCell ref="F315:G315"/>
    <mergeCell ref="H315:I315"/>
    <mergeCell ref="F312:G312"/>
    <mergeCell ref="H312:I312"/>
    <mergeCell ref="F313:G313"/>
    <mergeCell ref="H313:I313"/>
    <mergeCell ref="C322:E322"/>
    <mergeCell ref="F322:G322"/>
    <mergeCell ref="H322:I322"/>
    <mergeCell ref="J322:K322"/>
    <mergeCell ref="F323:G323"/>
    <mergeCell ref="H323:I323"/>
    <mergeCell ref="J323:K323"/>
    <mergeCell ref="C320:E320"/>
    <mergeCell ref="F320:G320"/>
    <mergeCell ref="H320:I320"/>
    <mergeCell ref="J320:K320"/>
    <mergeCell ref="F321:G321"/>
    <mergeCell ref="H321:I321"/>
    <mergeCell ref="F318:G318"/>
    <mergeCell ref="H318:I318"/>
    <mergeCell ref="F319:G319"/>
    <mergeCell ref="H319:I319"/>
    <mergeCell ref="C310:G310"/>
    <mergeCell ref="H310:I310"/>
    <mergeCell ref="J310:K310"/>
    <mergeCell ref="F311:G311"/>
    <mergeCell ref="H311:I311"/>
    <mergeCell ref="F308:G308"/>
    <mergeCell ref="H308:I308"/>
    <mergeCell ref="F309:G309"/>
    <mergeCell ref="H309:I309"/>
    <mergeCell ref="C306:K306"/>
    <mergeCell ref="F307:G307"/>
    <mergeCell ref="H307:I307"/>
    <mergeCell ref="F304:G304"/>
    <mergeCell ref="H304:I304"/>
    <mergeCell ref="F305:G305"/>
    <mergeCell ref="H305:I305"/>
    <mergeCell ref="F316:G316"/>
    <mergeCell ref="H316:I316"/>
    <mergeCell ref="F296:G296"/>
    <mergeCell ref="H296:I296"/>
    <mergeCell ref="F297:G297"/>
    <mergeCell ref="H297:I297"/>
    <mergeCell ref="F294:G294"/>
    <mergeCell ref="H294:I294"/>
    <mergeCell ref="F295:G295"/>
    <mergeCell ref="H295:I295"/>
    <mergeCell ref="F292:G292"/>
    <mergeCell ref="H292:I292"/>
    <mergeCell ref="C293:E293"/>
    <mergeCell ref="F293:G293"/>
    <mergeCell ref="H293:I293"/>
    <mergeCell ref="J293:K293"/>
    <mergeCell ref="F302:G302"/>
    <mergeCell ref="H302:I302"/>
    <mergeCell ref="C303:E303"/>
    <mergeCell ref="F303:G303"/>
    <mergeCell ref="H303:I303"/>
    <mergeCell ref="J303:K303"/>
    <mergeCell ref="F300:G300"/>
    <mergeCell ref="H300:I300"/>
    <mergeCell ref="F301:G301"/>
    <mergeCell ref="H301:I301"/>
    <mergeCell ref="F298:G298"/>
    <mergeCell ref="H298:I298"/>
    <mergeCell ref="F299:G299"/>
    <mergeCell ref="H299:I299"/>
    <mergeCell ref="F284:G284"/>
    <mergeCell ref="H284:I284"/>
    <mergeCell ref="F285:G285"/>
    <mergeCell ref="H285:I285"/>
    <mergeCell ref="C282:I282"/>
    <mergeCell ref="J282:K282"/>
    <mergeCell ref="C283:G283"/>
    <mergeCell ref="H283:I283"/>
    <mergeCell ref="J283:K283"/>
    <mergeCell ref="F280:G280"/>
    <mergeCell ref="H280:I280"/>
    <mergeCell ref="J280:K280"/>
    <mergeCell ref="F281:G281"/>
    <mergeCell ref="H281:I281"/>
    <mergeCell ref="F290:G290"/>
    <mergeCell ref="H290:I290"/>
    <mergeCell ref="F291:G291"/>
    <mergeCell ref="H291:I291"/>
    <mergeCell ref="F288:G288"/>
    <mergeCell ref="H288:I288"/>
    <mergeCell ref="F289:G289"/>
    <mergeCell ref="H289:I289"/>
    <mergeCell ref="F286:G286"/>
    <mergeCell ref="H286:I286"/>
    <mergeCell ref="F287:G287"/>
    <mergeCell ref="H287:I287"/>
    <mergeCell ref="F278:G278"/>
    <mergeCell ref="H278:I278"/>
    <mergeCell ref="F279:G279"/>
    <mergeCell ref="H279:I279"/>
    <mergeCell ref="F276:G276"/>
    <mergeCell ref="H276:I276"/>
    <mergeCell ref="F277:G277"/>
    <mergeCell ref="H277:I277"/>
    <mergeCell ref="F274:G274"/>
    <mergeCell ref="H274:I274"/>
    <mergeCell ref="F275:G275"/>
    <mergeCell ref="H275:I275"/>
    <mergeCell ref="F272:G272"/>
    <mergeCell ref="H272:I272"/>
    <mergeCell ref="F273:G273"/>
    <mergeCell ref="H273:I273"/>
    <mergeCell ref="F270:G270"/>
    <mergeCell ref="H270:I270"/>
    <mergeCell ref="C271:I271"/>
    <mergeCell ref="C252:G252"/>
    <mergeCell ref="H252:I252"/>
    <mergeCell ref="F253:G253"/>
    <mergeCell ref="H253:I253"/>
    <mergeCell ref="F250:G250"/>
    <mergeCell ref="H250:I250"/>
    <mergeCell ref="F251:G251"/>
    <mergeCell ref="H251:I251"/>
    <mergeCell ref="F248:G248"/>
    <mergeCell ref="H248:I248"/>
    <mergeCell ref="F249:G249"/>
    <mergeCell ref="H249:I249"/>
    <mergeCell ref="F246:G246"/>
    <mergeCell ref="H246:I246"/>
    <mergeCell ref="F247:G247"/>
    <mergeCell ref="H247:I247"/>
    <mergeCell ref="F244:G244"/>
    <mergeCell ref="H244:I244"/>
    <mergeCell ref="F245:G245"/>
    <mergeCell ref="H245:I245"/>
    <mergeCell ref="F242:G242"/>
    <mergeCell ref="H242:I242"/>
    <mergeCell ref="C243:G243"/>
    <mergeCell ref="H243:I243"/>
    <mergeCell ref="C240:G240"/>
    <mergeCell ref="H240:I240"/>
    <mergeCell ref="F241:G241"/>
    <mergeCell ref="H241:I241"/>
    <mergeCell ref="F238:G238"/>
    <mergeCell ref="H238:I238"/>
    <mergeCell ref="F239:G239"/>
    <mergeCell ref="H239:I239"/>
    <mergeCell ref="C236:E236"/>
    <mergeCell ref="F236:G236"/>
    <mergeCell ref="H236:I236"/>
    <mergeCell ref="F237:G237"/>
    <mergeCell ref="H237:I237"/>
    <mergeCell ref="F234:G234"/>
    <mergeCell ref="H234:I234"/>
    <mergeCell ref="F235:G235"/>
    <mergeCell ref="H235:I235"/>
    <mergeCell ref="C232:I232"/>
    <mergeCell ref="C233:G233"/>
    <mergeCell ref="H233:I233"/>
    <mergeCell ref="C230:K230"/>
    <mergeCell ref="F231:G231"/>
    <mergeCell ref="H231:I231"/>
    <mergeCell ref="C228:I228"/>
    <mergeCell ref="F229:G229"/>
    <mergeCell ref="H229:I229"/>
    <mergeCell ref="F226:G226"/>
    <mergeCell ref="H226:I226"/>
    <mergeCell ref="F227:G227"/>
    <mergeCell ref="H227:I227"/>
    <mergeCell ref="F224:G224"/>
    <mergeCell ref="H224:I224"/>
    <mergeCell ref="C225:I225"/>
    <mergeCell ref="J225:K225"/>
    <mergeCell ref="F222:G222"/>
    <mergeCell ref="H222:I222"/>
    <mergeCell ref="F223:G223"/>
    <mergeCell ref="H223:I223"/>
    <mergeCell ref="F220:G220"/>
    <mergeCell ref="H220:I220"/>
    <mergeCell ref="F221:G221"/>
    <mergeCell ref="H221:I221"/>
    <mergeCell ref="J221:K221"/>
    <mergeCell ref="F218:G218"/>
    <mergeCell ref="H218:I218"/>
    <mergeCell ref="F219:G219"/>
    <mergeCell ref="H219:I219"/>
    <mergeCell ref="F216:G216"/>
    <mergeCell ref="H216:I216"/>
    <mergeCell ref="F217:G217"/>
    <mergeCell ref="H217:I217"/>
    <mergeCell ref="F214:G214"/>
    <mergeCell ref="H214:I214"/>
    <mergeCell ref="F215:G215"/>
    <mergeCell ref="H215:I215"/>
    <mergeCell ref="F212:G212"/>
    <mergeCell ref="H212:I212"/>
    <mergeCell ref="F213:G213"/>
    <mergeCell ref="H213:I213"/>
    <mergeCell ref="C210:G210"/>
    <mergeCell ref="H210:I210"/>
    <mergeCell ref="J210:K210"/>
    <mergeCell ref="F211:G211"/>
    <mergeCell ref="H211:I211"/>
    <mergeCell ref="C208:K208"/>
    <mergeCell ref="F209:G209"/>
    <mergeCell ref="H209:I209"/>
    <mergeCell ref="F206:G206"/>
    <mergeCell ref="H206:I206"/>
    <mergeCell ref="F207:G207"/>
    <mergeCell ref="H207:I207"/>
    <mergeCell ref="F204:G204"/>
    <mergeCell ref="H204:I204"/>
    <mergeCell ref="F205:G205"/>
    <mergeCell ref="H205:I205"/>
    <mergeCell ref="C201:L201"/>
    <mergeCell ref="F202:G202"/>
    <mergeCell ref="H202:I202"/>
    <mergeCell ref="F203:G203"/>
    <mergeCell ref="H203:I203"/>
    <mergeCell ref="F199:G199"/>
    <mergeCell ref="H199:I199"/>
    <mergeCell ref="F200:G200"/>
    <mergeCell ref="H200:I200"/>
    <mergeCell ref="C197:E197"/>
    <mergeCell ref="F197:G197"/>
    <mergeCell ref="H197:I197"/>
    <mergeCell ref="J197:K197"/>
    <mergeCell ref="F198:G198"/>
    <mergeCell ref="H198:I198"/>
    <mergeCell ref="F194:G194"/>
    <mergeCell ref="H194:I194"/>
    <mergeCell ref="C195:K195"/>
    <mergeCell ref="F196:G196"/>
    <mergeCell ref="H196:I196"/>
    <mergeCell ref="F192:G192"/>
    <mergeCell ref="H192:I192"/>
    <mergeCell ref="F193:G193"/>
    <mergeCell ref="H193:I193"/>
    <mergeCell ref="F190:G190"/>
    <mergeCell ref="H190:I190"/>
    <mergeCell ref="F191:G191"/>
    <mergeCell ref="H191:I191"/>
    <mergeCell ref="F187:G187"/>
    <mergeCell ref="H187:I187"/>
    <mergeCell ref="C188:K188"/>
    <mergeCell ref="F189:G189"/>
    <mergeCell ref="H189:I189"/>
    <mergeCell ref="F185:G185"/>
    <mergeCell ref="H185:I185"/>
    <mergeCell ref="F186:G186"/>
    <mergeCell ref="H186:I186"/>
    <mergeCell ref="C182:I182"/>
    <mergeCell ref="J182:K182"/>
    <mergeCell ref="C183:K183"/>
    <mergeCell ref="F184:G184"/>
    <mergeCell ref="H184:I184"/>
    <mergeCell ref="F180:G180"/>
    <mergeCell ref="H180:I180"/>
    <mergeCell ref="F181:G181"/>
    <mergeCell ref="H181:I181"/>
    <mergeCell ref="C178:E178"/>
    <mergeCell ref="F178:G178"/>
    <mergeCell ref="H178:I178"/>
    <mergeCell ref="J178:K178"/>
    <mergeCell ref="F179:G179"/>
    <mergeCell ref="H179:I179"/>
    <mergeCell ref="F176:G176"/>
    <mergeCell ref="H176:I176"/>
    <mergeCell ref="F177:G177"/>
    <mergeCell ref="H177:I177"/>
    <mergeCell ref="C174:E174"/>
    <mergeCell ref="F174:G174"/>
    <mergeCell ref="H174:I174"/>
    <mergeCell ref="J174:K174"/>
    <mergeCell ref="F175:G175"/>
    <mergeCell ref="H175:I175"/>
    <mergeCell ref="F172:G172"/>
    <mergeCell ref="H172:I172"/>
    <mergeCell ref="F173:G173"/>
    <mergeCell ref="H173:I173"/>
    <mergeCell ref="J173:K173"/>
    <mergeCell ref="F170:G170"/>
    <mergeCell ref="H170:I170"/>
    <mergeCell ref="J170:K170"/>
    <mergeCell ref="F171:G171"/>
    <mergeCell ref="H171:I171"/>
    <mergeCell ref="J171:K171"/>
    <mergeCell ref="F168:G168"/>
    <mergeCell ref="H168:I168"/>
    <mergeCell ref="J168:K168"/>
    <mergeCell ref="F169:G169"/>
    <mergeCell ref="H169:I169"/>
    <mergeCell ref="J169:K169"/>
    <mergeCell ref="F166:G166"/>
    <mergeCell ref="H166:I166"/>
    <mergeCell ref="J166:K166"/>
    <mergeCell ref="F167:G167"/>
    <mergeCell ref="H167:I167"/>
    <mergeCell ref="J167:K167"/>
    <mergeCell ref="F164:G164"/>
    <mergeCell ref="H164:I164"/>
    <mergeCell ref="J164:K164"/>
    <mergeCell ref="F165:G165"/>
    <mergeCell ref="H165:I165"/>
    <mergeCell ref="J165:K165"/>
    <mergeCell ref="F162:G162"/>
    <mergeCell ref="H162:I162"/>
    <mergeCell ref="J162:K162"/>
    <mergeCell ref="F163:G163"/>
    <mergeCell ref="H163:I163"/>
    <mergeCell ref="J163:K163"/>
    <mergeCell ref="C160:E160"/>
    <mergeCell ref="F160:G160"/>
    <mergeCell ref="H160:I160"/>
    <mergeCell ref="J160:K160"/>
    <mergeCell ref="F161:G161"/>
    <mergeCell ref="H161:I161"/>
    <mergeCell ref="J161:K161"/>
    <mergeCell ref="F158:G158"/>
    <mergeCell ref="H158:I158"/>
    <mergeCell ref="J158:K158"/>
    <mergeCell ref="F159:G159"/>
    <mergeCell ref="H159:I159"/>
    <mergeCell ref="J159:K159"/>
    <mergeCell ref="F156:G156"/>
    <mergeCell ref="H156:I156"/>
    <mergeCell ref="C157:E157"/>
    <mergeCell ref="F157:G157"/>
    <mergeCell ref="H157:I157"/>
    <mergeCell ref="J157:K157"/>
    <mergeCell ref="F154:G154"/>
    <mergeCell ref="H154:I154"/>
    <mergeCell ref="F155:G155"/>
    <mergeCell ref="H155:I155"/>
    <mergeCell ref="F152:G152"/>
    <mergeCell ref="H152:I152"/>
    <mergeCell ref="F153:G153"/>
    <mergeCell ref="H153:I153"/>
    <mergeCell ref="C150:D150"/>
    <mergeCell ref="F150:G150"/>
    <mergeCell ref="H150:I150"/>
    <mergeCell ref="J150:K150"/>
    <mergeCell ref="F151:G151"/>
    <mergeCell ref="H151:I151"/>
    <mergeCell ref="C148:G148"/>
    <mergeCell ref="H148:I148"/>
    <mergeCell ref="J148:K148"/>
    <mergeCell ref="F149:G149"/>
    <mergeCell ref="H149:I149"/>
    <mergeCell ref="F146:G146"/>
    <mergeCell ref="H146:I146"/>
    <mergeCell ref="F147:G147"/>
    <mergeCell ref="H147:I147"/>
    <mergeCell ref="F144:G144"/>
    <mergeCell ref="H144:I144"/>
    <mergeCell ref="C145:E145"/>
    <mergeCell ref="F145:G145"/>
    <mergeCell ref="H145:I145"/>
    <mergeCell ref="J145:K145"/>
    <mergeCell ref="F142:G142"/>
    <mergeCell ref="H142:I142"/>
    <mergeCell ref="F143:G143"/>
    <mergeCell ref="H143:I143"/>
    <mergeCell ref="F140:G140"/>
    <mergeCell ref="H140:I140"/>
    <mergeCell ref="F141:G141"/>
    <mergeCell ref="H141:I141"/>
    <mergeCell ref="F138:G138"/>
    <mergeCell ref="H138:I138"/>
    <mergeCell ref="F139:G139"/>
    <mergeCell ref="H139:I139"/>
    <mergeCell ref="F136:G136"/>
    <mergeCell ref="H136:I136"/>
    <mergeCell ref="F137:G137"/>
    <mergeCell ref="H137:I137"/>
    <mergeCell ref="F134:G134"/>
    <mergeCell ref="H134:I134"/>
    <mergeCell ref="C135:D135"/>
    <mergeCell ref="F135:G135"/>
    <mergeCell ref="H135:I135"/>
    <mergeCell ref="J135:K135"/>
    <mergeCell ref="F132:G132"/>
    <mergeCell ref="H132:I132"/>
    <mergeCell ref="F133:G133"/>
    <mergeCell ref="H133:I133"/>
    <mergeCell ref="F130:G130"/>
    <mergeCell ref="H130:I130"/>
    <mergeCell ref="F131:G131"/>
    <mergeCell ref="H131:I131"/>
    <mergeCell ref="C128:E128"/>
    <mergeCell ref="F128:G128"/>
    <mergeCell ref="H128:I128"/>
    <mergeCell ref="J128:K128"/>
    <mergeCell ref="F129:G129"/>
    <mergeCell ref="H129:I129"/>
    <mergeCell ref="F126:G126"/>
    <mergeCell ref="H126:I126"/>
    <mergeCell ref="F127:G127"/>
    <mergeCell ref="H127:I127"/>
    <mergeCell ref="F124:G124"/>
    <mergeCell ref="H124:I124"/>
    <mergeCell ref="F125:G125"/>
    <mergeCell ref="H125:I125"/>
    <mergeCell ref="J125:K125"/>
    <mergeCell ref="F122:G122"/>
    <mergeCell ref="H122:I122"/>
    <mergeCell ref="F123:G123"/>
    <mergeCell ref="H123:I123"/>
    <mergeCell ref="F120:G120"/>
    <mergeCell ref="H120:I120"/>
    <mergeCell ref="F121:G121"/>
    <mergeCell ref="H121:I121"/>
    <mergeCell ref="F118:G118"/>
    <mergeCell ref="H118:I118"/>
    <mergeCell ref="F119:G119"/>
    <mergeCell ref="H119:I119"/>
    <mergeCell ref="F116:G116"/>
    <mergeCell ref="H116:I116"/>
    <mergeCell ref="F117:G117"/>
    <mergeCell ref="H117:I117"/>
    <mergeCell ref="F114:G114"/>
    <mergeCell ref="H114:I114"/>
    <mergeCell ref="F115:G115"/>
    <mergeCell ref="H115:I115"/>
    <mergeCell ref="F112:G112"/>
    <mergeCell ref="H112:I112"/>
    <mergeCell ref="C113:G113"/>
    <mergeCell ref="H113:I113"/>
    <mergeCell ref="J113:K113"/>
    <mergeCell ref="F110:G110"/>
    <mergeCell ref="H110:I110"/>
    <mergeCell ref="F111:G111"/>
    <mergeCell ref="H111:I111"/>
    <mergeCell ref="F108:G108"/>
    <mergeCell ref="H108:I108"/>
    <mergeCell ref="F109:G109"/>
    <mergeCell ref="H109:I109"/>
    <mergeCell ref="F106:G106"/>
    <mergeCell ref="H106:I106"/>
    <mergeCell ref="F107:G107"/>
    <mergeCell ref="H107:I107"/>
    <mergeCell ref="F104:G104"/>
    <mergeCell ref="H104:I104"/>
    <mergeCell ref="F105:G105"/>
    <mergeCell ref="H105:I105"/>
    <mergeCell ref="F102:G102"/>
    <mergeCell ref="H102:I102"/>
    <mergeCell ref="F103:G103"/>
    <mergeCell ref="H103:I103"/>
    <mergeCell ref="F100:G100"/>
    <mergeCell ref="H100:I100"/>
    <mergeCell ref="F101:G101"/>
    <mergeCell ref="H101:I101"/>
    <mergeCell ref="F98:G98"/>
    <mergeCell ref="H98:I98"/>
    <mergeCell ref="C99:G99"/>
    <mergeCell ref="H99:I99"/>
    <mergeCell ref="J99:K99"/>
    <mergeCell ref="F96:G96"/>
    <mergeCell ref="H96:I96"/>
    <mergeCell ref="F97:G97"/>
    <mergeCell ref="H97:I97"/>
    <mergeCell ref="F94:G94"/>
    <mergeCell ref="H94:I94"/>
    <mergeCell ref="F95:G95"/>
    <mergeCell ref="H95:I95"/>
    <mergeCell ref="F92:G92"/>
    <mergeCell ref="H92:I92"/>
    <mergeCell ref="F93:G93"/>
    <mergeCell ref="H93:I93"/>
    <mergeCell ref="C90:G90"/>
    <mergeCell ref="H90:I90"/>
    <mergeCell ref="J90:K90"/>
    <mergeCell ref="F91:G91"/>
    <mergeCell ref="H91:I91"/>
    <mergeCell ref="F88:G88"/>
    <mergeCell ref="H88:I88"/>
    <mergeCell ref="F89:G89"/>
    <mergeCell ref="H89:I89"/>
    <mergeCell ref="F86:G86"/>
    <mergeCell ref="H86:I86"/>
    <mergeCell ref="F87:G87"/>
    <mergeCell ref="H87:I87"/>
    <mergeCell ref="F84:G84"/>
    <mergeCell ref="H84:I84"/>
    <mergeCell ref="F85:G85"/>
    <mergeCell ref="H85:I85"/>
    <mergeCell ref="F82:G82"/>
    <mergeCell ref="H82:I82"/>
    <mergeCell ref="F83:G83"/>
    <mergeCell ref="H83:I83"/>
    <mergeCell ref="F80:G80"/>
    <mergeCell ref="H80:I80"/>
    <mergeCell ref="F81:G81"/>
    <mergeCell ref="H81:I81"/>
    <mergeCell ref="C78:E78"/>
    <mergeCell ref="F78:G78"/>
    <mergeCell ref="H78:I78"/>
    <mergeCell ref="J78:K78"/>
    <mergeCell ref="F79:G79"/>
    <mergeCell ref="H79:I79"/>
    <mergeCell ref="F76:G76"/>
    <mergeCell ref="H76:I76"/>
    <mergeCell ref="J76:K76"/>
    <mergeCell ref="C77:E77"/>
    <mergeCell ref="F77:G77"/>
    <mergeCell ref="H77:I77"/>
    <mergeCell ref="J77:K77"/>
    <mergeCell ref="F74:G74"/>
    <mergeCell ref="H74:I74"/>
    <mergeCell ref="C75:E75"/>
    <mergeCell ref="F75:G75"/>
    <mergeCell ref="H75:I75"/>
    <mergeCell ref="J75:K75"/>
    <mergeCell ref="F72:G72"/>
    <mergeCell ref="H72:I72"/>
    <mergeCell ref="F73:G73"/>
    <mergeCell ref="H73:I73"/>
    <mergeCell ref="F69:G69"/>
    <mergeCell ref="H69:I69"/>
    <mergeCell ref="C70:I70"/>
    <mergeCell ref="J70:K70"/>
    <mergeCell ref="F71:G71"/>
    <mergeCell ref="H71:I71"/>
    <mergeCell ref="F67:G67"/>
    <mergeCell ref="H67:I67"/>
    <mergeCell ref="F68:G68"/>
    <mergeCell ref="H68:I68"/>
    <mergeCell ref="F64:G64"/>
    <mergeCell ref="H64:I64"/>
    <mergeCell ref="C65:I65"/>
    <mergeCell ref="J65:K65"/>
    <mergeCell ref="F66:G66"/>
    <mergeCell ref="H66:I66"/>
    <mergeCell ref="C61:I61"/>
    <mergeCell ref="J61:K61"/>
    <mergeCell ref="F62:G62"/>
    <mergeCell ref="H62:I62"/>
    <mergeCell ref="F63:G63"/>
    <mergeCell ref="H63:I63"/>
    <mergeCell ref="F59:G59"/>
    <mergeCell ref="F60:G60"/>
    <mergeCell ref="H60:I60"/>
    <mergeCell ref="F57:G57"/>
    <mergeCell ref="H57:I57"/>
    <mergeCell ref="F58:G58"/>
    <mergeCell ref="H58:I58"/>
    <mergeCell ref="F55:G55"/>
    <mergeCell ref="H55:I55"/>
    <mergeCell ref="C56:G56"/>
    <mergeCell ref="H56:I56"/>
    <mergeCell ref="J56:K56"/>
    <mergeCell ref="C53:G53"/>
    <mergeCell ref="H53:I53"/>
    <mergeCell ref="J53:K53"/>
    <mergeCell ref="F54:G54"/>
    <mergeCell ref="H54:I54"/>
    <mergeCell ref="F51:G51"/>
    <mergeCell ref="H51:I51"/>
    <mergeCell ref="F52:G52"/>
    <mergeCell ref="H52:I52"/>
    <mergeCell ref="F48:G48"/>
    <mergeCell ref="H48:I48"/>
    <mergeCell ref="C49:I49"/>
    <mergeCell ref="J49:K49"/>
    <mergeCell ref="F50:G50"/>
    <mergeCell ref="H50:I50"/>
    <mergeCell ref="F46:G46"/>
    <mergeCell ref="H46:I46"/>
    <mergeCell ref="F47:G47"/>
    <mergeCell ref="H47:I47"/>
    <mergeCell ref="F44:G44"/>
    <mergeCell ref="H44:I44"/>
    <mergeCell ref="F45:G45"/>
    <mergeCell ref="H45:I45"/>
    <mergeCell ref="C42:E42"/>
    <mergeCell ref="F42:G42"/>
    <mergeCell ref="H42:I42"/>
    <mergeCell ref="J42:K42"/>
    <mergeCell ref="F43:G43"/>
    <mergeCell ref="H43:I43"/>
    <mergeCell ref="F40:G40"/>
    <mergeCell ref="H40:I40"/>
    <mergeCell ref="F41:G41"/>
    <mergeCell ref="H41:I41"/>
    <mergeCell ref="F38:G38"/>
    <mergeCell ref="H38:I38"/>
    <mergeCell ref="F39:G39"/>
    <mergeCell ref="H39:I39"/>
    <mergeCell ref="F36:G36"/>
    <mergeCell ref="H36:I36"/>
    <mergeCell ref="F37:G37"/>
    <mergeCell ref="H37:I37"/>
    <mergeCell ref="C34:G34"/>
    <mergeCell ref="H34:I34"/>
    <mergeCell ref="J34:K34"/>
    <mergeCell ref="F35:G35"/>
    <mergeCell ref="H35:I35"/>
    <mergeCell ref="F32:G32"/>
    <mergeCell ref="H32:I32"/>
    <mergeCell ref="F33:G33"/>
    <mergeCell ref="H33:I33"/>
    <mergeCell ref="B11:B12"/>
    <mergeCell ref="C11:C12"/>
    <mergeCell ref="D11:D12"/>
    <mergeCell ref="F30:G30"/>
    <mergeCell ref="H30:I30"/>
    <mergeCell ref="F31:G31"/>
    <mergeCell ref="H31:I31"/>
    <mergeCell ref="C27:K27"/>
    <mergeCell ref="F28:G28"/>
    <mergeCell ref="H28:I28"/>
    <mergeCell ref="F29:G29"/>
    <mergeCell ref="H29:I29"/>
    <mergeCell ref="C24:I24"/>
    <mergeCell ref="F25:G25"/>
    <mergeCell ref="H25:I25"/>
    <mergeCell ref="F26:G26"/>
    <mergeCell ref="H26:I26"/>
    <mergeCell ref="F22:G22"/>
    <mergeCell ref="H22:I22"/>
    <mergeCell ref="F23:G23"/>
    <mergeCell ref="H23:I23"/>
    <mergeCell ref="L11:L12"/>
    <mergeCell ref="E12:F12"/>
    <mergeCell ref="F20:G20"/>
    <mergeCell ref="H20:I20"/>
    <mergeCell ref="F21:G21"/>
    <mergeCell ref="H21:I21"/>
    <mergeCell ref="F18:G18"/>
    <mergeCell ref="H18:I18"/>
    <mergeCell ref="F19:G19"/>
    <mergeCell ref="F16:G16"/>
    <mergeCell ref="H16:I16"/>
    <mergeCell ref="F17:G17"/>
    <mergeCell ref="H17:I17"/>
    <mergeCell ref="E13:F13"/>
    <mergeCell ref="J13:K13"/>
    <mergeCell ref="C14:K14"/>
    <mergeCell ref="H13:I13"/>
    <mergeCell ref="J11:K12"/>
    <mergeCell ref="C15:L1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M232"/>
  <sheetViews>
    <sheetView workbookViewId="0">
      <selection activeCell="G19" sqref="G19"/>
    </sheetView>
  </sheetViews>
  <sheetFormatPr defaultRowHeight="15.75" x14ac:dyDescent="0.25"/>
  <cols>
    <col min="1" max="1" width="9.28515625" style="95" bestFit="1" customWidth="1"/>
    <col min="2" max="2" width="19" style="95" bestFit="1" customWidth="1"/>
    <col min="3" max="3" width="28" style="95" customWidth="1"/>
    <col min="4" max="4" width="13.7109375" style="134" customWidth="1"/>
    <col min="5" max="5" width="15" style="144" customWidth="1"/>
    <col min="6" max="6" width="15.42578125" style="95" customWidth="1"/>
    <col min="7" max="7" width="14.42578125" style="95" customWidth="1"/>
    <col min="8" max="10" width="9.140625" style="95"/>
    <col min="11" max="11" width="14.5703125" style="95" bestFit="1" customWidth="1"/>
    <col min="12" max="12" width="9.28515625" style="95" customWidth="1"/>
    <col min="13" max="16384" width="9.140625" style="95"/>
  </cols>
  <sheetData>
    <row r="1" spans="1:13" ht="18.75" x14ac:dyDescent="0.3">
      <c r="A1" s="250" t="s">
        <v>1163</v>
      </c>
      <c r="B1" s="250"/>
      <c r="C1" s="250"/>
      <c r="D1" s="250"/>
      <c r="E1" s="250"/>
      <c r="F1" s="250"/>
      <c r="G1" s="250"/>
      <c r="J1" s="181" t="s">
        <v>1164</v>
      </c>
      <c r="K1" s="133" t="s">
        <v>1525</v>
      </c>
      <c r="L1" s="133"/>
      <c r="M1" s="95" t="s">
        <v>1165</v>
      </c>
    </row>
    <row r="2" spans="1:13" x14ac:dyDescent="0.25">
      <c r="A2" s="95" t="s">
        <v>1522</v>
      </c>
      <c r="J2" s="181" t="s">
        <v>1166</v>
      </c>
      <c r="K2" s="133" t="s">
        <v>1526</v>
      </c>
    </row>
    <row r="3" spans="1:13" x14ac:dyDescent="0.25">
      <c r="J3" s="181" t="s">
        <v>1167</v>
      </c>
      <c r="K3" s="133" t="s">
        <v>1527</v>
      </c>
    </row>
    <row r="4" spans="1:13" x14ac:dyDescent="0.25">
      <c r="A4" s="95" t="s">
        <v>1168</v>
      </c>
      <c r="F4" s="99" t="s">
        <v>1166</v>
      </c>
      <c r="G4" s="180">
        <v>2000000</v>
      </c>
      <c r="H4" s="99" t="s">
        <v>1170</v>
      </c>
      <c r="J4" s="181" t="s">
        <v>1169</v>
      </c>
      <c r="K4" s="133" t="s">
        <v>1528</v>
      </c>
    </row>
    <row r="6" spans="1:13" ht="31.5" x14ac:dyDescent="0.25">
      <c r="A6" s="117" t="s">
        <v>1171</v>
      </c>
      <c r="B6" s="117" t="s">
        <v>1172</v>
      </c>
      <c r="C6" s="117" t="s">
        <v>1173</v>
      </c>
      <c r="D6" s="135" t="s">
        <v>1174</v>
      </c>
      <c r="E6" s="145" t="s">
        <v>1175</v>
      </c>
      <c r="F6" s="118" t="s">
        <v>1523</v>
      </c>
      <c r="G6" s="119" t="s">
        <v>1524</v>
      </c>
      <c r="H6" s="117" t="s">
        <v>1176</v>
      </c>
      <c r="J6" s="95" t="s">
        <v>1177</v>
      </c>
    </row>
    <row r="7" spans="1:13" x14ac:dyDescent="0.25">
      <c r="A7" s="120" t="s">
        <v>1178</v>
      </c>
      <c r="B7" s="120"/>
      <c r="C7" s="120"/>
      <c r="D7" s="136"/>
      <c r="E7" s="146"/>
      <c r="F7" s="110"/>
      <c r="G7" s="110"/>
      <c r="H7" s="110"/>
      <c r="J7" s="95" t="s">
        <v>1179</v>
      </c>
    </row>
    <row r="8" spans="1:13" x14ac:dyDescent="0.25">
      <c r="A8" s="121" t="s">
        <v>1180</v>
      </c>
      <c r="B8" s="121"/>
      <c r="C8" s="121"/>
      <c r="D8" s="136"/>
      <c r="E8" s="146"/>
      <c r="F8" s="110"/>
      <c r="G8" s="110"/>
      <c r="H8" s="110"/>
      <c r="J8" s="95" t="s">
        <v>1181</v>
      </c>
    </row>
    <row r="9" spans="1:13" x14ac:dyDescent="0.25">
      <c r="A9" s="113">
        <v>1</v>
      </c>
      <c r="B9" s="113" t="s">
        <v>1182</v>
      </c>
      <c r="C9" s="113" t="s">
        <v>1183</v>
      </c>
      <c r="D9" s="137">
        <v>2</v>
      </c>
      <c r="E9" s="147">
        <v>1.83</v>
      </c>
      <c r="F9" s="114">
        <f>+E9*$G$4</f>
        <v>3660000</v>
      </c>
      <c r="G9" s="122">
        <f>+ROUND(F9/26,0)</f>
        <v>140769</v>
      </c>
      <c r="H9" s="96"/>
    </row>
    <row r="10" spans="1:13" x14ac:dyDescent="0.25">
      <c r="A10" s="97">
        <v>2</v>
      </c>
      <c r="B10" s="97" t="s">
        <v>1184</v>
      </c>
      <c r="C10" s="97" t="s">
        <v>1185</v>
      </c>
      <c r="D10" s="138">
        <v>2.1</v>
      </c>
      <c r="E10" s="148">
        <v>1.863</v>
      </c>
      <c r="F10" s="101">
        <f t="shared" ref="F10:F59" si="0">+E10*$G$4</f>
        <v>3726000</v>
      </c>
      <c r="G10" s="123">
        <f t="shared" ref="G10:G59" si="1">+ROUND(F10/26,0)</f>
        <v>143308</v>
      </c>
      <c r="H10" s="97"/>
      <c r="J10" s="95" t="s">
        <v>1186</v>
      </c>
    </row>
    <row r="11" spans="1:13" x14ac:dyDescent="0.25">
      <c r="A11" s="97">
        <v>3</v>
      </c>
      <c r="B11" s="97" t="s">
        <v>1187</v>
      </c>
      <c r="C11" s="97" t="s">
        <v>1188</v>
      </c>
      <c r="D11" s="138">
        <v>2.2000000000000002</v>
      </c>
      <c r="E11" s="148">
        <v>1.8959999999999999</v>
      </c>
      <c r="F11" s="101">
        <f t="shared" si="0"/>
        <v>3792000</v>
      </c>
      <c r="G11" s="123">
        <f t="shared" si="1"/>
        <v>145846</v>
      </c>
      <c r="H11" s="97"/>
      <c r="J11" s="95" t="s">
        <v>1189</v>
      </c>
    </row>
    <row r="12" spans="1:13" x14ac:dyDescent="0.25">
      <c r="A12" s="97">
        <v>4</v>
      </c>
      <c r="B12" s="97" t="s">
        <v>1190</v>
      </c>
      <c r="C12" s="97" t="s">
        <v>1191</v>
      </c>
      <c r="D12" s="138">
        <v>2.2999999999999998</v>
      </c>
      <c r="E12" s="148">
        <v>1.929</v>
      </c>
      <c r="F12" s="101">
        <f t="shared" si="0"/>
        <v>3858000</v>
      </c>
      <c r="G12" s="123">
        <f t="shared" si="1"/>
        <v>148385</v>
      </c>
      <c r="H12" s="97"/>
    </row>
    <row r="13" spans="1:13" x14ac:dyDescent="0.25">
      <c r="A13" s="97">
        <v>5</v>
      </c>
      <c r="B13" s="97" t="s">
        <v>1192</v>
      </c>
      <c r="C13" s="97" t="s">
        <v>1193</v>
      </c>
      <c r="D13" s="138">
        <v>2.4</v>
      </c>
      <c r="E13" s="148">
        <v>1.962</v>
      </c>
      <c r="F13" s="101">
        <f t="shared" si="0"/>
        <v>3924000</v>
      </c>
      <c r="G13" s="123">
        <f t="shared" si="1"/>
        <v>150923</v>
      </c>
      <c r="H13" s="97"/>
    </row>
    <row r="14" spans="1:13" x14ac:dyDescent="0.25">
      <c r="A14" s="97">
        <v>6</v>
      </c>
      <c r="B14" s="97" t="s">
        <v>1194</v>
      </c>
      <c r="C14" s="97" t="s">
        <v>1195</v>
      </c>
      <c r="D14" s="138">
        <v>2.5</v>
      </c>
      <c r="E14" s="148">
        <v>1.9950000000000001</v>
      </c>
      <c r="F14" s="101">
        <f t="shared" si="0"/>
        <v>3990000</v>
      </c>
      <c r="G14" s="123">
        <f t="shared" si="1"/>
        <v>153462</v>
      </c>
      <c r="H14" s="97"/>
      <c r="J14" s="95" t="s">
        <v>1196</v>
      </c>
    </row>
    <row r="15" spans="1:13" x14ac:dyDescent="0.25">
      <c r="A15" s="97">
        <v>7</v>
      </c>
      <c r="B15" s="97"/>
      <c r="C15" s="97" t="s">
        <v>1197</v>
      </c>
      <c r="D15" s="138">
        <v>2.6</v>
      </c>
      <c r="E15" s="148">
        <v>2.028</v>
      </c>
      <c r="F15" s="101">
        <f t="shared" si="0"/>
        <v>4056000</v>
      </c>
      <c r="G15" s="123">
        <f t="shared" si="1"/>
        <v>156000</v>
      </c>
      <c r="H15" s="97"/>
      <c r="J15" s="95" t="s">
        <v>1198</v>
      </c>
    </row>
    <row r="16" spans="1:13" x14ac:dyDescent="0.25">
      <c r="A16" s="97">
        <v>8</v>
      </c>
      <c r="B16" s="97" t="s">
        <v>1199</v>
      </c>
      <c r="C16" s="97" t="s">
        <v>1200</v>
      </c>
      <c r="D16" s="138">
        <v>2.7</v>
      </c>
      <c r="E16" s="148">
        <v>2.0609999999999999</v>
      </c>
      <c r="F16" s="101">
        <f t="shared" si="0"/>
        <v>4122000</v>
      </c>
      <c r="G16" s="123">
        <f t="shared" si="1"/>
        <v>158538</v>
      </c>
      <c r="H16" s="97"/>
    </row>
    <row r="17" spans="1:8" x14ac:dyDescent="0.25">
      <c r="A17" s="97">
        <v>9</v>
      </c>
      <c r="B17" s="97"/>
      <c r="C17" s="97" t="s">
        <v>1201</v>
      </c>
      <c r="D17" s="138">
        <v>2.8</v>
      </c>
      <c r="E17" s="148">
        <v>2.0939999999999999</v>
      </c>
      <c r="F17" s="101">
        <f t="shared" si="0"/>
        <v>4187999.9999999995</v>
      </c>
      <c r="G17" s="123">
        <f t="shared" si="1"/>
        <v>161077</v>
      </c>
      <c r="H17" s="97"/>
    </row>
    <row r="18" spans="1:8" x14ac:dyDescent="0.25">
      <c r="A18" s="97">
        <v>10</v>
      </c>
      <c r="B18" s="97"/>
      <c r="C18" s="97" t="s">
        <v>1202</v>
      </c>
      <c r="D18" s="138">
        <v>2.9</v>
      </c>
      <c r="E18" s="148">
        <v>2.1269999999999998</v>
      </c>
      <c r="F18" s="101">
        <f t="shared" si="0"/>
        <v>4254000</v>
      </c>
      <c r="G18" s="123">
        <f t="shared" si="1"/>
        <v>163615</v>
      </c>
      <c r="H18" s="97"/>
    </row>
    <row r="19" spans="1:8" x14ac:dyDescent="0.25">
      <c r="A19" s="97">
        <v>11</v>
      </c>
      <c r="B19" s="97" t="s">
        <v>1203</v>
      </c>
      <c r="C19" s="97" t="s">
        <v>1204</v>
      </c>
      <c r="D19" s="138">
        <v>3</v>
      </c>
      <c r="E19" s="148">
        <v>2.16</v>
      </c>
      <c r="F19" s="101">
        <f t="shared" si="0"/>
        <v>4320000</v>
      </c>
      <c r="G19" s="123">
        <f t="shared" si="1"/>
        <v>166154</v>
      </c>
      <c r="H19" s="97"/>
    </row>
    <row r="20" spans="1:8" x14ac:dyDescent="0.25">
      <c r="A20" s="97">
        <v>12</v>
      </c>
      <c r="B20" s="97"/>
      <c r="C20" s="97" t="s">
        <v>1205</v>
      </c>
      <c r="D20" s="138">
        <v>3.1</v>
      </c>
      <c r="E20" s="148">
        <v>2.1989999999999998</v>
      </c>
      <c r="F20" s="101">
        <f t="shared" si="0"/>
        <v>4398000</v>
      </c>
      <c r="G20" s="123">
        <f t="shared" si="1"/>
        <v>169154</v>
      </c>
      <c r="H20" s="97"/>
    </row>
    <row r="21" spans="1:8" x14ac:dyDescent="0.25">
      <c r="A21" s="97">
        <v>13</v>
      </c>
      <c r="B21" s="97" t="s">
        <v>1206</v>
      </c>
      <c r="C21" s="97" t="s">
        <v>1207</v>
      </c>
      <c r="D21" s="138">
        <v>3.2</v>
      </c>
      <c r="E21" s="148">
        <v>2.238</v>
      </c>
      <c r="F21" s="101">
        <f t="shared" si="0"/>
        <v>4476000</v>
      </c>
      <c r="G21" s="123">
        <f t="shared" si="1"/>
        <v>172154</v>
      </c>
      <c r="H21" s="97"/>
    </row>
    <row r="22" spans="1:8" x14ac:dyDescent="0.25">
      <c r="A22" s="97">
        <v>14</v>
      </c>
      <c r="B22" s="97" t="s">
        <v>1208</v>
      </c>
      <c r="C22" s="97" t="s">
        <v>1209</v>
      </c>
      <c r="D22" s="138">
        <v>3.3</v>
      </c>
      <c r="E22" s="148">
        <v>2.2770000000000001</v>
      </c>
      <c r="F22" s="101">
        <f t="shared" si="0"/>
        <v>4554000</v>
      </c>
      <c r="G22" s="123">
        <f t="shared" si="1"/>
        <v>175154</v>
      </c>
      <c r="H22" s="97"/>
    </row>
    <row r="23" spans="1:8" x14ac:dyDescent="0.25">
      <c r="A23" s="97">
        <v>15</v>
      </c>
      <c r="B23" s="97"/>
      <c r="C23" s="97" t="s">
        <v>1210</v>
      </c>
      <c r="D23" s="138">
        <v>3.4</v>
      </c>
      <c r="E23" s="148">
        <v>2.3159999999999998</v>
      </c>
      <c r="F23" s="101">
        <f t="shared" si="0"/>
        <v>4632000</v>
      </c>
      <c r="G23" s="123">
        <f t="shared" si="1"/>
        <v>178154</v>
      </c>
      <c r="H23" s="97"/>
    </row>
    <row r="24" spans="1:8" x14ac:dyDescent="0.25">
      <c r="A24" s="97">
        <v>16</v>
      </c>
      <c r="B24" s="97" t="s">
        <v>1211</v>
      </c>
      <c r="C24" s="97" t="s">
        <v>1212</v>
      </c>
      <c r="D24" s="138">
        <v>3.5</v>
      </c>
      <c r="E24" s="148">
        <v>2.355</v>
      </c>
      <c r="F24" s="101">
        <f t="shared" si="0"/>
        <v>4710000</v>
      </c>
      <c r="G24" s="123">
        <f t="shared" si="1"/>
        <v>181154</v>
      </c>
      <c r="H24" s="97"/>
    </row>
    <row r="25" spans="1:8" x14ac:dyDescent="0.25">
      <c r="A25" s="97">
        <v>17</v>
      </c>
      <c r="B25" s="97"/>
      <c r="C25" s="97" t="s">
        <v>1213</v>
      </c>
      <c r="D25" s="138">
        <v>3.6</v>
      </c>
      <c r="E25" s="148">
        <v>2.3940000000000001</v>
      </c>
      <c r="F25" s="101">
        <f t="shared" si="0"/>
        <v>4788000</v>
      </c>
      <c r="G25" s="123">
        <f t="shared" si="1"/>
        <v>184154</v>
      </c>
      <c r="H25" s="97"/>
    </row>
    <row r="26" spans="1:8" x14ac:dyDescent="0.25">
      <c r="A26" s="97">
        <v>18</v>
      </c>
      <c r="B26" s="97" t="s">
        <v>1214</v>
      </c>
      <c r="C26" s="97" t="s">
        <v>1215</v>
      </c>
      <c r="D26" s="138">
        <v>3.7</v>
      </c>
      <c r="E26" s="148">
        <v>2.4329999999999998</v>
      </c>
      <c r="F26" s="101">
        <f t="shared" si="0"/>
        <v>4866000</v>
      </c>
      <c r="G26" s="123">
        <f t="shared" si="1"/>
        <v>187154</v>
      </c>
      <c r="H26" s="97"/>
    </row>
    <row r="27" spans="1:8" x14ac:dyDescent="0.25">
      <c r="A27" s="97">
        <v>19</v>
      </c>
      <c r="B27" s="97"/>
      <c r="C27" s="97" t="s">
        <v>1216</v>
      </c>
      <c r="D27" s="138">
        <v>3.8</v>
      </c>
      <c r="E27" s="148">
        <v>2.472</v>
      </c>
      <c r="F27" s="101">
        <f t="shared" si="0"/>
        <v>4944000</v>
      </c>
      <c r="G27" s="123">
        <f t="shared" si="1"/>
        <v>190154</v>
      </c>
      <c r="H27" s="97"/>
    </row>
    <row r="28" spans="1:8" x14ac:dyDescent="0.25">
      <c r="A28" s="97">
        <v>20</v>
      </c>
      <c r="B28" s="97"/>
      <c r="C28" s="97" t="s">
        <v>1217</v>
      </c>
      <c r="D28" s="138">
        <v>3.9</v>
      </c>
      <c r="E28" s="148">
        <v>2.5110000000000001</v>
      </c>
      <c r="F28" s="101">
        <f t="shared" si="0"/>
        <v>5022000</v>
      </c>
      <c r="G28" s="123">
        <f t="shared" si="1"/>
        <v>193154</v>
      </c>
      <c r="H28" s="97"/>
    </row>
    <row r="29" spans="1:8" x14ac:dyDescent="0.25">
      <c r="A29" s="97">
        <v>21</v>
      </c>
      <c r="B29" s="97" t="s">
        <v>1218</v>
      </c>
      <c r="C29" s="97" t="s">
        <v>1219</v>
      </c>
      <c r="D29" s="138">
        <v>4</v>
      </c>
      <c r="E29" s="148">
        <v>2.5499999999999998</v>
      </c>
      <c r="F29" s="101">
        <f t="shared" si="0"/>
        <v>5100000</v>
      </c>
      <c r="G29" s="123">
        <f t="shared" si="1"/>
        <v>196154</v>
      </c>
      <c r="H29" s="97"/>
    </row>
    <row r="30" spans="1:8" x14ac:dyDescent="0.25">
      <c r="A30" s="97">
        <v>22</v>
      </c>
      <c r="B30" s="97"/>
      <c r="C30" s="97" t="s">
        <v>1220</v>
      </c>
      <c r="D30" s="138">
        <v>4.0999999999999996</v>
      </c>
      <c r="E30" s="148">
        <v>2.5960000000000001</v>
      </c>
      <c r="F30" s="101">
        <f t="shared" si="0"/>
        <v>5192000</v>
      </c>
      <c r="G30" s="123">
        <f t="shared" si="1"/>
        <v>199692</v>
      </c>
      <c r="H30" s="97"/>
    </row>
    <row r="31" spans="1:8" x14ac:dyDescent="0.25">
      <c r="A31" s="97">
        <v>23</v>
      </c>
      <c r="B31" s="97"/>
      <c r="C31" s="97" t="s">
        <v>1221</v>
      </c>
      <c r="D31" s="138">
        <v>4.2</v>
      </c>
      <c r="E31" s="148">
        <v>2.6419999999999999</v>
      </c>
      <c r="F31" s="101">
        <f t="shared" si="0"/>
        <v>5284000</v>
      </c>
      <c r="G31" s="123">
        <f t="shared" si="1"/>
        <v>203231</v>
      </c>
      <c r="H31" s="97"/>
    </row>
    <row r="32" spans="1:8" x14ac:dyDescent="0.25">
      <c r="A32" s="97">
        <v>24</v>
      </c>
      <c r="B32" s="97" t="s">
        <v>1222</v>
      </c>
      <c r="C32" s="97" t="s">
        <v>1223</v>
      </c>
      <c r="D32" s="138">
        <v>4.3</v>
      </c>
      <c r="E32" s="148">
        <v>2.6880000000000002</v>
      </c>
      <c r="F32" s="101">
        <f t="shared" si="0"/>
        <v>5376000</v>
      </c>
      <c r="G32" s="123">
        <f t="shared" si="1"/>
        <v>206769</v>
      </c>
      <c r="H32" s="97"/>
    </row>
    <row r="33" spans="1:8" x14ac:dyDescent="0.25">
      <c r="A33" s="97">
        <v>25</v>
      </c>
      <c r="B33" s="97"/>
      <c r="C33" s="97" t="s">
        <v>1224</v>
      </c>
      <c r="D33" s="138">
        <v>4.4000000000000004</v>
      </c>
      <c r="E33" s="148">
        <v>2.734</v>
      </c>
      <c r="F33" s="101">
        <f t="shared" si="0"/>
        <v>5468000</v>
      </c>
      <c r="G33" s="123">
        <f t="shared" si="1"/>
        <v>210308</v>
      </c>
      <c r="H33" s="97"/>
    </row>
    <row r="34" spans="1:8" x14ac:dyDescent="0.25">
      <c r="A34" s="97">
        <v>26</v>
      </c>
      <c r="B34" s="97" t="s">
        <v>1225</v>
      </c>
      <c r="C34" s="97" t="s">
        <v>1226</v>
      </c>
      <c r="D34" s="138">
        <v>4.5</v>
      </c>
      <c r="E34" s="148">
        <v>2.78</v>
      </c>
      <c r="F34" s="101">
        <f t="shared" si="0"/>
        <v>5560000</v>
      </c>
      <c r="G34" s="123">
        <f t="shared" si="1"/>
        <v>213846</v>
      </c>
      <c r="H34" s="97"/>
    </row>
    <row r="35" spans="1:8" x14ac:dyDescent="0.25">
      <c r="A35" s="97">
        <v>27</v>
      </c>
      <c r="B35" s="97"/>
      <c r="C35" s="97" t="s">
        <v>1227</v>
      </c>
      <c r="D35" s="138">
        <v>4.5999999999999996</v>
      </c>
      <c r="E35" s="148">
        <v>2.8260000000000001</v>
      </c>
      <c r="F35" s="101">
        <f t="shared" si="0"/>
        <v>5652000</v>
      </c>
      <c r="G35" s="123">
        <f t="shared" si="1"/>
        <v>217385</v>
      </c>
      <c r="H35" s="97"/>
    </row>
    <row r="36" spans="1:8" x14ac:dyDescent="0.25">
      <c r="A36" s="97">
        <v>28</v>
      </c>
      <c r="B36" s="97" t="s">
        <v>1228</v>
      </c>
      <c r="C36" s="97" t="s">
        <v>1229</v>
      </c>
      <c r="D36" s="138">
        <v>4.7</v>
      </c>
      <c r="E36" s="148">
        <v>2.8719999999999999</v>
      </c>
      <c r="F36" s="101">
        <f t="shared" si="0"/>
        <v>5744000</v>
      </c>
      <c r="G36" s="123">
        <f t="shared" si="1"/>
        <v>220923</v>
      </c>
      <c r="H36" s="97"/>
    </row>
    <row r="37" spans="1:8" x14ac:dyDescent="0.25">
      <c r="A37" s="97">
        <v>29</v>
      </c>
      <c r="B37" s="97"/>
      <c r="C37" s="97" t="s">
        <v>1230</v>
      </c>
      <c r="D37" s="138">
        <v>4.8</v>
      </c>
      <c r="E37" s="148">
        <v>2.9180000000000001</v>
      </c>
      <c r="F37" s="101">
        <f t="shared" si="0"/>
        <v>5836000</v>
      </c>
      <c r="G37" s="123">
        <f t="shared" si="1"/>
        <v>224462</v>
      </c>
      <c r="H37" s="97"/>
    </row>
    <row r="38" spans="1:8" x14ac:dyDescent="0.25">
      <c r="A38" s="97">
        <v>30</v>
      </c>
      <c r="B38" s="97"/>
      <c r="C38" s="97" t="s">
        <v>1231</v>
      </c>
      <c r="D38" s="138">
        <v>4.9000000000000004</v>
      </c>
      <c r="E38" s="148">
        <v>2.964</v>
      </c>
      <c r="F38" s="101">
        <f t="shared" si="0"/>
        <v>5928000</v>
      </c>
      <c r="G38" s="123">
        <f t="shared" si="1"/>
        <v>228000</v>
      </c>
      <c r="H38" s="97"/>
    </row>
    <row r="39" spans="1:8" x14ac:dyDescent="0.25">
      <c r="A39" s="97">
        <v>31</v>
      </c>
      <c r="B39" s="97" t="s">
        <v>1232</v>
      </c>
      <c r="C39" s="97" t="s">
        <v>1233</v>
      </c>
      <c r="D39" s="138">
        <v>5</v>
      </c>
      <c r="E39" s="148">
        <v>3.01</v>
      </c>
      <c r="F39" s="101">
        <f t="shared" si="0"/>
        <v>6020000</v>
      </c>
      <c r="G39" s="123">
        <f t="shared" si="1"/>
        <v>231538</v>
      </c>
      <c r="H39" s="97"/>
    </row>
    <row r="40" spans="1:8" x14ac:dyDescent="0.25">
      <c r="A40" s="97">
        <v>32</v>
      </c>
      <c r="B40" s="97"/>
      <c r="C40" s="97" t="s">
        <v>1234</v>
      </c>
      <c r="D40" s="138">
        <v>5.0999999999999996</v>
      </c>
      <c r="E40" s="148">
        <v>3.0649999999999999</v>
      </c>
      <c r="F40" s="101">
        <f t="shared" si="0"/>
        <v>6130000</v>
      </c>
      <c r="G40" s="123">
        <f t="shared" si="1"/>
        <v>235769</v>
      </c>
      <c r="H40" s="97"/>
    </row>
    <row r="41" spans="1:8" x14ac:dyDescent="0.25">
      <c r="A41" s="97">
        <v>33</v>
      </c>
      <c r="B41" s="97" t="s">
        <v>1235</v>
      </c>
      <c r="C41" s="97" t="s">
        <v>1236</v>
      </c>
      <c r="D41" s="138">
        <v>5.2</v>
      </c>
      <c r="E41" s="148">
        <v>3.12</v>
      </c>
      <c r="F41" s="101">
        <f t="shared" si="0"/>
        <v>6240000</v>
      </c>
      <c r="G41" s="123">
        <f t="shared" si="1"/>
        <v>240000</v>
      </c>
      <c r="H41" s="97"/>
    </row>
    <row r="42" spans="1:8" x14ac:dyDescent="0.25">
      <c r="A42" s="97">
        <v>34</v>
      </c>
      <c r="B42" s="97"/>
      <c r="C42" s="97" t="s">
        <v>1237</v>
      </c>
      <c r="D42" s="138">
        <v>5.3</v>
      </c>
      <c r="E42" s="148">
        <v>3.1749999999999998</v>
      </c>
      <c r="F42" s="101">
        <f t="shared" si="0"/>
        <v>6350000</v>
      </c>
      <c r="G42" s="123">
        <f t="shared" si="1"/>
        <v>244231</v>
      </c>
      <c r="H42" s="97"/>
    </row>
    <row r="43" spans="1:8" x14ac:dyDescent="0.25">
      <c r="A43" s="97">
        <v>35</v>
      </c>
      <c r="B43" s="97"/>
      <c r="C43" s="97" t="s">
        <v>1238</v>
      </c>
      <c r="D43" s="138">
        <v>5.4</v>
      </c>
      <c r="E43" s="148">
        <v>3.23</v>
      </c>
      <c r="F43" s="101">
        <f t="shared" si="0"/>
        <v>6460000</v>
      </c>
      <c r="G43" s="123">
        <f t="shared" si="1"/>
        <v>248462</v>
      </c>
      <c r="H43" s="97"/>
    </row>
    <row r="44" spans="1:8" x14ac:dyDescent="0.25">
      <c r="A44" s="97">
        <v>36</v>
      </c>
      <c r="B44" s="97" t="s">
        <v>1239</v>
      </c>
      <c r="C44" s="97" t="s">
        <v>1240</v>
      </c>
      <c r="D44" s="138">
        <v>5.5</v>
      </c>
      <c r="E44" s="148">
        <v>3.2850000000000001</v>
      </c>
      <c r="F44" s="101">
        <f t="shared" si="0"/>
        <v>6570000</v>
      </c>
      <c r="G44" s="123">
        <f t="shared" si="1"/>
        <v>252692</v>
      </c>
      <c r="H44" s="97"/>
    </row>
    <row r="45" spans="1:8" x14ac:dyDescent="0.25">
      <c r="A45" s="97">
        <v>37</v>
      </c>
      <c r="B45" s="97"/>
      <c r="C45" s="97" t="s">
        <v>1241</v>
      </c>
      <c r="D45" s="138">
        <v>5.6</v>
      </c>
      <c r="E45" s="148">
        <v>3.34</v>
      </c>
      <c r="F45" s="101">
        <f t="shared" si="0"/>
        <v>6680000</v>
      </c>
      <c r="G45" s="123">
        <f t="shared" si="1"/>
        <v>256923</v>
      </c>
      <c r="H45" s="97"/>
    </row>
    <row r="46" spans="1:8" x14ac:dyDescent="0.25">
      <c r="A46" s="97">
        <v>38</v>
      </c>
      <c r="B46" s="97"/>
      <c r="C46" s="97" t="s">
        <v>1242</v>
      </c>
      <c r="D46" s="138">
        <v>5.7</v>
      </c>
      <c r="E46" s="148">
        <v>3.395</v>
      </c>
      <c r="F46" s="101">
        <f t="shared" si="0"/>
        <v>6790000</v>
      </c>
      <c r="G46" s="123">
        <f t="shared" si="1"/>
        <v>261154</v>
      </c>
      <c r="H46" s="97"/>
    </row>
    <row r="47" spans="1:8" x14ac:dyDescent="0.25">
      <c r="A47" s="97">
        <v>39</v>
      </c>
      <c r="B47" s="97"/>
      <c r="C47" s="97" t="s">
        <v>1243</v>
      </c>
      <c r="D47" s="138">
        <v>5.8</v>
      </c>
      <c r="E47" s="148">
        <v>3.45</v>
      </c>
      <c r="F47" s="101">
        <f t="shared" si="0"/>
        <v>6900000</v>
      </c>
      <c r="G47" s="123">
        <f t="shared" si="1"/>
        <v>265385</v>
      </c>
      <c r="H47" s="97"/>
    </row>
    <row r="48" spans="1:8" x14ac:dyDescent="0.25">
      <c r="A48" s="97">
        <v>40</v>
      </c>
      <c r="B48" s="97"/>
      <c r="C48" s="97" t="s">
        <v>1244</v>
      </c>
      <c r="D48" s="138">
        <v>5.9</v>
      </c>
      <c r="E48" s="148">
        <v>3.5049999999999999</v>
      </c>
      <c r="F48" s="101">
        <f t="shared" si="0"/>
        <v>7010000</v>
      </c>
      <c r="G48" s="123">
        <f t="shared" si="1"/>
        <v>269615</v>
      </c>
      <c r="H48" s="97"/>
    </row>
    <row r="49" spans="1:8" x14ac:dyDescent="0.25">
      <c r="A49" s="97">
        <v>41</v>
      </c>
      <c r="B49" s="97" t="s">
        <v>1245</v>
      </c>
      <c r="C49" s="97" t="s">
        <v>1246</v>
      </c>
      <c r="D49" s="138">
        <v>6</v>
      </c>
      <c r="E49" s="148">
        <v>3.56</v>
      </c>
      <c r="F49" s="101">
        <f t="shared" si="0"/>
        <v>7120000</v>
      </c>
      <c r="G49" s="123">
        <f t="shared" si="1"/>
        <v>273846</v>
      </c>
      <c r="H49" s="97"/>
    </row>
    <row r="50" spans="1:8" x14ac:dyDescent="0.25">
      <c r="A50" s="97">
        <v>42</v>
      </c>
      <c r="B50" s="97"/>
      <c r="C50" s="97" t="s">
        <v>1247</v>
      </c>
      <c r="D50" s="138">
        <v>6.1</v>
      </c>
      <c r="E50" s="148">
        <v>3.6240000000000001</v>
      </c>
      <c r="F50" s="101">
        <f t="shared" si="0"/>
        <v>7248000</v>
      </c>
      <c r="G50" s="123">
        <f t="shared" si="1"/>
        <v>278769</v>
      </c>
      <c r="H50" s="97"/>
    </row>
    <row r="51" spans="1:8" x14ac:dyDescent="0.25">
      <c r="A51" s="97">
        <v>43</v>
      </c>
      <c r="B51" s="97"/>
      <c r="C51" s="97" t="s">
        <v>1248</v>
      </c>
      <c r="D51" s="138">
        <v>6.2</v>
      </c>
      <c r="E51" s="148">
        <v>3.6880000000000002</v>
      </c>
      <c r="F51" s="101">
        <f t="shared" si="0"/>
        <v>7376000</v>
      </c>
      <c r="G51" s="123">
        <f t="shared" si="1"/>
        <v>283692</v>
      </c>
      <c r="H51" s="97"/>
    </row>
    <row r="52" spans="1:8" x14ac:dyDescent="0.25">
      <c r="A52" s="97">
        <v>44</v>
      </c>
      <c r="B52" s="97"/>
      <c r="C52" s="97" t="s">
        <v>1249</v>
      </c>
      <c r="D52" s="138">
        <v>6.3</v>
      </c>
      <c r="E52" s="148">
        <v>3.7519999999999998</v>
      </c>
      <c r="F52" s="101">
        <f t="shared" si="0"/>
        <v>7504000</v>
      </c>
      <c r="G52" s="123">
        <f t="shared" si="1"/>
        <v>288615</v>
      </c>
      <c r="H52" s="97"/>
    </row>
    <row r="53" spans="1:8" x14ac:dyDescent="0.25">
      <c r="A53" s="97">
        <v>45</v>
      </c>
      <c r="B53" s="97"/>
      <c r="C53" s="97" t="s">
        <v>1250</v>
      </c>
      <c r="D53" s="138">
        <v>6.4</v>
      </c>
      <c r="E53" s="148">
        <v>3.8159999999999998</v>
      </c>
      <c r="F53" s="101">
        <f t="shared" si="0"/>
        <v>7632000</v>
      </c>
      <c r="G53" s="123">
        <f t="shared" si="1"/>
        <v>293538</v>
      </c>
      <c r="H53" s="97"/>
    </row>
    <row r="54" spans="1:8" x14ac:dyDescent="0.25">
      <c r="A54" s="97">
        <v>46</v>
      </c>
      <c r="B54" s="97"/>
      <c r="C54" s="97" t="s">
        <v>1251</v>
      </c>
      <c r="D54" s="138">
        <v>6.5</v>
      </c>
      <c r="E54" s="148">
        <v>3.88</v>
      </c>
      <c r="F54" s="101">
        <f t="shared" si="0"/>
        <v>7760000</v>
      </c>
      <c r="G54" s="123">
        <f t="shared" si="1"/>
        <v>298462</v>
      </c>
      <c r="H54" s="97"/>
    </row>
    <row r="55" spans="1:8" x14ac:dyDescent="0.25">
      <c r="A55" s="97">
        <v>47</v>
      </c>
      <c r="B55" s="97"/>
      <c r="C55" s="97" t="s">
        <v>1252</v>
      </c>
      <c r="D55" s="138">
        <v>6.6</v>
      </c>
      <c r="E55" s="148">
        <v>3.944</v>
      </c>
      <c r="F55" s="101">
        <f t="shared" si="0"/>
        <v>7888000</v>
      </c>
      <c r="G55" s="123">
        <f t="shared" si="1"/>
        <v>303385</v>
      </c>
      <c r="H55" s="97"/>
    </row>
    <row r="56" spans="1:8" x14ac:dyDescent="0.25">
      <c r="A56" s="97">
        <v>48</v>
      </c>
      <c r="B56" s="97"/>
      <c r="C56" s="97" t="s">
        <v>1253</v>
      </c>
      <c r="D56" s="138">
        <v>6.7</v>
      </c>
      <c r="E56" s="148">
        <v>4.008</v>
      </c>
      <c r="F56" s="101">
        <f t="shared" si="0"/>
        <v>8016000</v>
      </c>
      <c r="G56" s="123">
        <f t="shared" si="1"/>
        <v>308308</v>
      </c>
      <c r="H56" s="97"/>
    </row>
    <row r="57" spans="1:8" x14ac:dyDescent="0.25">
      <c r="A57" s="97">
        <v>49</v>
      </c>
      <c r="B57" s="97"/>
      <c r="C57" s="97" t="s">
        <v>1254</v>
      </c>
      <c r="D57" s="138">
        <v>6.8</v>
      </c>
      <c r="E57" s="148">
        <v>4.0720000000000001</v>
      </c>
      <c r="F57" s="101">
        <f t="shared" si="0"/>
        <v>8144000</v>
      </c>
      <c r="G57" s="123">
        <f t="shared" si="1"/>
        <v>313231</v>
      </c>
      <c r="H57" s="97"/>
    </row>
    <row r="58" spans="1:8" x14ac:dyDescent="0.25">
      <c r="A58" s="97">
        <v>50</v>
      </c>
      <c r="B58" s="97"/>
      <c r="C58" s="97" t="s">
        <v>1255</v>
      </c>
      <c r="D58" s="138">
        <v>6.9</v>
      </c>
      <c r="E58" s="148">
        <v>4.1360000000000001</v>
      </c>
      <c r="F58" s="101">
        <f t="shared" si="0"/>
        <v>8272000</v>
      </c>
      <c r="G58" s="123">
        <f t="shared" si="1"/>
        <v>318154</v>
      </c>
      <c r="H58" s="97"/>
    </row>
    <row r="59" spans="1:8" x14ac:dyDescent="0.25">
      <c r="A59" s="98">
        <v>51</v>
      </c>
      <c r="B59" s="98" t="s">
        <v>1256</v>
      </c>
      <c r="C59" s="98" t="s">
        <v>1257</v>
      </c>
      <c r="D59" s="139">
        <v>7</v>
      </c>
      <c r="E59" s="149">
        <v>4.2</v>
      </c>
      <c r="F59" s="102">
        <f t="shared" si="0"/>
        <v>8400000</v>
      </c>
      <c r="G59" s="124">
        <f t="shared" si="1"/>
        <v>323077</v>
      </c>
      <c r="H59" s="98"/>
    </row>
    <row r="60" spans="1:8" x14ac:dyDescent="0.25">
      <c r="A60" s="104"/>
      <c r="B60" s="104"/>
      <c r="C60" s="104"/>
      <c r="D60" s="140"/>
      <c r="E60" s="150"/>
      <c r="F60" s="105"/>
      <c r="G60"/>
      <c r="H60"/>
    </row>
    <row r="61" spans="1:8" x14ac:dyDescent="0.25">
      <c r="A61" s="106" t="s">
        <v>1258</v>
      </c>
      <c r="B61" s="106"/>
      <c r="C61" s="106"/>
      <c r="G61"/>
      <c r="H61"/>
    </row>
    <row r="62" spans="1:8" x14ac:dyDescent="0.25">
      <c r="A62" s="96">
        <v>1</v>
      </c>
      <c r="B62" s="96" t="s">
        <v>1259</v>
      </c>
      <c r="C62" s="96" t="s">
        <v>1260</v>
      </c>
      <c r="D62" s="141">
        <v>2</v>
      </c>
      <c r="E62" s="151">
        <v>2.0699999999999998</v>
      </c>
      <c r="F62" s="100">
        <f>+E62*$G$4</f>
        <v>4139999.9999999995</v>
      </c>
      <c r="G62" s="125">
        <f>+ROUND(F62/26,0)</f>
        <v>159231</v>
      </c>
      <c r="H62" s="96"/>
    </row>
    <row r="63" spans="1:8" x14ac:dyDescent="0.25">
      <c r="A63" s="97">
        <v>2</v>
      </c>
      <c r="B63" s="97"/>
      <c r="C63" s="97" t="s">
        <v>1261</v>
      </c>
      <c r="D63" s="138">
        <v>2.1</v>
      </c>
      <c r="E63" s="148">
        <v>2.1070000000000002</v>
      </c>
      <c r="F63" s="101">
        <f t="shared" ref="F63:F112" si="2">+E63*$G$4</f>
        <v>4214000</v>
      </c>
      <c r="G63" s="123">
        <f t="shared" ref="G63:G112" si="3">+ROUND(F63/26,0)</f>
        <v>162077</v>
      </c>
      <c r="H63" s="97"/>
    </row>
    <row r="64" spans="1:8" x14ac:dyDescent="0.25">
      <c r="A64" s="97">
        <v>3</v>
      </c>
      <c r="B64" s="97"/>
      <c r="C64" s="97" t="s">
        <v>1262</v>
      </c>
      <c r="D64" s="138">
        <v>2.2000000000000002</v>
      </c>
      <c r="E64" s="148">
        <v>2.1440000000000001</v>
      </c>
      <c r="F64" s="101">
        <f t="shared" si="2"/>
        <v>4288000</v>
      </c>
      <c r="G64" s="123">
        <f t="shared" si="3"/>
        <v>164923</v>
      </c>
      <c r="H64" s="97"/>
    </row>
    <row r="65" spans="1:8" x14ac:dyDescent="0.25">
      <c r="A65" s="97">
        <v>4</v>
      </c>
      <c r="B65" s="97"/>
      <c r="C65" s="97" t="s">
        <v>1263</v>
      </c>
      <c r="D65" s="138">
        <v>2.2999999999999998</v>
      </c>
      <c r="E65" s="148">
        <v>2.181</v>
      </c>
      <c r="F65" s="101">
        <f t="shared" si="2"/>
        <v>4362000</v>
      </c>
      <c r="G65" s="123">
        <f t="shared" si="3"/>
        <v>167769</v>
      </c>
      <c r="H65" s="97"/>
    </row>
    <row r="66" spans="1:8" x14ac:dyDescent="0.25">
      <c r="A66" s="97">
        <v>5</v>
      </c>
      <c r="B66" s="97"/>
      <c r="C66" s="97" t="s">
        <v>1264</v>
      </c>
      <c r="D66" s="138">
        <v>2.4</v>
      </c>
      <c r="E66" s="148">
        <v>2.218</v>
      </c>
      <c r="F66" s="101">
        <f t="shared" si="2"/>
        <v>4436000</v>
      </c>
      <c r="G66" s="123">
        <f t="shared" si="3"/>
        <v>170615</v>
      </c>
      <c r="H66" s="97"/>
    </row>
    <row r="67" spans="1:8" x14ac:dyDescent="0.25">
      <c r="A67" s="97">
        <v>6</v>
      </c>
      <c r="B67" s="97" t="s">
        <v>1265</v>
      </c>
      <c r="C67" s="97" t="s">
        <v>1266</v>
      </c>
      <c r="D67" s="138">
        <v>2.5</v>
      </c>
      <c r="E67" s="148">
        <v>2.2549999999999999</v>
      </c>
      <c r="F67" s="101">
        <f t="shared" si="2"/>
        <v>4510000</v>
      </c>
      <c r="G67" s="123">
        <f t="shared" si="3"/>
        <v>173462</v>
      </c>
      <c r="H67" s="97"/>
    </row>
    <row r="68" spans="1:8" x14ac:dyDescent="0.25">
      <c r="A68" s="97">
        <v>7</v>
      </c>
      <c r="B68" s="97"/>
      <c r="C68" s="97" t="s">
        <v>1267</v>
      </c>
      <c r="D68" s="138">
        <v>2.6</v>
      </c>
      <c r="E68" s="148">
        <v>2.2919999999999998</v>
      </c>
      <c r="F68" s="101">
        <f t="shared" si="2"/>
        <v>4584000</v>
      </c>
      <c r="G68" s="123">
        <f t="shared" si="3"/>
        <v>176308</v>
      </c>
      <c r="H68" s="97"/>
    </row>
    <row r="69" spans="1:8" x14ac:dyDescent="0.25">
      <c r="A69" s="97">
        <v>8</v>
      </c>
      <c r="B69" s="97" t="s">
        <v>1268</v>
      </c>
      <c r="C69" s="97" t="s">
        <v>1269</v>
      </c>
      <c r="D69" s="138">
        <v>2.7</v>
      </c>
      <c r="E69" s="148">
        <v>2.3290000000000002</v>
      </c>
      <c r="F69" s="101">
        <f t="shared" si="2"/>
        <v>4658000</v>
      </c>
      <c r="G69" s="123">
        <f t="shared" si="3"/>
        <v>179154</v>
      </c>
      <c r="H69" s="97"/>
    </row>
    <row r="70" spans="1:8" x14ac:dyDescent="0.25">
      <c r="A70" s="97">
        <v>9</v>
      </c>
      <c r="B70" s="97"/>
      <c r="C70" s="97" t="s">
        <v>1270</v>
      </c>
      <c r="D70" s="138">
        <v>2.8</v>
      </c>
      <c r="E70" s="148">
        <v>2.3660000000000001</v>
      </c>
      <c r="F70" s="101">
        <f t="shared" si="2"/>
        <v>4732000</v>
      </c>
      <c r="G70" s="123">
        <f t="shared" si="3"/>
        <v>182000</v>
      </c>
      <c r="H70" s="97"/>
    </row>
    <row r="71" spans="1:8" x14ac:dyDescent="0.25">
      <c r="A71" s="97">
        <v>10</v>
      </c>
      <c r="B71" s="97"/>
      <c r="C71" s="97" t="s">
        <v>1271</v>
      </c>
      <c r="D71" s="138">
        <v>2.9</v>
      </c>
      <c r="E71" s="148">
        <v>2.403</v>
      </c>
      <c r="F71" s="101">
        <f t="shared" si="2"/>
        <v>4806000</v>
      </c>
      <c r="G71" s="123">
        <f t="shared" si="3"/>
        <v>184846</v>
      </c>
      <c r="H71" s="97"/>
    </row>
    <row r="72" spans="1:8" x14ac:dyDescent="0.25">
      <c r="A72" s="97">
        <v>11</v>
      </c>
      <c r="B72" s="97" t="s">
        <v>1272</v>
      </c>
      <c r="C72" s="97" t="s">
        <v>1273</v>
      </c>
      <c r="D72" s="138">
        <v>3</v>
      </c>
      <c r="E72" s="148">
        <v>2.44</v>
      </c>
      <c r="F72" s="101">
        <f t="shared" si="2"/>
        <v>4880000</v>
      </c>
      <c r="G72" s="123">
        <f t="shared" si="3"/>
        <v>187692</v>
      </c>
      <c r="H72" s="97"/>
    </row>
    <row r="73" spans="1:8" x14ac:dyDescent="0.25">
      <c r="A73" s="97">
        <v>12</v>
      </c>
      <c r="B73" s="97"/>
      <c r="C73" s="97" t="s">
        <v>1274</v>
      </c>
      <c r="D73" s="138">
        <v>3.1</v>
      </c>
      <c r="E73" s="148">
        <v>2.4820000000000002</v>
      </c>
      <c r="F73" s="101">
        <f t="shared" si="2"/>
        <v>4964000</v>
      </c>
      <c r="G73" s="123">
        <f t="shared" si="3"/>
        <v>190923</v>
      </c>
      <c r="H73" s="97"/>
    </row>
    <row r="74" spans="1:8" x14ac:dyDescent="0.25">
      <c r="A74" s="97">
        <v>13</v>
      </c>
      <c r="B74" s="97" t="s">
        <v>1275</v>
      </c>
      <c r="C74" s="97" t="s">
        <v>1276</v>
      </c>
      <c r="D74" s="138">
        <v>3.2</v>
      </c>
      <c r="E74" s="148">
        <v>2.524</v>
      </c>
      <c r="F74" s="101">
        <f t="shared" si="2"/>
        <v>5048000</v>
      </c>
      <c r="G74" s="123">
        <f t="shared" si="3"/>
        <v>194154</v>
      </c>
      <c r="H74" s="97"/>
    </row>
    <row r="75" spans="1:8" x14ac:dyDescent="0.25">
      <c r="A75" s="97">
        <v>14</v>
      </c>
      <c r="B75" s="97"/>
      <c r="C75" s="97" t="s">
        <v>1277</v>
      </c>
      <c r="D75" s="138">
        <v>3.3</v>
      </c>
      <c r="E75" s="148">
        <v>2.5659999999999998</v>
      </c>
      <c r="F75" s="101">
        <f t="shared" si="2"/>
        <v>5132000</v>
      </c>
      <c r="G75" s="123">
        <f t="shared" si="3"/>
        <v>197385</v>
      </c>
      <c r="H75" s="97"/>
    </row>
    <row r="76" spans="1:8" x14ac:dyDescent="0.25">
      <c r="A76" s="97">
        <v>15</v>
      </c>
      <c r="B76" s="97"/>
      <c r="C76" s="97" t="s">
        <v>1278</v>
      </c>
      <c r="D76" s="138">
        <v>3.4</v>
      </c>
      <c r="E76" s="148">
        <v>2.6080000000000001</v>
      </c>
      <c r="F76" s="101">
        <f t="shared" si="2"/>
        <v>5216000</v>
      </c>
      <c r="G76" s="123">
        <f t="shared" si="3"/>
        <v>200615</v>
      </c>
      <c r="H76" s="97"/>
    </row>
    <row r="77" spans="1:8" x14ac:dyDescent="0.25">
      <c r="A77" s="97">
        <v>16</v>
      </c>
      <c r="B77" s="97" t="s">
        <v>1279</v>
      </c>
      <c r="C77" s="97" t="s">
        <v>1280</v>
      </c>
      <c r="D77" s="138">
        <v>3.5</v>
      </c>
      <c r="E77" s="148">
        <v>2.65</v>
      </c>
      <c r="F77" s="101">
        <f t="shared" si="2"/>
        <v>5300000</v>
      </c>
      <c r="G77" s="123">
        <f t="shared" si="3"/>
        <v>203846</v>
      </c>
      <c r="H77" s="97"/>
    </row>
    <row r="78" spans="1:8" x14ac:dyDescent="0.25">
      <c r="A78" s="97">
        <v>17</v>
      </c>
      <c r="B78" s="97"/>
      <c r="C78" s="97" t="s">
        <v>1281</v>
      </c>
      <c r="D78" s="138">
        <v>3.6</v>
      </c>
      <c r="E78" s="148">
        <v>2.6920000000000002</v>
      </c>
      <c r="F78" s="101">
        <f t="shared" si="2"/>
        <v>5384000</v>
      </c>
      <c r="G78" s="123">
        <f t="shared" si="3"/>
        <v>207077</v>
      </c>
      <c r="H78" s="97"/>
    </row>
    <row r="79" spans="1:8" x14ac:dyDescent="0.25">
      <c r="A79" s="97">
        <v>18</v>
      </c>
      <c r="B79" s="97" t="s">
        <v>1282</v>
      </c>
      <c r="C79" s="97" t="s">
        <v>1283</v>
      </c>
      <c r="D79" s="138">
        <v>3.7</v>
      </c>
      <c r="E79" s="148">
        <v>2.734</v>
      </c>
      <c r="F79" s="101">
        <f t="shared" si="2"/>
        <v>5468000</v>
      </c>
      <c r="G79" s="123">
        <f t="shared" si="3"/>
        <v>210308</v>
      </c>
      <c r="H79" s="97"/>
    </row>
    <row r="80" spans="1:8" x14ac:dyDescent="0.25">
      <c r="A80" s="97">
        <v>19</v>
      </c>
      <c r="B80" s="97"/>
      <c r="C80" s="97" t="s">
        <v>1284</v>
      </c>
      <c r="D80" s="138">
        <v>3.8</v>
      </c>
      <c r="E80" s="148">
        <v>2.7759999999999998</v>
      </c>
      <c r="F80" s="101">
        <f t="shared" si="2"/>
        <v>5552000</v>
      </c>
      <c r="G80" s="123">
        <f t="shared" si="3"/>
        <v>213538</v>
      </c>
      <c r="H80" s="97"/>
    </row>
    <row r="81" spans="1:8" x14ac:dyDescent="0.25">
      <c r="A81" s="97">
        <v>20</v>
      </c>
      <c r="B81" s="97"/>
      <c r="C81" s="97" t="s">
        <v>1285</v>
      </c>
      <c r="D81" s="138">
        <v>3.9</v>
      </c>
      <c r="E81" s="148">
        <v>2.8180000000000001</v>
      </c>
      <c r="F81" s="101">
        <f t="shared" si="2"/>
        <v>5636000</v>
      </c>
      <c r="G81" s="123">
        <f t="shared" si="3"/>
        <v>216769</v>
      </c>
      <c r="H81" s="97"/>
    </row>
    <row r="82" spans="1:8" x14ac:dyDescent="0.25">
      <c r="A82" s="97">
        <v>21</v>
      </c>
      <c r="B82" s="97" t="s">
        <v>1286</v>
      </c>
      <c r="C82" s="97" t="s">
        <v>1287</v>
      </c>
      <c r="D82" s="138">
        <v>4</v>
      </c>
      <c r="E82" s="148">
        <v>2.86</v>
      </c>
      <c r="F82" s="101">
        <f t="shared" si="2"/>
        <v>5720000</v>
      </c>
      <c r="G82" s="123">
        <f t="shared" si="3"/>
        <v>220000</v>
      </c>
      <c r="H82" s="97"/>
    </row>
    <row r="83" spans="1:8" x14ac:dyDescent="0.25">
      <c r="A83" s="97">
        <v>22</v>
      </c>
      <c r="B83" s="97"/>
      <c r="C83" s="97" t="s">
        <v>1288</v>
      </c>
      <c r="D83" s="138">
        <v>4.0999999999999996</v>
      </c>
      <c r="E83" s="148">
        <v>2.911</v>
      </c>
      <c r="F83" s="101">
        <f t="shared" si="2"/>
        <v>5822000</v>
      </c>
      <c r="G83" s="123">
        <f t="shared" si="3"/>
        <v>223923</v>
      </c>
      <c r="H83" s="97"/>
    </row>
    <row r="84" spans="1:8" x14ac:dyDescent="0.25">
      <c r="A84" s="97">
        <v>23</v>
      </c>
      <c r="B84" s="97" t="s">
        <v>1289</v>
      </c>
      <c r="C84" s="97" t="s">
        <v>1290</v>
      </c>
      <c r="D84" s="138">
        <v>4.2</v>
      </c>
      <c r="E84" s="148">
        <v>2.9620000000000002</v>
      </c>
      <c r="F84" s="101">
        <f t="shared" si="2"/>
        <v>5924000</v>
      </c>
      <c r="G84" s="123">
        <f t="shared" si="3"/>
        <v>227846</v>
      </c>
      <c r="H84" s="97"/>
    </row>
    <row r="85" spans="1:8" x14ac:dyDescent="0.25">
      <c r="A85" s="97">
        <v>24</v>
      </c>
      <c r="B85" s="97"/>
      <c r="C85" s="97" t="s">
        <v>1291</v>
      </c>
      <c r="D85" s="138">
        <v>4.3</v>
      </c>
      <c r="E85" s="148">
        <v>3.0129999999999999</v>
      </c>
      <c r="F85" s="101">
        <f t="shared" si="2"/>
        <v>6026000</v>
      </c>
      <c r="G85" s="123">
        <f t="shared" si="3"/>
        <v>231769</v>
      </c>
      <c r="H85" s="97"/>
    </row>
    <row r="86" spans="1:8" x14ac:dyDescent="0.25">
      <c r="A86" s="97">
        <v>25</v>
      </c>
      <c r="B86" s="97"/>
      <c r="C86" s="97" t="s">
        <v>1292</v>
      </c>
      <c r="D86" s="138">
        <v>4.4000000000000004</v>
      </c>
      <c r="E86" s="148">
        <v>3.0640000000000001</v>
      </c>
      <c r="F86" s="101">
        <f t="shared" si="2"/>
        <v>6128000</v>
      </c>
      <c r="G86" s="123">
        <f t="shared" si="3"/>
        <v>235692</v>
      </c>
      <c r="H86" s="97"/>
    </row>
    <row r="87" spans="1:8" x14ac:dyDescent="0.25">
      <c r="A87" s="97">
        <v>26</v>
      </c>
      <c r="B87" s="97" t="s">
        <v>1293</v>
      </c>
      <c r="C87" s="97" t="s">
        <v>1294</v>
      </c>
      <c r="D87" s="138">
        <v>4.5</v>
      </c>
      <c r="E87" s="148">
        <v>3.1150000000000002</v>
      </c>
      <c r="F87" s="101">
        <f t="shared" si="2"/>
        <v>6230000</v>
      </c>
      <c r="G87" s="123">
        <f t="shared" si="3"/>
        <v>239615</v>
      </c>
      <c r="H87" s="97"/>
    </row>
    <row r="88" spans="1:8" x14ac:dyDescent="0.25">
      <c r="A88" s="97">
        <v>27</v>
      </c>
      <c r="B88" s="97"/>
      <c r="C88" s="97" t="s">
        <v>1295</v>
      </c>
      <c r="D88" s="138">
        <v>4.5999999999999996</v>
      </c>
      <c r="E88" s="148">
        <v>3.1659999999999999</v>
      </c>
      <c r="F88" s="101">
        <f t="shared" si="2"/>
        <v>6332000</v>
      </c>
      <c r="G88" s="123">
        <f t="shared" si="3"/>
        <v>243538</v>
      </c>
      <c r="H88" s="97"/>
    </row>
    <row r="89" spans="1:8" x14ac:dyDescent="0.25">
      <c r="A89" s="97">
        <v>28</v>
      </c>
      <c r="B89" s="97" t="s">
        <v>1296</v>
      </c>
      <c r="C89" s="97" t="s">
        <v>1297</v>
      </c>
      <c r="D89" s="138">
        <v>4.7</v>
      </c>
      <c r="E89" s="148">
        <v>3.2170000000000001</v>
      </c>
      <c r="F89" s="101">
        <f t="shared" si="2"/>
        <v>6434000</v>
      </c>
      <c r="G89" s="123">
        <f t="shared" si="3"/>
        <v>247462</v>
      </c>
      <c r="H89" s="97"/>
    </row>
    <row r="90" spans="1:8" x14ac:dyDescent="0.25">
      <c r="A90" s="97">
        <v>29</v>
      </c>
      <c r="B90" s="97"/>
      <c r="C90" s="97" t="s">
        <v>1298</v>
      </c>
      <c r="D90" s="138">
        <v>4.8</v>
      </c>
      <c r="E90" s="148">
        <v>3.2679999999999998</v>
      </c>
      <c r="F90" s="101">
        <f t="shared" si="2"/>
        <v>6536000</v>
      </c>
      <c r="G90" s="123">
        <f t="shared" si="3"/>
        <v>251385</v>
      </c>
      <c r="H90" s="97"/>
    </row>
    <row r="91" spans="1:8" x14ac:dyDescent="0.25">
      <c r="A91" s="97">
        <v>30</v>
      </c>
      <c r="B91" s="97"/>
      <c r="C91" s="97" t="s">
        <v>1299</v>
      </c>
      <c r="D91" s="138">
        <v>4.9000000000000004</v>
      </c>
      <c r="E91" s="148">
        <v>3.319</v>
      </c>
      <c r="F91" s="101">
        <f t="shared" si="2"/>
        <v>6638000</v>
      </c>
      <c r="G91" s="123">
        <f t="shared" si="3"/>
        <v>255308</v>
      </c>
      <c r="H91" s="97"/>
    </row>
    <row r="92" spans="1:8" x14ac:dyDescent="0.25">
      <c r="A92" s="97">
        <v>31</v>
      </c>
      <c r="B92" s="97" t="s">
        <v>1300</v>
      </c>
      <c r="C92" s="97" t="s">
        <v>1301</v>
      </c>
      <c r="D92" s="138">
        <v>5</v>
      </c>
      <c r="E92" s="148">
        <v>3.37</v>
      </c>
      <c r="F92" s="101">
        <f t="shared" si="2"/>
        <v>6740000</v>
      </c>
      <c r="G92" s="123">
        <f t="shared" si="3"/>
        <v>259231</v>
      </c>
      <c r="H92" s="97"/>
    </row>
    <row r="93" spans="1:8" x14ac:dyDescent="0.25">
      <c r="A93" s="97">
        <v>32</v>
      </c>
      <c r="B93" s="97"/>
      <c r="C93" s="97" t="s">
        <v>1302</v>
      </c>
      <c r="D93" s="138">
        <v>5.0999999999999996</v>
      </c>
      <c r="E93" s="148">
        <v>3.4289999999999998</v>
      </c>
      <c r="F93" s="101">
        <f t="shared" si="2"/>
        <v>6858000</v>
      </c>
      <c r="G93" s="123">
        <f t="shared" si="3"/>
        <v>263769</v>
      </c>
      <c r="H93" s="97"/>
    </row>
    <row r="94" spans="1:8" x14ac:dyDescent="0.25">
      <c r="A94" s="97">
        <v>33</v>
      </c>
      <c r="B94" s="97" t="s">
        <v>1303</v>
      </c>
      <c r="C94" s="97" t="s">
        <v>1304</v>
      </c>
      <c r="D94" s="138">
        <v>5.2</v>
      </c>
      <c r="E94" s="148">
        <v>3.488</v>
      </c>
      <c r="F94" s="101">
        <f t="shared" si="2"/>
        <v>6976000</v>
      </c>
      <c r="G94" s="123">
        <f t="shared" si="3"/>
        <v>268308</v>
      </c>
      <c r="H94" s="97"/>
    </row>
    <row r="95" spans="1:8" x14ac:dyDescent="0.25">
      <c r="A95" s="97">
        <v>34</v>
      </c>
      <c r="B95" s="97"/>
      <c r="C95" s="97" t="s">
        <v>1305</v>
      </c>
      <c r="D95" s="138">
        <v>5.3</v>
      </c>
      <c r="E95" s="148">
        <v>3.5470000000000002</v>
      </c>
      <c r="F95" s="101">
        <f t="shared" si="2"/>
        <v>7094000</v>
      </c>
      <c r="G95" s="123">
        <f t="shared" si="3"/>
        <v>272846</v>
      </c>
      <c r="H95" s="97"/>
    </row>
    <row r="96" spans="1:8" x14ac:dyDescent="0.25">
      <c r="A96" s="97">
        <v>35</v>
      </c>
      <c r="B96" s="97"/>
      <c r="C96" s="97" t="s">
        <v>1306</v>
      </c>
      <c r="D96" s="138">
        <v>5.4</v>
      </c>
      <c r="E96" s="148">
        <v>3.6059999999999999</v>
      </c>
      <c r="F96" s="101">
        <f t="shared" si="2"/>
        <v>7212000</v>
      </c>
      <c r="G96" s="123">
        <f t="shared" si="3"/>
        <v>277385</v>
      </c>
      <c r="H96" s="97"/>
    </row>
    <row r="97" spans="1:8" x14ac:dyDescent="0.25">
      <c r="A97" s="97">
        <v>36</v>
      </c>
      <c r="B97" s="97" t="s">
        <v>1307</v>
      </c>
      <c r="C97" s="97" t="s">
        <v>1308</v>
      </c>
      <c r="D97" s="138">
        <v>5.5</v>
      </c>
      <c r="E97" s="148">
        <v>3.665</v>
      </c>
      <c r="F97" s="101">
        <f t="shared" si="2"/>
        <v>7330000</v>
      </c>
      <c r="G97" s="123">
        <f t="shared" si="3"/>
        <v>281923</v>
      </c>
      <c r="H97" s="97"/>
    </row>
    <row r="98" spans="1:8" x14ac:dyDescent="0.25">
      <c r="A98" s="97">
        <v>37</v>
      </c>
      <c r="B98" s="97"/>
      <c r="C98" s="97" t="s">
        <v>1309</v>
      </c>
      <c r="D98" s="138">
        <v>5.6</v>
      </c>
      <c r="E98" s="148">
        <v>3.7240000000000002</v>
      </c>
      <c r="F98" s="101">
        <f t="shared" si="2"/>
        <v>7448000</v>
      </c>
      <c r="G98" s="123">
        <f t="shared" si="3"/>
        <v>286462</v>
      </c>
      <c r="H98" s="97"/>
    </row>
    <row r="99" spans="1:8" x14ac:dyDescent="0.25">
      <c r="A99" s="97">
        <v>38</v>
      </c>
      <c r="B99" s="97"/>
      <c r="C99" s="97" t="s">
        <v>1310</v>
      </c>
      <c r="D99" s="138">
        <v>5.7</v>
      </c>
      <c r="E99" s="148">
        <v>3.7829999999999999</v>
      </c>
      <c r="F99" s="101">
        <f t="shared" si="2"/>
        <v>7566000</v>
      </c>
      <c r="G99" s="123">
        <f t="shared" si="3"/>
        <v>291000</v>
      </c>
      <c r="H99" s="97"/>
    </row>
    <row r="100" spans="1:8" x14ac:dyDescent="0.25">
      <c r="A100" s="97">
        <v>39</v>
      </c>
      <c r="B100" s="97"/>
      <c r="C100" s="97" t="s">
        <v>1311</v>
      </c>
      <c r="D100" s="138">
        <v>5.8</v>
      </c>
      <c r="E100" s="148">
        <v>3.8420000000000001</v>
      </c>
      <c r="F100" s="101">
        <f t="shared" si="2"/>
        <v>7684000</v>
      </c>
      <c r="G100" s="123">
        <f t="shared" si="3"/>
        <v>295538</v>
      </c>
      <c r="H100" s="97"/>
    </row>
    <row r="101" spans="1:8" x14ac:dyDescent="0.25">
      <c r="A101" s="97">
        <v>40</v>
      </c>
      <c r="B101" s="97"/>
      <c r="C101" s="97" t="s">
        <v>1312</v>
      </c>
      <c r="D101" s="138">
        <v>5.9</v>
      </c>
      <c r="E101" s="148">
        <v>3.9009999999999998</v>
      </c>
      <c r="F101" s="101">
        <f t="shared" si="2"/>
        <v>7802000</v>
      </c>
      <c r="G101" s="123">
        <f t="shared" si="3"/>
        <v>300077</v>
      </c>
      <c r="H101" s="97"/>
    </row>
    <row r="102" spans="1:8" x14ac:dyDescent="0.25">
      <c r="A102" s="97">
        <v>41</v>
      </c>
      <c r="B102" s="97" t="s">
        <v>1313</v>
      </c>
      <c r="C102" s="97" t="s">
        <v>1314</v>
      </c>
      <c r="D102" s="138">
        <v>6</v>
      </c>
      <c r="E102" s="148">
        <v>3.96</v>
      </c>
      <c r="F102" s="101">
        <f t="shared" si="2"/>
        <v>7920000</v>
      </c>
      <c r="G102" s="123">
        <f t="shared" si="3"/>
        <v>304615</v>
      </c>
      <c r="H102" s="97"/>
    </row>
    <row r="103" spans="1:8" x14ac:dyDescent="0.25">
      <c r="A103" s="97">
        <v>42</v>
      </c>
      <c r="B103" s="97"/>
      <c r="C103" s="97" t="s">
        <v>1315</v>
      </c>
      <c r="D103" s="138">
        <v>6.1</v>
      </c>
      <c r="E103" s="148">
        <v>4.0289999999999999</v>
      </c>
      <c r="F103" s="101">
        <f t="shared" si="2"/>
        <v>8058000</v>
      </c>
      <c r="G103" s="123">
        <f t="shared" si="3"/>
        <v>309923</v>
      </c>
      <c r="H103" s="97"/>
    </row>
    <row r="104" spans="1:8" x14ac:dyDescent="0.25">
      <c r="A104" s="97">
        <v>43</v>
      </c>
      <c r="B104" s="97"/>
      <c r="C104" s="97" t="s">
        <v>1316</v>
      </c>
      <c r="D104" s="138">
        <v>6.2</v>
      </c>
      <c r="E104" s="148">
        <v>4.0979999999999999</v>
      </c>
      <c r="F104" s="101">
        <f t="shared" si="2"/>
        <v>8196000</v>
      </c>
      <c r="G104" s="123">
        <f t="shared" si="3"/>
        <v>315231</v>
      </c>
      <c r="H104" s="97"/>
    </row>
    <row r="105" spans="1:8" x14ac:dyDescent="0.25">
      <c r="A105" s="97">
        <v>44</v>
      </c>
      <c r="B105" s="97"/>
      <c r="C105" s="97" t="s">
        <v>1317</v>
      </c>
      <c r="D105" s="138">
        <v>6.3</v>
      </c>
      <c r="E105" s="148">
        <v>4.1669999999999998</v>
      </c>
      <c r="F105" s="101">
        <f t="shared" si="2"/>
        <v>8334000</v>
      </c>
      <c r="G105" s="123">
        <f t="shared" si="3"/>
        <v>320538</v>
      </c>
      <c r="H105" s="97"/>
    </row>
    <row r="106" spans="1:8" x14ac:dyDescent="0.25">
      <c r="A106" s="97">
        <v>45</v>
      </c>
      <c r="B106" s="97"/>
      <c r="C106" s="97" t="s">
        <v>1318</v>
      </c>
      <c r="D106" s="138">
        <v>6.4</v>
      </c>
      <c r="E106" s="148">
        <v>4.2359999999999998</v>
      </c>
      <c r="F106" s="101">
        <f t="shared" si="2"/>
        <v>8472000</v>
      </c>
      <c r="G106" s="123">
        <f t="shared" si="3"/>
        <v>325846</v>
      </c>
      <c r="H106" s="97"/>
    </row>
    <row r="107" spans="1:8" x14ac:dyDescent="0.25">
      <c r="A107" s="97">
        <v>46</v>
      </c>
      <c r="B107" s="97"/>
      <c r="C107" s="97" t="s">
        <v>1319</v>
      </c>
      <c r="D107" s="138">
        <v>6.5</v>
      </c>
      <c r="E107" s="148">
        <v>4.3049999999999997</v>
      </c>
      <c r="F107" s="101">
        <f t="shared" si="2"/>
        <v>8610000</v>
      </c>
      <c r="G107" s="123">
        <f t="shared" si="3"/>
        <v>331154</v>
      </c>
      <c r="H107" s="97"/>
    </row>
    <row r="108" spans="1:8" x14ac:dyDescent="0.25">
      <c r="A108" s="97">
        <v>47</v>
      </c>
      <c r="B108" s="97"/>
      <c r="C108" s="97" t="s">
        <v>1320</v>
      </c>
      <c r="D108" s="138">
        <v>6.6</v>
      </c>
      <c r="E108" s="148">
        <v>4.3739999999999997</v>
      </c>
      <c r="F108" s="101">
        <f t="shared" si="2"/>
        <v>8748000</v>
      </c>
      <c r="G108" s="123">
        <f t="shared" si="3"/>
        <v>336462</v>
      </c>
      <c r="H108" s="97"/>
    </row>
    <row r="109" spans="1:8" x14ac:dyDescent="0.25">
      <c r="A109" s="97">
        <v>48</v>
      </c>
      <c r="B109" s="97"/>
      <c r="C109" s="97" t="s">
        <v>1321</v>
      </c>
      <c r="D109" s="138">
        <v>6.7</v>
      </c>
      <c r="E109" s="148">
        <v>4.4429999999999996</v>
      </c>
      <c r="F109" s="101">
        <f t="shared" si="2"/>
        <v>8886000</v>
      </c>
      <c r="G109" s="123">
        <f t="shared" si="3"/>
        <v>341769</v>
      </c>
      <c r="H109" s="97"/>
    </row>
    <row r="110" spans="1:8" x14ac:dyDescent="0.25">
      <c r="A110" s="97">
        <v>49</v>
      </c>
      <c r="B110" s="97"/>
      <c r="C110" s="97" t="s">
        <v>1322</v>
      </c>
      <c r="D110" s="138">
        <v>6.8</v>
      </c>
      <c r="E110" s="148">
        <v>4.5119999999999996</v>
      </c>
      <c r="F110" s="101">
        <f t="shared" si="2"/>
        <v>9024000</v>
      </c>
      <c r="G110" s="123">
        <f t="shared" si="3"/>
        <v>347077</v>
      </c>
      <c r="H110" s="97"/>
    </row>
    <row r="111" spans="1:8" x14ac:dyDescent="0.25">
      <c r="A111" s="97">
        <v>50</v>
      </c>
      <c r="B111" s="97"/>
      <c r="C111" s="97" t="s">
        <v>1323</v>
      </c>
      <c r="D111" s="138">
        <v>6.9</v>
      </c>
      <c r="E111" s="148">
        <v>4.5810000000000004</v>
      </c>
      <c r="F111" s="101">
        <f t="shared" si="2"/>
        <v>9162000</v>
      </c>
      <c r="G111" s="123">
        <f t="shared" si="3"/>
        <v>352385</v>
      </c>
      <c r="H111" s="97"/>
    </row>
    <row r="112" spans="1:8" x14ac:dyDescent="0.25">
      <c r="A112" s="98">
        <v>51</v>
      </c>
      <c r="B112" s="98" t="s">
        <v>1324</v>
      </c>
      <c r="C112" s="98" t="s">
        <v>1325</v>
      </c>
      <c r="D112" s="139">
        <v>7</v>
      </c>
      <c r="E112" s="149">
        <v>4.6500000000000004</v>
      </c>
      <c r="F112" s="102">
        <f t="shared" si="2"/>
        <v>9300000</v>
      </c>
      <c r="G112" s="124">
        <f t="shared" si="3"/>
        <v>357692</v>
      </c>
      <c r="H112" s="98"/>
    </row>
    <row r="113" spans="1:8" x14ac:dyDescent="0.25">
      <c r="A113" s="104"/>
      <c r="B113" s="104"/>
      <c r="C113" s="104"/>
      <c r="D113" s="140"/>
      <c r="E113" s="150"/>
      <c r="F113" s="105"/>
      <c r="G113" s="105"/>
      <c r="H113"/>
    </row>
    <row r="114" spans="1:8" x14ac:dyDescent="0.25">
      <c r="A114" s="107" t="s">
        <v>1326</v>
      </c>
      <c r="B114" s="107"/>
      <c r="C114" s="107"/>
      <c r="H114"/>
    </row>
    <row r="115" spans="1:8" x14ac:dyDescent="0.25">
      <c r="A115" s="96">
        <v>1</v>
      </c>
      <c r="B115" s="96" t="s">
        <v>1327</v>
      </c>
      <c r="C115" s="96" t="s">
        <v>1328</v>
      </c>
      <c r="D115" s="141">
        <v>1</v>
      </c>
      <c r="E115" s="151">
        <v>2.34</v>
      </c>
      <c r="F115" s="100">
        <f t="shared" ref="F115:F123" si="4">+E115*$G$4</f>
        <v>4680000</v>
      </c>
      <c r="G115" s="125">
        <f t="shared" ref="G115:G123" si="5">+ROUND(F115/26,0)</f>
        <v>180000</v>
      </c>
      <c r="H115" s="96"/>
    </row>
    <row r="116" spans="1:8" x14ac:dyDescent="0.25">
      <c r="A116" s="97">
        <v>2</v>
      </c>
      <c r="B116" s="97" t="s">
        <v>1329</v>
      </c>
      <c r="C116" s="97" t="s">
        <v>1330</v>
      </c>
      <c r="D116" s="138">
        <v>2</v>
      </c>
      <c r="E116" s="148">
        <v>2.65</v>
      </c>
      <c r="F116" s="101">
        <f t="shared" si="4"/>
        <v>5300000</v>
      </c>
      <c r="G116" s="123">
        <f t="shared" si="5"/>
        <v>203846</v>
      </c>
      <c r="H116" s="97"/>
    </row>
    <row r="117" spans="1:8" x14ac:dyDescent="0.25">
      <c r="A117" s="97">
        <v>3</v>
      </c>
      <c r="B117" s="97" t="s">
        <v>1331</v>
      </c>
      <c r="C117" s="97" t="s">
        <v>1332</v>
      </c>
      <c r="D117" s="138">
        <v>3</v>
      </c>
      <c r="E117" s="148">
        <v>2.96</v>
      </c>
      <c r="F117" s="101">
        <f t="shared" si="4"/>
        <v>5920000</v>
      </c>
      <c r="G117" s="123">
        <f t="shared" si="5"/>
        <v>227692</v>
      </c>
      <c r="H117" s="97"/>
    </row>
    <row r="118" spans="1:8" x14ac:dyDescent="0.25">
      <c r="A118" s="97">
        <v>4</v>
      </c>
      <c r="B118" s="97" t="s">
        <v>1333</v>
      </c>
      <c r="C118" s="97" t="s">
        <v>1334</v>
      </c>
      <c r="D118" s="138">
        <v>4</v>
      </c>
      <c r="E118" s="148">
        <v>3.27</v>
      </c>
      <c r="F118" s="101">
        <f t="shared" si="4"/>
        <v>6540000</v>
      </c>
      <c r="G118" s="123">
        <f t="shared" si="5"/>
        <v>251538</v>
      </c>
      <c r="H118" s="97"/>
    </row>
    <row r="119" spans="1:8" x14ac:dyDescent="0.25">
      <c r="A119" s="97">
        <v>5</v>
      </c>
      <c r="B119" s="97" t="s">
        <v>1335</v>
      </c>
      <c r="C119" s="97" t="s">
        <v>1336</v>
      </c>
      <c r="D119" s="138">
        <v>4.5</v>
      </c>
      <c r="E119" s="148">
        <v>3.4249999999999998</v>
      </c>
      <c r="F119" s="101">
        <f t="shared" si="4"/>
        <v>6850000</v>
      </c>
      <c r="G119" s="123">
        <f t="shared" si="5"/>
        <v>263462</v>
      </c>
      <c r="H119" s="97"/>
    </row>
    <row r="120" spans="1:8" x14ac:dyDescent="0.25">
      <c r="A120" s="97">
        <v>6</v>
      </c>
      <c r="B120" s="97" t="s">
        <v>1337</v>
      </c>
      <c r="C120" s="97" t="s">
        <v>1338</v>
      </c>
      <c r="D120" s="138">
        <v>5</v>
      </c>
      <c r="E120" s="148">
        <v>3.58</v>
      </c>
      <c r="F120" s="101">
        <f t="shared" si="4"/>
        <v>7160000</v>
      </c>
      <c r="G120" s="123">
        <f t="shared" si="5"/>
        <v>275385</v>
      </c>
      <c r="H120" s="97"/>
    </row>
    <row r="121" spans="1:8" x14ac:dyDescent="0.25">
      <c r="A121" s="97">
        <v>7</v>
      </c>
      <c r="B121" s="97" t="s">
        <v>1339</v>
      </c>
      <c r="C121" s="97" t="s">
        <v>1340</v>
      </c>
      <c r="D121" s="138">
        <v>6</v>
      </c>
      <c r="E121" s="148">
        <v>3.89</v>
      </c>
      <c r="F121" s="101">
        <f t="shared" si="4"/>
        <v>7780000</v>
      </c>
      <c r="G121" s="123">
        <f t="shared" si="5"/>
        <v>299231</v>
      </c>
      <c r="H121" s="97"/>
    </row>
    <row r="122" spans="1:8" x14ac:dyDescent="0.25">
      <c r="A122" s="97">
        <v>8</v>
      </c>
      <c r="B122" s="97" t="s">
        <v>1341</v>
      </c>
      <c r="C122" s="97" t="s">
        <v>1342</v>
      </c>
      <c r="D122" s="138">
        <v>7</v>
      </c>
      <c r="E122" s="148">
        <v>4.2</v>
      </c>
      <c r="F122" s="101">
        <f t="shared" si="4"/>
        <v>8400000</v>
      </c>
      <c r="G122" s="123">
        <f t="shared" si="5"/>
        <v>323077</v>
      </c>
      <c r="H122" s="97"/>
    </row>
    <row r="123" spans="1:8" x14ac:dyDescent="0.25">
      <c r="A123" s="98">
        <v>9</v>
      </c>
      <c r="B123" s="98" t="s">
        <v>1343</v>
      </c>
      <c r="C123" s="98" t="s">
        <v>1344</v>
      </c>
      <c r="D123" s="139">
        <v>8</v>
      </c>
      <c r="E123" s="149">
        <v>4.51</v>
      </c>
      <c r="F123" s="102">
        <f t="shared" si="4"/>
        <v>9020000</v>
      </c>
      <c r="G123" s="124">
        <f t="shared" si="5"/>
        <v>346923</v>
      </c>
      <c r="H123" s="98"/>
    </row>
    <row r="124" spans="1:8" x14ac:dyDescent="0.25">
      <c r="A124" s="104"/>
      <c r="B124" s="104"/>
      <c r="C124" s="104"/>
      <c r="D124" s="140"/>
      <c r="E124" s="150"/>
      <c r="F124" s="105"/>
      <c r="G124" s="105"/>
      <c r="H124"/>
    </row>
    <row r="125" spans="1:8" x14ac:dyDescent="0.25">
      <c r="A125" s="108" t="s">
        <v>1345</v>
      </c>
      <c r="B125" s="108"/>
      <c r="C125" s="108"/>
      <c r="H125"/>
    </row>
    <row r="126" spans="1:8" x14ac:dyDescent="0.25">
      <c r="A126" s="96">
        <v>1</v>
      </c>
      <c r="B126" s="96"/>
      <c r="C126" s="96" t="s">
        <v>1346</v>
      </c>
      <c r="D126" s="141">
        <v>1</v>
      </c>
      <c r="E126" s="151">
        <v>6.25</v>
      </c>
      <c r="F126" s="100">
        <f t="shared" ref="F126:F127" si="6">+E126*$G$4</f>
        <v>12500000</v>
      </c>
      <c r="G126" s="125">
        <f t="shared" ref="G126:G127" si="7">+ROUND(F126/26,0)</f>
        <v>480769</v>
      </c>
      <c r="H126" s="96"/>
    </row>
    <row r="127" spans="1:8" x14ac:dyDescent="0.25">
      <c r="A127" s="98">
        <v>2</v>
      </c>
      <c r="B127" s="98"/>
      <c r="C127" s="98" t="s">
        <v>1347</v>
      </c>
      <c r="D127" s="139">
        <v>2</v>
      </c>
      <c r="E127" s="149">
        <v>6.73</v>
      </c>
      <c r="F127" s="102">
        <f t="shared" si="6"/>
        <v>13460000</v>
      </c>
      <c r="G127" s="124">
        <f t="shared" si="7"/>
        <v>517692</v>
      </c>
      <c r="H127" s="98"/>
    </row>
    <row r="128" spans="1:8" x14ac:dyDescent="0.25">
      <c r="A128" s="104"/>
      <c r="B128" s="104"/>
      <c r="C128" s="104"/>
      <c r="D128" s="140"/>
      <c r="E128" s="150"/>
      <c r="F128" s="105"/>
      <c r="G128" s="105"/>
      <c r="H128"/>
    </row>
    <row r="129" spans="1:10" x14ac:dyDescent="0.25">
      <c r="A129" s="103" t="s">
        <v>1348</v>
      </c>
      <c r="B129" s="103"/>
      <c r="C129" s="103"/>
      <c r="H129"/>
    </row>
    <row r="130" spans="1:10" x14ac:dyDescent="0.25">
      <c r="A130" s="110" t="s">
        <v>1349</v>
      </c>
      <c r="B130" s="110"/>
      <c r="C130" s="110"/>
      <c r="D130" s="136"/>
      <c r="E130" s="146"/>
      <c r="F130" s="110"/>
      <c r="G130" s="126"/>
      <c r="H130" s="96"/>
      <c r="J130" s="95" t="s">
        <v>1350</v>
      </c>
    </row>
    <row r="131" spans="1:10" x14ac:dyDescent="0.25">
      <c r="A131" s="96">
        <v>1</v>
      </c>
      <c r="B131" s="96" t="s">
        <v>1351</v>
      </c>
      <c r="C131" s="96" t="s">
        <v>1352</v>
      </c>
      <c r="D131" s="141" t="s">
        <v>1353</v>
      </c>
      <c r="E131" s="151">
        <v>2.1800000000000002</v>
      </c>
      <c r="F131" s="100">
        <f t="shared" ref="F131:F144" si="8">+E131*$G$4</f>
        <v>4360000</v>
      </c>
      <c r="G131" s="125">
        <f t="shared" ref="G131:G144" si="9">+ROUND(F131/26,0)</f>
        <v>167692</v>
      </c>
      <c r="H131" s="97"/>
    </row>
    <row r="132" spans="1:10" x14ac:dyDescent="0.25">
      <c r="A132" s="97">
        <v>2</v>
      </c>
      <c r="B132" s="97" t="s">
        <v>1354</v>
      </c>
      <c r="C132" s="97" t="s">
        <v>1355</v>
      </c>
      <c r="D132" s="138" t="s">
        <v>1356</v>
      </c>
      <c r="E132" s="148">
        <v>2.57</v>
      </c>
      <c r="F132" s="101">
        <f t="shared" si="8"/>
        <v>5140000</v>
      </c>
      <c r="G132" s="123">
        <f t="shared" si="9"/>
        <v>197692</v>
      </c>
      <c r="H132" s="97"/>
    </row>
    <row r="133" spans="1:10" x14ac:dyDescent="0.25">
      <c r="A133" s="97">
        <v>3</v>
      </c>
      <c r="B133" s="97" t="s">
        <v>1357</v>
      </c>
      <c r="C133" s="97" t="s">
        <v>1358</v>
      </c>
      <c r="D133" s="138" t="s">
        <v>1359</v>
      </c>
      <c r="E133" s="148">
        <v>3.05</v>
      </c>
      <c r="F133" s="101">
        <f t="shared" si="8"/>
        <v>6100000</v>
      </c>
      <c r="G133" s="123">
        <f t="shared" si="9"/>
        <v>234615</v>
      </c>
      <c r="H133" s="97"/>
    </row>
    <row r="134" spans="1:10" x14ac:dyDescent="0.25">
      <c r="A134" s="111">
        <v>4</v>
      </c>
      <c r="B134" s="111" t="s">
        <v>1360</v>
      </c>
      <c r="C134" s="111" t="s">
        <v>1361</v>
      </c>
      <c r="D134" s="142" t="s">
        <v>1362</v>
      </c>
      <c r="E134" s="152">
        <v>3.6</v>
      </c>
      <c r="F134" s="112">
        <f t="shared" si="8"/>
        <v>7200000</v>
      </c>
      <c r="G134" s="127">
        <f t="shared" si="9"/>
        <v>276923</v>
      </c>
      <c r="H134" s="111"/>
    </row>
    <row r="135" spans="1:10" x14ac:dyDescent="0.25">
      <c r="A135" s="110" t="s">
        <v>1363</v>
      </c>
      <c r="B135" s="110"/>
      <c r="C135" s="110"/>
      <c r="D135" s="136"/>
      <c r="E135" s="146"/>
      <c r="F135" s="115"/>
      <c r="G135" s="128"/>
      <c r="H135" s="110"/>
      <c r="J135" s="95" t="s">
        <v>1364</v>
      </c>
    </row>
    <row r="136" spans="1:10" x14ac:dyDescent="0.25">
      <c r="A136" s="113">
        <v>1</v>
      </c>
      <c r="B136" s="113" t="s">
        <v>1365</v>
      </c>
      <c r="C136" s="113" t="s">
        <v>1366</v>
      </c>
      <c r="D136" s="137" t="s">
        <v>1353</v>
      </c>
      <c r="E136" s="147">
        <v>2.5099999999999998</v>
      </c>
      <c r="F136" s="114">
        <f t="shared" si="8"/>
        <v>5020000</v>
      </c>
      <c r="G136" s="122">
        <f t="shared" si="9"/>
        <v>193077</v>
      </c>
      <c r="H136" s="113"/>
    </row>
    <row r="137" spans="1:10" x14ac:dyDescent="0.25">
      <c r="A137" s="97">
        <v>2</v>
      </c>
      <c r="B137" s="97" t="s">
        <v>1367</v>
      </c>
      <c r="C137" s="97" t="s">
        <v>1368</v>
      </c>
      <c r="D137" s="138" t="s">
        <v>1356</v>
      </c>
      <c r="E137" s="148">
        <v>2.94</v>
      </c>
      <c r="F137" s="101">
        <f t="shared" si="8"/>
        <v>5880000</v>
      </c>
      <c r="G137" s="123">
        <f t="shared" si="9"/>
        <v>226154</v>
      </c>
      <c r="H137" s="97"/>
    </row>
    <row r="138" spans="1:10" x14ac:dyDescent="0.25">
      <c r="A138" s="97">
        <v>3</v>
      </c>
      <c r="B138" s="97" t="s">
        <v>1369</v>
      </c>
      <c r="C138" s="97" t="s">
        <v>1370</v>
      </c>
      <c r="D138" s="138" t="s">
        <v>1359</v>
      </c>
      <c r="E138" s="148">
        <v>3.44</v>
      </c>
      <c r="F138" s="101">
        <f t="shared" si="8"/>
        <v>6880000</v>
      </c>
      <c r="G138" s="123">
        <f t="shared" si="9"/>
        <v>264615</v>
      </c>
      <c r="H138" s="97"/>
    </row>
    <row r="139" spans="1:10" x14ac:dyDescent="0.25">
      <c r="A139" s="111">
        <v>4</v>
      </c>
      <c r="B139" s="111" t="s">
        <v>1371</v>
      </c>
      <c r="C139" s="111" t="s">
        <v>1372</v>
      </c>
      <c r="D139" s="142" t="s">
        <v>1362</v>
      </c>
      <c r="E139" s="152">
        <v>4.05</v>
      </c>
      <c r="F139" s="112">
        <f t="shared" si="8"/>
        <v>8100000</v>
      </c>
      <c r="G139" s="127">
        <f t="shared" si="9"/>
        <v>311538</v>
      </c>
      <c r="H139" s="111"/>
    </row>
    <row r="140" spans="1:10" x14ac:dyDescent="0.25">
      <c r="A140" s="110" t="s">
        <v>1373</v>
      </c>
      <c r="B140" s="110"/>
      <c r="C140" s="110"/>
      <c r="D140" s="136"/>
      <c r="E140" s="146"/>
      <c r="F140" s="115"/>
      <c r="G140" s="128"/>
      <c r="H140" s="110"/>
      <c r="J140" s="95" t="s">
        <v>1374</v>
      </c>
    </row>
    <row r="141" spans="1:10" x14ac:dyDescent="0.25">
      <c r="A141" s="113">
        <v>1</v>
      </c>
      <c r="B141" s="113" t="s">
        <v>1375</v>
      </c>
      <c r="C141" s="113" t="s">
        <v>1376</v>
      </c>
      <c r="D141" s="137" t="s">
        <v>1353</v>
      </c>
      <c r="E141" s="147">
        <v>2.99</v>
      </c>
      <c r="F141" s="114">
        <f t="shared" si="8"/>
        <v>5980000</v>
      </c>
      <c r="G141" s="122">
        <f t="shared" si="9"/>
        <v>230000</v>
      </c>
      <c r="H141" s="113"/>
    </row>
    <row r="142" spans="1:10" x14ac:dyDescent="0.25">
      <c r="A142" s="97">
        <v>2</v>
      </c>
      <c r="B142" s="97" t="s">
        <v>1377</v>
      </c>
      <c r="C142" s="97" t="s">
        <v>1378</v>
      </c>
      <c r="D142" s="138" t="s">
        <v>1356</v>
      </c>
      <c r="E142" s="148">
        <v>3.5</v>
      </c>
      <c r="F142" s="101">
        <f t="shared" si="8"/>
        <v>7000000</v>
      </c>
      <c r="G142" s="123">
        <f t="shared" si="9"/>
        <v>269231</v>
      </c>
      <c r="H142" s="97"/>
    </row>
    <row r="143" spans="1:10" x14ac:dyDescent="0.25">
      <c r="A143" s="97">
        <v>3</v>
      </c>
      <c r="B143" s="97" t="s">
        <v>1379</v>
      </c>
      <c r="C143" s="97" t="s">
        <v>1380</v>
      </c>
      <c r="D143" s="138" t="s">
        <v>1359</v>
      </c>
      <c r="E143" s="148">
        <v>4.1100000000000003</v>
      </c>
      <c r="F143" s="101">
        <f t="shared" si="8"/>
        <v>8220000.0000000009</v>
      </c>
      <c r="G143" s="123">
        <f t="shared" si="9"/>
        <v>316154</v>
      </c>
      <c r="H143" s="97"/>
    </row>
    <row r="144" spans="1:10" x14ac:dyDescent="0.25">
      <c r="A144" s="98">
        <v>4</v>
      </c>
      <c r="B144" s="98" t="s">
        <v>1381</v>
      </c>
      <c r="C144" s="98" t="s">
        <v>1382</v>
      </c>
      <c r="D144" s="139" t="s">
        <v>1362</v>
      </c>
      <c r="E144" s="149">
        <v>4.82</v>
      </c>
      <c r="F144" s="102">
        <f t="shared" si="8"/>
        <v>9640000</v>
      </c>
      <c r="G144" s="124">
        <f t="shared" si="9"/>
        <v>370769</v>
      </c>
      <c r="H144" s="111"/>
    </row>
    <row r="145" spans="1:10" x14ac:dyDescent="0.25">
      <c r="A145" s="104"/>
      <c r="B145" s="104"/>
      <c r="C145" s="104"/>
      <c r="D145" s="140"/>
      <c r="E145" s="150"/>
      <c r="F145" s="105"/>
      <c r="G145" s="105"/>
      <c r="H145" s="131"/>
    </row>
    <row r="146" spans="1:10" x14ac:dyDescent="0.25">
      <c r="A146" s="116" t="s">
        <v>1383</v>
      </c>
      <c r="B146" s="116"/>
      <c r="C146" s="116"/>
      <c r="D146" s="143"/>
      <c r="E146" s="153"/>
      <c r="H146" s="132"/>
      <c r="I146" s="95" t="s">
        <v>1384</v>
      </c>
    </row>
    <row r="147" spans="1:10" x14ac:dyDescent="0.25">
      <c r="A147" s="110" t="s">
        <v>1385</v>
      </c>
      <c r="B147" s="110"/>
      <c r="C147" s="110"/>
      <c r="D147" s="136"/>
      <c r="E147" s="146"/>
      <c r="F147" s="110"/>
      <c r="G147" s="126"/>
      <c r="H147" s="110"/>
    </row>
    <row r="148" spans="1:10" x14ac:dyDescent="0.25">
      <c r="A148" s="113" t="s">
        <v>1386</v>
      </c>
      <c r="B148" s="113"/>
      <c r="C148" s="113"/>
      <c r="D148" s="137"/>
      <c r="E148" s="147"/>
      <c r="F148" s="113"/>
      <c r="G148" s="129"/>
      <c r="H148" s="113"/>
      <c r="J148" s="95" t="s">
        <v>1387</v>
      </c>
    </row>
    <row r="149" spans="1:10" x14ac:dyDescent="0.25">
      <c r="A149" s="97">
        <v>1</v>
      </c>
      <c r="B149" s="97" t="s">
        <v>1388</v>
      </c>
      <c r="C149" s="97" t="s">
        <v>1389</v>
      </c>
      <c r="D149" s="138" t="s">
        <v>1353</v>
      </c>
      <c r="E149" s="148">
        <v>3.73</v>
      </c>
      <c r="F149" s="114">
        <f t="shared" ref="F149:F170" si="10">+E149*$G$4</f>
        <v>7460000</v>
      </c>
      <c r="G149" s="122">
        <f t="shared" ref="G149:G170" si="11">+ROUND(F149/26,0)</f>
        <v>286923</v>
      </c>
      <c r="H149" s="97"/>
    </row>
    <row r="150" spans="1:10" x14ac:dyDescent="0.25">
      <c r="A150" s="97">
        <v>2</v>
      </c>
      <c r="B150" s="97" t="s">
        <v>1390</v>
      </c>
      <c r="C150" s="97" t="s">
        <v>1391</v>
      </c>
      <c r="D150" s="138" t="s">
        <v>1356</v>
      </c>
      <c r="E150" s="148">
        <v>3.91</v>
      </c>
      <c r="F150" s="114">
        <f t="shared" si="10"/>
        <v>7820000</v>
      </c>
      <c r="G150" s="122">
        <f t="shared" si="11"/>
        <v>300769</v>
      </c>
      <c r="H150" s="97"/>
    </row>
    <row r="151" spans="1:10" x14ac:dyDescent="0.25">
      <c r="A151" s="97">
        <v>3</v>
      </c>
      <c r="B151" s="97" t="s">
        <v>1392</v>
      </c>
      <c r="C151" s="97" t="s">
        <v>1393</v>
      </c>
      <c r="D151" s="138" t="s">
        <v>1353</v>
      </c>
      <c r="E151" s="148">
        <v>3.17</v>
      </c>
      <c r="F151" s="114">
        <f t="shared" si="10"/>
        <v>6340000</v>
      </c>
      <c r="G151" s="122">
        <f t="shared" si="11"/>
        <v>243846</v>
      </c>
      <c r="H151" s="97"/>
    </row>
    <row r="152" spans="1:10" x14ac:dyDescent="0.25">
      <c r="A152" s="97">
        <v>4</v>
      </c>
      <c r="B152" s="97" t="s">
        <v>1394</v>
      </c>
      <c r="C152" s="97" t="s">
        <v>1395</v>
      </c>
      <c r="D152" s="138" t="s">
        <v>1356</v>
      </c>
      <c r="E152" s="148">
        <v>3.3</v>
      </c>
      <c r="F152" s="114">
        <f t="shared" si="10"/>
        <v>6600000</v>
      </c>
      <c r="G152" s="122">
        <f t="shared" si="11"/>
        <v>253846</v>
      </c>
      <c r="H152" s="97"/>
    </row>
    <row r="153" spans="1:10" x14ac:dyDescent="0.25">
      <c r="A153" s="97">
        <v>5</v>
      </c>
      <c r="B153" s="97" t="s">
        <v>1396</v>
      </c>
      <c r="C153" s="97" t="s">
        <v>1397</v>
      </c>
      <c r="D153" s="138" t="s">
        <v>1353</v>
      </c>
      <c r="E153" s="148">
        <v>2.66</v>
      </c>
      <c r="F153" s="114">
        <f t="shared" si="10"/>
        <v>5320000</v>
      </c>
      <c r="G153" s="122">
        <f t="shared" si="11"/>
        <v>204615</v>
      </c>
      <c r="H153" s="97"/>
    </row>
    <row r="154" spans="1:10" x14ac:dyDescent="0.25">
      <c r="A154" s="97">
        <v>6</v>
      </c>
      <c r="B154" s="97" t="s">
        <v>1398</v>
      </c>
      <c r="C154" s="97" t="s">
        <v>1399</v>
      </c>
      <c r="D154" s="138" t="s">
        <v>1356</v>
      </c>
      <c r="E154" s="148">
        <v>2.81</v>
      </c>
      <c r="F154" s="114">
        <f t="shared" si="10"/>
        <v>5620000</v>
      </c>
      <c r="G154" s="122">
        <f t="shared" si="11"/>
        <v>216154</v>
      </c>
      <c r="H154" s="97"/>
    </row>
    <row r="155" spans="1:10" x14ac:dyDescent="0.25">
      <c r="A155" s="97" t="s">
        <v>1400</v>
      </c>
      <c r="B155" s="97"/>
      <c r="C155" s="97"/>
      <c r="D155" s="138"/>
      <c r="E155" s="148"/>
      <c r="F155" s="97"/>
      <c r="G155" s="130"/>
      <c r="H155" s="97"/>
      <c r="J155" s="95" t="s">
        <v>1401</v>
      </c>
    </row>
    <row r="156" spans="1:10" x14ac:dyDescent="0.25">
      <c r="A156" s="97">
        <v>1</v>
      </c>
      <c r="B156" s="97" t="s">
        <v>1402</v>
      </c>
      <c r="C156" s="97" t="s">
        <v>1403</v>
      </c>
      <c r="D156" s="138" t="s">
        <v>1353</v>
      </c>
      <c r="E156" s="148">
        <v>4.1399999999999997</v>
      </c>
      <c r="F156" s="114">
        <f t="shared" si="10"/>
        <v>8279999.9999999991</v>
      </c>
      <c r="G156" s="122">
        <f t="shared" si="11"/>
        <v>318462</v>
      </c>
      <c r="H156" s="97"/>
    </row>
    <row r="157" spans="1:10" x14ac:dyDescent="0.25">
      <c r="A157" s="97">
        <v>2</v>
      </c>
      <c r="B157" s="97" t="s">
        <v>1404</v>
      </c>
      <c r="C157" s="97" t="s">
        <v>1405</v>
      </c>
      <c r="D157" s="138" t="s">
        <v>1356</v>
      </c>
      <c r="E157" s="148">
        <v>4.3600000000000003</v>
      </c>
      <c r="F157" s="114">
        <f t="shared" si="10"/>
        <v>8720000</v>
      </c>
      <c r="G157" s="122">
        <f t="shared" si="11"/>
        <v>335385</v>
      </c>
      <c r="H157" s="97"/>
    </row>
    <row r="158" spans="1:10" x14ac:dyDescent="0.25">
      <c r="A158" s="97">
        <v>3</v>
      </c>
      <c r="B158" s="97" t="s">
        <v>1406</v>
      </c>
      <c r="C158" s="97" t="s">
        <v>1407</v>
      </c>
      <c r="D158" s="138" t="s">
        <v>1353</v>
      </c>
      <c r="E158" s="148">
        <v>3.55</v>
      </c>
      <c r="F158" s="114">
        <f t="shared" si="10"/>
        <v>7100000</v>
      </c>
      <c r="G158" s="122">
        <f t="shared" si="11"/>
        <v>273077</v>
      </c>
      <c r="H158" s="97"/>
    </row>
    <row r="159" spans="1:10" x14ac:dyDescent="0.25">
      <c r="A159" s="97">
        <v>4</v>
      </c>
      <c r="B159" s="97" t="s">
        <v>1408</v>
      </c>
      <c r="C159" s="97" t="s">
        <v>1409</v>
      </c>
      <c r="D159" s="138" t="s">
        <v>1356</v>
      </c>
      <c r="E159" s="148">
        <v>3.76</v>
      </c>
      <c r="F159" s="114">
        <f t="shared" si="10"/>
        <v>7520000</v>
      </c>
      <c r="G159" s="122">
        <f t="shared" si="11"/>
        <v>289231</v>
      </c>
      <c r="H159" s="97"/>
    </row>
    <row r="160" spans="1:10" x14ac:dyDescent="0.25">
      <c r="A160" s="97">
        <v>5</v>
      </c>
      <c r="B160" s="97" t="s">
        <v>1410</v>
      </c>
      <c r="C160" s="97" t="s">
        <v>1411</v>
      </c>
      <c r="D160" s="138" t="s">
        <v>1353</v>
      </c>
      <c r="E160" s="148">
        <v>2.93</v>
      </c>
      <c r="F160" s="114">
        <f t="shared" si="10"/>
        <v>5860000</v>
      </c>
      <c r="G160" s="122">
        <f t="shared" si="11"/>
        <v>225385</v>
      </c>
      <c r="H160" s="97"/>
    </row>
    <row r="161" spans="1:8" x14ac:dyDescent="0.25">
      <c r="A161" s="111">
        <v>6</v>
      </c>
      <c r="B161" s="111" t="s">
        <v>1412</v>
      </c>
      <c r="C161" s="111" t="s">
        <v>1413</v>
      </c>
      <c r="D161" s="142" t="s">
        <v>1356</v>
      </c>
      <c r="E161" s="152">
        <v>3.1</v>
      </c>
      <c r="F161" s="114">
        <f t="shared" si="10"/>
        <v>6200000</v>
      </c>
      <c r="G161" s="122">
        <f t="shared" si="11"/>
        <v>238462</v>
      </c>
      <c r="H161" s="97"/>
    </row>
    <row r="162" spans="1:8" x14ac:dyDescent="0.25">
      <c r="A162" s="110" t="s">
        <v>1414</v>
      </c>
      <c r="B162" s="110"/>
      <c r="C162" s="110"/>
      <c r="D162" s="136"/>
      <c r="E162" s="146"/>
      <c r="F162" s="110"/>
      <c r="G162" s="126"/>
      <c r="H162" s="97"/>
    </row>
    <row r="163" spans="1:8" x14ac:dyDescent="0.25">
      <c r="A163" s="113">
        <v>1</v>
      </c>
      <c r="B163" s="113" t="s">
        <v>1415</v>
      </c>
      <c r="C163" s="113" t="s">
        <v>1416</v>
      </c>
      <c r="D163" s="137" t="s">
        <v>1353</v>
      </c>
      <c r="E163" s="147">
        <v>1.93</v>
      </c>
      <c r="F163" s="114">
        <f t="shared" si="10"/>
        <v>3860000</v>
      </c>
      <c r="G163" s="122">
        <f t="shared" si="11"/>
        <v>148462</v>
      </c>
      <c r="H163" s="97"/>
    </row>
    <row r="164" spans="1:8" x14ac:dyDescent="0.25">
      <c r="A164" s="97">
        <v>2</v>
      </c>
      <c r="B164" s="97" t="s">
        <v>1417</v>
      </c>
      <c r="C164" s="97" t="s">
        <v>1418</v>
      </c>
      <c r="D164" s="138" t="s">
        <v>1356</v>
      </c>
      <c r="E164" s="148">
        <v>2.1800000000000002</v>
      </c>
      <c r="F164" s="114">
        <f t="shared" si="10"/>
        <v>4360000</v>
      </c>
      <c r="G164" s="122">
        <f t="shared" si="11"/>
        <v>167692</v>
      </c>
      <c r="H164" s="97"/>
    </row>
    <row r="165" spans="1:8" x14ac:dyDescent="0.25">
      <c r="A165" s="97">
        <v>3</v>
      </c>
      <c r="B165" s="97" t="s">
        <v>1419</v>
      </c>
      <c r="C165" s="97" t="s">
        <v>1420</v>
      </c>
      <c r="D165" s="138" t="s">
        <v>1359</v>
      </c>
      <c r="E165" s="148">
        <v>2.5099999999999998</v>
      </c>
      <c r="F165" s="114">
        <f t="shared" si="10"/>
        <v>5020000</v>
      </c>
      <c r="G165" s="122">
        <f t="shared" si="11"/>
        <v>193077</v>
      </c>
      <c r="H165" s="97"/>
    </row>
    <row r="166" spans="1:8" x14ac:dyDescent="0.25">
      <c r="A166" s="97">
        <v>4</v>
      </c>
      <c r="B166" s="97" t="s">
        <v>1421</v>
      </c>
      <c r="C166" s="97" t="s">
        <v>1422</v>
      </c>
      <c r="D166" s="138" t="s">
        <v>1362</v>
      </c>
      <c r="E166" s="148">
        <v>2.83</v>
      </c>
      <c r="F166" s="114">
        <f t="shared" si="10"/>
        <v>5660000</v>
      </c>
      <c r="G166" s="122">
        <f t="shared" si="11"/>
        <v>217692</v>
      </c>
      <c r="H166" s="97"/>
    </row>
    <row r="167" spans="1:8" x14ac:dyDescent="0.25">
      <c r="A167" s="97">
        <v>5</v>
      </c>
      <c r="B167" s="97" t="s">
        <v>1423</v>
      </c>
      <c r="C167" s="97" t="s">
        <v>1424</v>
      </c>
      <c r="D167" s="138" t="s">
        <v>1353</v>
      </c>
      <c r="E167" s="148">
        <v>2.0499999999999998</v>
      </c>
      <c r="F167" s="114">
        <f t="shared" si="10"/>
        <v>4099999.9999999995</v>
      </c>
      <c r="G167" s="122">
        <f t="shared" si="11"/>
        <v>157692</v>
      </c>
      <c r="H167" s="97"/>
    </row>
    <row r="168" spans="1:8" x14ac:dyDescent="0.25">
      <c r="A168" s="97">
        <v>6</v>
      </c>
      <c r="B168" s="97" t="s">
        <v>1425</v>
      </c>
      <c r="C168" s="97" t="s">
        <v>1426</v>
      </c>
      <c r="D168" s="138" t="s">
        <v>1356</v>
      </c>
      <c r="E168" s="148">
        <v>2.35</v>
      </c>
      <c r="F168" s="114">
        <f t="shared" si="10"/>
        <v>4700000</v>
      </c>
      <c r="G168" s="122">
        <f t="shared" si="11"/>
        <v>180769</v>
      </c>
      <c r="H168" s="97"/>
    </row>
    <row r="169" spans="1:8" x14ac:dyDescent="0.25">
      <c r="A169" s="97">
        <v>7</v>
      </c>
      <c r="B169" s="97" t="s">
        <v>1427</v>
      </c>
      <c r="C169" s="97" t="s">
        <v>1428</v>
      </c>
      <c r="D169" s="138" t="s">
        <v>1359</v>
      </c>
      <c r="E169" s="148">
        <v>2.66</v>
      </c>
      <c r="F169" s="114">
        <f t="shared" si="10"/>
        <v>5320000</v>
      </c>
      <c r="G169" s="122">
        <f t="shared" si="11"/>
        <v>204615</v>
      </c>
      <c r="H169" s="97"/>
    </row>
    <row r="170" spans="1:8" x14ac:dyDescent="0.25">
      <c r="A170" s="111">
        <v>8</v>
      </c>
      <c r="B170" s="111" t="s">
        <v>1429</v>
      </c>
      <c r="C170" s="111" t="s">
        <v>1430</v>
      </c>
      <c r="D170" s="142" t="s">
        <v>1362</v>
      </c>
      <c r="E170" s="152">
        <v>2.99</v>
      </c>
      <c r="F170" s="114">
        <f t="shared" si="10"/>
        <v>5980000</v>
      </c>
      <c r="G170" s="122">
        <f t="shared" si="11"/>
        <v>230000</v>
      </c>
      <c r="H170" s="97"/>
    </row>
    <row r="171" spans="1:8" x14ac:dyDescent="0.25">
      <c r="A171" s="110" t="s">
        <v>1431</v>
      </c>
      <c r="B171" s="110"/>
      <c r="C171" s="110"/>
      <c r="D171" s="136"/>
      <c r="E171" s="146"/>
      <c r="F171" s="110"/>
      <c r="G171" s="126"/>
      <c r="H171" s="97"/>
    </row>
    <row r="172" spans="1:8" x14ac:dyDescent="0.25">
      <c r="A172" s="113" t="s">
        <v>1432</v>
      </c>
      <c r="B172" s="113"/>
      <c r="C172" s="113"/>
      <c r="D172" s="137"/>
      <c r="E172" s="147"/>
      <c r="F172" s="113"/>
      <c r="G172" s="129"/>
      <c r="H172" s="97"/>
    </row>
    <row r="173" spans="1:8" x14ac:dyDescent="0.25">
      <c r="A173" s="97">
        <v>1</v>
      </c>
      <c r="B173" s="97" t="s">
        <v>1433</v>
      </c>
      <c r="C173" s="97" t="s">
        <v>1434</v>
      </c>
      <c r="D173" s="138" t="s">
        <v>1353</v>
      </c>
      <c r="E173" s="148">
        <v>3.91</v>
      </c>
      <c r="F173" s="114">
        <f t="shared" ref="F173:F200" si="12">+E173*$G$4</f>
        <v>7820000</v>
      </c>
      <c r="G173" s="122">
        <f t="shared" ref="G173:G200" si="13">+ROUND(F173/26,0)</f>
        <v>300769</v>
      </c>
      <c r="H173" s="97"/>
    </row>
    <row r="174" spans="1:8" x14ac:dyDescent="0.25">
      <c r="A174" s="97">
        <v>2</v>
      </c>
      <c r="B174" s="97" t="s">
        <v>1435</v>
      </c>
      <c r="C174" s="97" t="s">
        <v>1436</v>
      </c>
      <c r="D174" s="138" t="s">
        <v>1356</v>
      </c>
      <c r="E174" s="148">
        <v>4.16</v>
      </c>
      <c r="F174" s="114">
        <f t="shared" si="12"/>
        <v>8320000</v>
      </c>
      <c r="G174" s="122">
        <f t="shared" si="13"/>
        <v>320000</v>
      </c>
      <c r="H174" s="97"/>
    </row>
    <row r="175" spans="1:8" x14ac:dyDescent="0.25">
      <c r="A175" s="97">
        <v>3</v>
      </c>
      <c r="B175" s="97" t="s">
        <v>1437</v>
      </c>
      <c r="C175" s="97" t="s">
        <v>1438</v>
      </c>
      <c r="D175" s="138"/>
      <c r="E175" s="148">
        <v>3.5</v>
      </c>
      <c r="F175" s="114">
        <f t="shared" si="12"/>
        <v>7000000</v>
      </c>
      <c r="G175" s="122">
        <f t="shared" si="13"/>
        <v>269231</v>
      </c>
      <c r="H175" s="97"/>
    </row>
    <row r="176" spans="1:8" x14ac:dyDescent="0.25">
      <c r="A176" s="97">
        <v>4</v>
      </c>
      <c r="B176" s="97" t="s">
        <v>1439</v>
      </c>
      <c r="C176" s="97" t="s">
        <v>1440</v>
      </c>
      <c r="D176" s="138"/>
      <c r="E176" s="148">
        <v>3.73</v>
      </c>
      <c r="F176" s="114">
        <f t="shared" si="12"/>
        <v>7460000</v>
      </c>
      <c r="G176" s="122">
        <f t="shared" si="13"/>
        <v>286923</v>
      </c>
      <c r="H176" s="97"/>
    </row>
    <row r="177" spans="1:8" x14ac:dyDescent="0.25">
      <c r="A177" s="97">
        <v>5</v>
      </c>
      <c r="B177" s="97" t="s">
        <v>1441</v>
      </c>
      <c r="C177" s="97" t="s">
        <v>1442</v>
      </c>
      <c r="D177" s="138"/>
      <c r="E177" s="148">
        <v>3.48</v>
      </c>
      <c r="F177" s="114">
        <f t="shared" si="12"/>
        <v>6960000</v>
      </c>
      <c r="G177" s="122">
        <f t="shared" si="13"/>
        <v>267692</v>
      </c>
      <c r="H177" s="97"/>
    </row>
    <row r="178" spans="1:8" x14ac:dyDescent="0.25">
      <c r="A178" s="97">
        <v>6</v>
      </c>
      <c r="B178" s="97" t="s">
        <v>1443</v>
      </c>
      <c r="C178" s="97" t="s">
        <v>1444</v>
      </c>
      <c r="D178" s="138"/>
      <c r="E178" s="148">
        <v>3.71</v>
      </c>
      <c r="F178" s="114">
        <f t="shared" si="12"/>
        <v>7420000</v>
      </c>
      <c r="G178" s="122">
        <f t="shared" si="13"/>
        <v>285385</v>
      </c>
      <c r="H178" s="97"/>
    </row>
    <row r="179" spans="1:8" x14ac:dyDescent="0.25">
      <c r="A179" s="97">
        <v>7</v>
      </c>
      <c r="B179" s="97" t="s">
        <v>1445</v>
      </c>
      <c r="C179" s="97" t="s">
        <v>1446</v>
      </c>
      <c r="D179" s="138"/>
      <c r="E179" s="148">
        <v>3.17</v>
      </c>
      <c r="F179" s="114">
        <f t="shared" si="12"/>
        <v>6340000</v>
      </c>
      <c r="G179" s="122">
        <f t="shared" si="13"/>
        <v>243846</v>
      </c>
      <c r="H179" s="97"/>
    </row>
    <row r="180" spans="1:8" x14ac:dyDescent="0.25">
      <c r="A180" s="97">
        <v>8</v>
      </c>
      <c r="B180" s="97" t="s">
        <v>1447</v>
      </c>
      <c r="C180" s="97" t="s">
        <v>1448</v>
      </c>
      <c r="D180" s="138"/>
      <c r="E180" s="148">
        <v>3.5</v>
      </c>
      <c r="F180" s="114">
        <f t="shared" si="12"/>
        <v>7000000</v>
      </c>
      <c r="G180" s="122">
        <f t="shared" si="13"/>
        <v>269231</v>
      </c>
      <c r="H180" s="97"/>
    </row>
    <row r="181" spans="1:8" x14ac:dyDescent="0.25">
      <c r="A181" s="97" t="s">
        <v>1449</v>
      </c>
      <c r="B181" s="97"/>
      <c r="C181" s="97"/>
      <c r="D181" s="138"/>
      <c r="E181" s="148"/>
      <c r="F181" s="97"/>
      <c r="G181" s="130"/>
      <c r="H181" s="97"/>
    </row>
    <row r="182" spans="1:8" x14ac:dyDescent="0.25">
      <c r="A182" s="97">
        <v>1</v>
      </c>
      <c r="B182" s="97" t="s">
        <v>1450</v>
      </c>
      <c r="C182" s="97" t="s">
        <v>1434</v>
      </c>
      <c r="D182" s="138"/>
      <c r="E182" s="148">
        <v>4.37</v>
      </c>
      <c r="F182" s="114">
        <f t="shared" si="12"/>
        <v>8740000</v>
      </c>
      <c r="G182" s="122">
        <f t="shared" si="13"/>
        <v>336154</v>
      </c>
      <c r="H182" s="97"/>
    </row>
    <row r="183" spans="1:8" x14ac:dyDescent="0.25">
      <c r="A183" s="97">
        <v>2</v>
      </c>
      <c r="B183" s="97" t="s">
        <v>1451</v>
      </c>
      <c r="C183" s="97" t="s">
        <v>1436</v>
      </c>
      <c r="D183" s="138"/>
      <c r="E183" s="148">
        <v>4.68</v>
      </c>
      <c r="F183" s="114">
        <f t="shared" si="12"/>
        <v>9360000</v>
      </c>
      <c r="G183" s="122">
        <f t="shared" si="13"/>
        <v>360000</v>
      </c>
      <c r="H183" s="97"/>
    </row>
    <row r="184" spans="1:8" x14ac:dyDescent="0.25">
      <c r="A184" s="97">
        <v>3</v>
      </c>
      <c r="B184" s="97" t="s">
        <v>1452</v>
      </c>
      <c r="C184" s="97" t="s">
        <v>1438</v>
      </c>
      <c r="D184" s="138"/>
      <c r="E184" s="148">
        <v>4.16</v>
      </c>
      <c r="F184" s="114">
        <f t="shared" si="12"/>
        <v>8320000</v>
      </c>
      <c r="G184" s="122">
        <f t="shared" si="13"/>
        <v>320000</v>
      </c>
      <c r="H184" s="97"/>
    </row>
    <row r="185" spans="1:8" x14ac:dyDescent="0.25">
      <c r="A185" s="97">
        <v>4</v>
      </c>
      <c r="B185" s="97" t="s">
        <v>1453</v>
      </c>
      <c r="C185" s="97" t="s">
        <v>1440</v>
      </c>
      <c r="D185" s="138"/>
      <c r="E185" s="148">
        <v>4.37</v>
      </c>
      <c r="F185" s="114">
        <f t="shared" si="12"/>
        <v>8740000</v>
      </c>
      <c r="G185" s="122">
        <f t="shared" si="13"/>
        <v>336154</v>
      </c>
      <c r="H185" s="97"/>
    </row>
    <row r="186" spans="1:8" x14ac:dyDescent="0.25">
      <c r="A186" s="97">
        <v>5</v>
      </c>
      <c r="B186" s="97" t="s">
        <v>1454</v>
      </c>
      <c r="C186" s="97" t="s">
        <v>1442</v>
      </c>
      <c r="D186" s="138"/>
      <c r="E186" s="148">
        <v>4.09</v>
      </c>
      <c r="F186" s="114">
        <f t="shared" si="12"/>
        <v>8180000</v>
      </c>
      <c r="G186" s="122">
        <f t="shared" si="13"/>
        <v>314615</v>
      </c>
      <c r="H186" s="97"/>
    </row>
    <row r="187" spans="1:8" x14ac:dyDescent="0.25">
      <c r="A187" s="97">
        <v>6</v>
      </c>
      <c r="B187" s="97" t="s">
        <v>1455</v>
      </c>
      <c r="C187" s="97" t="s">
        <v>1444</v>
      </c>
      <c r="D187" s="138"/>
      <c r="E187" s="148">
        <v>4.3</v>
      </c>
      <c r="F187" s="114">
        <f t="shared" si="12"/>
        <v>8600000</v>
      </c>
      <c r="G187" s="122">
        <f t="shared" si="13"/>
        <v>330769</v>
      </c>
      <c r="H187" s="97"/>
    </row>
    <row r="188" spans="1:8" x14ac:dyDescent="0.25">
      <c r="A188" s="97">
        <v>7</v>
      </c>
      <c r="B188" s="97" t="s">
        <v>1456</v>
      </c>
      <c r="C188" s="97" t="s">
        <v>1446</v>
      </c>
      <c r="D188" s="138"/>
      <c r="E188" s="148">
        <v>3.73</v>
      </c>
      <c r="F188" s="114">
        <f t="shared" si="12"/>
        <v>7460000</v>
      </c>
      <c r="G188" s="122">
        <f t="shared" si="13"/>
        <v>286923</v>
      </c>
      <c r="H188" s="97"/>
    </row>
    <row r="189" spans="1:8" x14ac:dyDescent="0.25">
      <c r="A189" s="97">
        <v>8</v>
      </c>
      <c r="B189" s="97" t="s">
        <v>1457</v>
      </c>
      <c r="C189" s="97" t="s">
        <v>1448</v>
      </c>
      <c r="D189" s="138"/>
      <c r="E189" s="148">
        <v>3.91</v>
      </c>
      <c r="F189" s="114">
        <f t="shared" si="12"/>
        <v>7820000</v>
      </c>
      <c r="G189" s="122">
        <f t="shared" si="13"/>
        <v>300769</v>
      </c>
      <c r="H189" s="97"/>
    </row>
    <row r="190" spans="1:8" x14ac:dyDescent="0.25">
      <c r="A190" s="97" t="s">
        <v>1458</v>
      </c>
      <c r="B190" s="97"/>
      <c r="C190" s="97"/>
      <c r="D190" s="138"/>
      <c r="E190" s="148"/>
      <c r="F190" s="97"/>
      <c r="G190" s="130"/>
      <c r="H190" s="97"/>
    </row>
    <row r="191" spans="1:8" x14ac:dyDescent="0.25">
      <c r="A191" s="97">
        <v>1</v>
      </c>
      <c r="B191" s="97" t="s">
        <v>1459</v>
      </c>
      <c r="C191" s="97" t="s">
        <v>1434</v>
      </c>
      <c r="D191" s="138"/>
      <c r="E191" s="148">
        <v>4.88</v>
      </c>
      <c r="F191" s="114">
        <f t="shared" si="12"/>
        <v>9760000</v>
      </c>
      <c r="G191" s="122">
        <f t="shared" si="13"/>
        <v>375385</v>
      </c>
      <c r="H191" s="97"/>
    </row>
    <row r="192" spans="1:8" x14ac:dyDescent="0.25">
      <c r="A192" s="97">
        <v>2</v>
      </c>
      <c r="B192" s="97" t="s">
        <v>1460</v>
      </c>
      <c r="C192" s="97" t="s">
        <v>1436</v>
      </c>
      <c r="D192" s="138"/>
      <c r="E192" s="148">
        <v>5.19</v>
      </c>
      <c r="F192" s="114">
        <f t="shared" si="12"/>
        <v>10380000</v>
      </c>
      <c r="G192" s="122">
        <f t="shared" si="13"/>
        <v>399231</v>
      </c>
      <c r="H192" s="97"/>
    </row>
    <row r="193" spans="1:8" x14ac:dyDescent="0.25">
      <c r="A193" s="97">
        <v>3</v>
      </c>
      <c r="B193" s="97" t="s">
        <v>1461</v>
      </c>
      <c r="C193" s="97" t="s">
        <v>1438</v>
      </c>
      <c r="D193" s="138"/>
      <c r="E193" s="148">
        <v>4.71</v>
      </c>
      <c r="F193" s="114">
        <f t="shared" si="12"/>
        <v>9420000</v>
      </c>
      <c r="G193" s="122">
        <f t="shared" si="13"/>
        <v>362308</v>
      </c>
      <c r="H193" s="97"/>
    </row>
    <row r="194" spans="1:8" x14ac:dyDescent="0.25">
      <c r="A194" s="97">
        <v>4</v>
      </c>
      <c r="B194" s="97" t="s">
        <v>1462</v>
      </c>
      <c r="C194" s="97" t="s">
        <v>1440</v>
      </c>
      <c r="D194" s="138"/>
      <c r="E194" s="148">
        <v>5.07</v>
      </c>
      <c r="F194" s="114">
        <f t="shared" si="12"/>
        <v>10140000</v>
      </c>
      <c r="G194" s="122">
        <f t="shared" si="13"/>
        <v>390000</v>
      </c>
      <c r="H194" s="97"/>
    </row>
    <row r="195" spans="1:8" x14ac:dyDescent="0.25">
      <c r="A195" s="97">
        <v>5</v>
      </c>
      <c r="B195" s="97" t="s">
        <v>1463</v>
      </c>
      <c r="C195" s="97" t="s">
        <v>1464</v>
      </c>
      <c r="D195" s="138"/>
      <c r="E195" s="148">
        <v>4.16</v>
      </c>
      <c r="F195" s="114">
        <f t="shared" si="12"/>
        <v>8320000</v>
      </c>
      <c r="G195" s="122">
        <f t="shared" si="13"/>
        <v>320000</v>
      </c>
      <c r="H195" s="97"/>
    </row>
    <row r="196" spans="1:8" x14ac:dyDescent="0.25">
      <c r="A196" s="97">
        <v>6</v>
      </c>
      <c r="B196" s="97" t="s">
        <v>1465</v>
      </c>
      <c r="C196" s="97" t="s">
        <v>1466</v>
      </c>
      <c r="D196" s="138"/>
      <c r="E196" s="148">
        <v>4.3600000000000003</v>
      </c>
      <c r="F196" s="114">
        <f t="shared" si="12"/>
        <v>8720000</v>
      </c>
      <c r="G196" s="122">
        <f t="shared" si="13"/>
        <v>335385</v>
      </c>
      <c r="H196" s="97"/>
    </row>
    <row r="197" spans="1:8" x14ac:dyDescent="0.25">
      <c r="A197" s="97">
        <v>7</v>
      </c>
      <c r="B197" s="97" t="s">
        <v>1467</v>
      </c>
      <c r="C197" s="97" t="s">
        <v>1442</v>
      </c>
      <c r="D197" s="138"/>
      <c r="E197" s="148">
        <v>4.68</v>
      </c>
      <c r="F197" s="114">
        <f t="shared" si="12"/>
        <v>9360000</v>
      </c>
      <c r="G197" s="122">
        <f t="shared" si="13"/>
        <v>360000</v>
      </c>
      <c r="H197" s="97"/>
    </row>
    <row r="198" spans="1:8" x14ac:dyDescent="0.25">
      <c r="A198" s="97">
        <v>8</v>
      </c>
      <c r="B198" s="97" t="s">
        <v>1468</v>
      </c>
      <c r="C198" s="97" t="s">
        <v>1444</v>
      </c>
      <c r="D198" s="138"/>
      <c r="E198" s="148">
        <v>4.92</v>
      </c>
      <c r="F198" s="114">
        <f t="shared" si="12"/>
        <v>9840000</v>
      </c>
      <c r="G198" s="122">
        <f t="shared" si="13"/>
        <v>378462</v>
      </c>
      <c r="H198" s="97"/>
    </row>
    <row r="199" spans="1:8" x14ac:dyDescent="0.25">
      <c r="A199" s="97">
        <v>9</v>
      </c>
      <c r="B199" s="97" t="s">
        <v>1469</v>
      </c>
      <c r="C199" s="97" t="s">
        <v>1446</v>
      </c>
      <c r="D199" s="138"/>
      <c r="E199" s="148">
        <v>4.37</v>
      </c>
      <c r="F199" s="114">
        <f t="shared" si="12"/>
        <v>8740000</v>
      </c>
      <c r="G199" s="122">
        <f t="shared" si="13"/>
        <v>336154</v>
      </c>
      <c r="H199" s="97"/>
    </row>
    <row r="200" spans="1:8" x14ac:dyDescent="0.25">
      <c r="A200" s="111">
        <v>10</v>
      </c>
      <c r="B200" s="111" t="s">
        <v>1470</v>
      </c>
      <c r="C200" s="111" t="s">
        <v>1448</v>
      </c>
      <c r="D200" s="142"/>
      <c r="E200" s="152">
        <v>4.68</v>
      </c>
      <c r="F200" s="114">
        <f t="shared" si="12"/>
        <v>9360000</v>
      </c>
      <c r="G200" s="122">
        <f t="shared" si="13"/>
        <v>360000</v>
      </c>
      <c r="H200" s="97"/>
    </row>
    <row r="201" spans="1:8" x14ac:dyDescent="0.25">
      <c r="A201" s="110" t="s">
        <v>1471</v>
      </c>
      <c r="B201" s="110"/>
      <c r="C201" s="110"/>
      <c r="D201" s="136"/>
      <c r="E201" s="146"/>
      <c r="F201" s="110"/>
      <c r="G201" s="126"/>
      <c r="H201" s="97"/>
    </row>
    <row r="202" spans="1:8" x14ac:dyDescent="0.25">
      <c r="A202" s="113" t="s">
        <v>1472</v>
      </c>
      <c r="B202" s="113"/>
      <c r="C202" s="113"/>
      <c r="D202" s="137"/>
      <c r="E202" s="147"/>
      <c r="F202" s="113"/>
      <c r="G202" s="129"/>
      <c r="H202" s="97"/>
    </row>
    <row r="203" spans="1:8" x14ac:dyDescent="0.25">
      <c r="A203" s="97">
        <v>1</v>
      </c>
      <c r="B203" s="97" t="s">
        <v>1473</v>
      </c>
      <c r="C203" s="97" t="s">
        <v>1474</v>
      </c>
      <c r="D203" s="138"/>
      <c r="E203" s="148">
        <v>5.19</v>
      </c>
      <c r="F203" s="114">
        <f t="shared" ref="F203:F223" si="14">+E203*$G$4</f>
        <v>10380000</v>
      </c>
      <c r="G203" s="122">
        <f t="shared" ref="G203:G223" si="15">+ROUND(F203/26,0)</f>
        <v>399231</v>
      </c>
      <c r="H203" s="97"/>
    </row>
    <row r="204" spans="1:8" x14ac:dyDescent="0.25">
      <c r="A204" s="97">
        <v>2</v>
      </c>
      <c r="B204" s="97" t="s">
        <v>1475</v>
      </c>
      <c r="C204" s="97" t="s">
        <v>1476</v>
      </c>
      <c r="D204" s="138"/>
      <c r="E204" s="148">
        <v>5.41</v>
      </c>
      <c r="F204" s="114">
        <f t="shared" si="14"/>
        <v>10820000</v>
      </c>
      <c r="G204" s="122">
        <f t="shared" si="15"/>
        <v>416154</v>
      </c>
      <c r="H204" s="97"/>
    </row>
    <row r="205" spans="1:8" x14ac:dyDescent="0.25">
      <c r="A205" s="97">
        <v>3</v>
      </c>
      <c r="B205" s="97" t="s">
        <v>1477</v>
      </c>
      <c r="C205" s="97" t="s">
        <v>1478</v>
      </c>
      <c r="D205" s="138"/>
      <c r="E205" s="148">
        <v>4.92</v>
      </c>
      <c r="F205" s="114">
        <f t="shared" si="14"/>
        <v>9840000</v>
      </c>
      <c r="G205" s="122">
        <f t="shared" si="15"/>
        <v>378462</v>
      </c>
      <c r="H205" s="97"/>
    </row>
    <row r="206" spans="1:8" x14ac:dyDescent="0.25">
      <c r="A206" s="97">
        <v>4</v>
      </c>
      <c r="B206" s="97" t="s">
        <v>1479</v>
      </c>
      <c r="C206" s="97" t="s">
        <v>1480</v>
      </c>
      <c r="D206" s="138"/>
      <c r="E206" s="148">
        <v>5.19</v>
      </c>
      <c r="F206" s="114">
        <f t="shared" si="14"/>
        <v>10380000</v>
      </c>
      <c r="G206" s="122">
        <f t="shared" si="15"/>
        <v>399231</v>
      </c>
      <c r="H206" s="97"/>
    </row>
    <row r="207" spans="1:8" x14ac:dyDescent="0.25">
      <c r="A207" s="97">
        <v>5</v>
      </c>
      <c r="B207" s="97" t="s">
        <v>1481</v>
      </c>
      <c r="C207" s="97" t="s">
        <v>1482</v>
      </c>
      <c r="D207" s="138"/>
      <c r="E207" s="148">
        <v>4.37</v>
      </c>
      <c r="F207" s="114">
        <f t="shared" si="14"/>
        <v>8740000</v>
      </c>
      <c r="G207" s="122">
        <f t="shared" si="15"/>
        <v>336154</v>
      </c>
      <c r="H207" s="97"/>
    </row>
    <row r="208" spans="1:8" x14ac:dyDescent="0.25">
      <c r="A208" s="97">
        <v>6</v>
      </c>
      <c r="B208" s="97" t="s">
        <v>1483</v>
      </c>
      <c r="C208" s="97" t="s">
        <v>1484</v>
      </c>
      <c r="D208" s="138"/>
      <c r="E208" s="148">
        <v>4.68</v>
      </c>
      <c r="F208" s="114">
        <f t="shared" si="14"/>
        <v>9360000</v>
      </c>
      <c r="G208" s="122">
        <f t="shared" si="15"/>
        <v>360000</v>
      </c>
      <c r="H208" s="97"/>
    </row>
    <row r="209" spans="1:8" x14ac:dyDescent="0.25">
      <c r="A209" s="97">
        <v>7</v>
      </c>
      <c r="B209" s="97" t="s">
        <v>1485</v>
      </c>
      <c r="C209" s="97" t="s">
        <v>1486</v>
      </c>
      <c r="D209" s="138"/>
      <c r="E209" s="148">
        <v>4.68</v>
      </c>
      <c r="F209" s="114">
        <f t="shared" si="14"/>
        <v>9360000</v>
      </c>
      <c r="G209" s="122">
        <f t="shared" si="15"/>
        <v>360000</v>
      </c>
      <c r="H209" s="97"/>
    </row>
    <row r="210" spans="1:8" x14ac:dyDescent="0.25">
      <c r="A210" s="97">
        <v>8</v>
      </c>
      <c r="B210" s="97" t="s">
        <v>1487</v>
      </c>
      <c r="C210" s="97" t="s">
        <v>1488</v>
      </c>
      <c r="D210" s="138"/>
      <c r="E210" s="148">
        <v>4.92</v>
      </c>
      <c r="F210" s="114">
        <f t="shared" si="14"/>
        <v>9840000</v>
      </c>
      <c r="G210" s="122">
        <f t="shared" si="15"/>
        <v>378462</v>
      </c>
      <c r="H210" s="97"/>
    </row>
    <row r="211" spans="1:8" x14ac:dyDescent="0.25">
      <c r="A211" s="97">
        <v>9</v>
      </c>
      <c r="B211" s="97" t="s">
        <v>1489</v>
      </c>
      <c r="C211" s="97" t="s">
        <v>1490</v>
      </c>
      <c r="D211" s="138"/>
      <c r="E211" s="148">
        <v>4.16</v>
      </c>
      <c r="F211" s="114">
        <f t="shared" si="14"/>
        <v>8320000</v>
      </c>
      <c r="G211" s="122">
        <f t="shared" si="15"/>
        <v>320000</v>
      </c>
      <c r="H211" s="97"/>
    </row>
    <row r="212" spans="1:8" x14ac:dyDescent="0.25">
      <c r="A212" s="97">
        <v>10</v>
      </c>
      <c r="B212" s="97" t="s">
        <v>1491</v>
      </c>
      <c r="C212" s="97" t="s">
        <v>1492</v>
      </c>
      <c r="D212" s="138"/>
      <c r="E212" s="148">
        <v>4.37</v>
      </c>
      <c r="F212" s="114">
        <f t="shared" si="14"/>
        <v>8740000</v>
      </c>
      <c r="G212" s="122">
        <f t="shared" si="15"/>
        <v>336154</v>
      </c>
      <c r="H212" s="97"/>
    </row>
    <row r="213" spans="1:8" x14ac:dyDescent="0.25">
      <c r="A213" s="97" t="s">
        <v>1493</v>
      </c>
      <c r="B213" s="97"/>
      <c r="C213" s="97"/>
      <c r="D213" s="138"/>
      <c r="E213" s="148"/>
      <c r="F213" s="97"/>
      <c r="G213" s="130"/>
      <c r="H213" s="97"/>
    </row>
    <row r="214" spans="1:8" x14ac:dyDescent="0.25">
      <c r="A214" s="97">
        <v>1</v>
      </c>
      <c r="B214" s="97" t="s">
        <v>1494</v>
      </c>
      <c r="C214" s="97" t="s">
        <v>1474</v>
      </c>
      <c r="D214" s="138"/>
      <c r="E214" s="148">
        <v>5.41</v>
      </c>
      <c r="F214" s="114">
        <f t="shared" si="14"/>
        <v>10820000</v>
      </c>
      <c r="G214" s="122">
        <f t="shared" si="15"/>
        <v>416154</v>
      </c>
      <c r="H214" s="97"/>
    </row>
    <row r="215" spans="1:8" x14ac:dyDescent="0.25">
      <c r="A215" s="97">
        <v>2</v>
      </c>
      <c r="B215" s="97" t="s">
        <v>1495</v>
      </c>
      <c r="C215" s="97" t="s">
        <v>1476</v>
      </c>
      <c r="D215" s="138"/>
      <c r="E215" s="148">
        <v>5.75</v>
      </c>
      <c r="F215" s="114">
        <f t="shared" si="14"/>
        <v>11500000</v>
      </c>
      <c r="G215" s="122">
        <f t="shared" si="15"/>
        <v>442308</v>
      </c>
      <c r="H215" s="97"/>
    </row>
    <row r="216" spans="1:8" x14ac:dyDescent="0.25">
      <c r="A216" s="97">
        <v>3</v>
      </c>
      <c r="B216" s="97" t="s">
        <v>1496</v>
      </c>
      <c r="C216" s="97" t="s">
        <v>1478</v>
      </c>
      <c r="D216" s="138"/>
      <c r="E216" s="148">
        <v>5.19</v>
      </c>
      <c r="F216" s="114">
        <f t="shared" si="14"/>
        <v>10380000</v>
      </c>
      <c r="G216" s="122">
        <f t="shared" si="15"/>
        <v>399231</v>
      </c>
      <c r="H216" s="97"/>
    </row>
    <row r="217" spans="1:8" x14ac:dyDescent="0.25">
      <c r="A217" s="97">
        <v>4</v>
      </c>
      <c r="B217" s="97" t="s">
        <v>1497</v>
      </c>
      <c r="C217" s="97" t="s">
        <v>1480</v>
      </c>
      <c r="D217" s="138"/>
      <c r="E217" s="148">
        <v>5.41</v>
      </c>
      <c r="F217" s="114">
        <f t="shared" si="14"/>
        <v>10820000</v>
      </c>
      <c r="G217" s="122">
        <f t="shared" si="15"/>
        <v>416154</v>
      </c>
      <c r="H217" s="97"/>
    </row>
    <row r="218" spans="1:8" x14ac:dyDescent="0.25">
      <c r="A218" s="97">
        <v>5</v>
      </c>
      <c r="B218" s="97" t="s">
        <v>1498</v>
      </c>
      <c r="C218" s="97" t="s">
        <v>1482</v>
      </c>
      <c r="D218" s="138"/>
      <c r="E218" s="148">
        <v>4.68</v>
      </c>
      <c r="F218" s="114">
        <f t="shared" si="14"/>
        <v>9360000</v>
      </c>
      <c r="G218" s="122">
        <f t="shared" si="15"/>
        <v>360000</v>
      </c>
      <c r="H218" s="97"/>
    </row>
    <row r="219" spans="1:8" x14ac:dyDescent="0.25">
      <c r="A219" s="97">
        <v>6</v>
      </c>
      <c r="B219" s="97" t="s">
        <v>1499</v>
      </c>
      <c r="C219" s="97" t="s">
        <v>1484</v>
      </c>
      <c r="D219" s="138"/>
      <c r="E219" s="148">
        <v>4.92</v>
      </c>
      <c r="F219" s="114">
        <f t="shared" si="14"/>
        <v>9840000</v>
      </c>
      <c r="G219" s="122">
        <f t="shared" si="15"/>
        <v>378462</v>
      </c>
      <c r="H219" s="97"/>
    </row>
    <row r="220" spans="1:8" x14ac:dyDescent="0.25">
      <c r="A220" s="97">
        <v>7</v>
      </c>
      <c r="B220" s="97" t="s">
        <v>1500</v>
      </c>
      <c r="C220" s="97" t="s">
        <v>1486</v>
      </c>
      <c r="D220" s="138"/>
      <c r="E220" s="148">
        <v>4.92</v>
      </c>
      <c r="F220" s="114">
        <f t="shared" si="14"/>
        <v>9840000</v>
      </c>
      <c r="G220" s="122">
        <f t="shared" si="15"/>
        <v>378462</v>
      </c>
      <c r="H220" s="97"/>
    </row>
    <row r="221" spans="1:8" x14ac:dyDescent="0.25">
      <c r="A221" s="97">
        <v>8</v>
      </c>
      <c r="B221" s="97" t="s">
        <v>1501</v>
      </c>
      <c r="C221" s="97" t="s">
        <v>1488</v>
      </c>
      <c r="D221" s="138"/>
      <c r="E221" s="148">
        <v>5.19</v>
      </c>
      <c r="F221" s="114">
        <f t="shared" si="14"/>
        <v>10380000</v>
      </c>
      <c r="G221" s="122">
        <f t="shared" si="15"/>
        <v>399231</v>
      </c>
      <c r="H221" s="97"/>
    </row>
    <row r="222" spans="1:8" x14ac:dyDescent="0.25">
      <c r="A222" s="97">
        <v>9</v>
      </c>
      <c r="B222" s="97" t="s">
        <v>1502</v>
      </c>
      <c r="C222" s="97" t="s">
        <v>1490</v>
      </c>
      <c r="D222" s="138"/>
      <c r="E222" s="148">
        <v>4.37</v>
      </c>
      <c r="F222" s="114">
        <f t="shared" si="14"/>
        <v>8740000</v>
      </c>
      <c r="G222" s="122">
        <f t="shared" si="15"/>
        <v>336154</v>
      </c>
      <c r="H222" s="97"/>
    </row>
    <row r="223" spans="1:8" x14ac:dyDescent="0.25">
      <c r="A223" s="98">
        <v>10</v>
      </c>
      <c r="B223" s="98" t="s">
        <v>1503</v>
      </c>
      <c r="C223" s="98" t="s">
        <v>1492</v>
      </c>
      <c r="D223" s="139"/>
      <c r="E223" s="149">
        <v>4.68</v>
      </c>
      <c r="F223" s="114">
        <f t="shared" si="14"/>
        <v>9360000</v>
      </c>
      <c r="G223" s="122">
        <f t="shared" si="15"/>
        <v>360000</v>
      </c>
      <c r="H223" s="97"/>
    </row>
    <row r="224" spans="1:8" x14ac:dyDescent="0.25">
      <c r="A224" s="104"/>
      <c r="B224" s="104"/>
      <c r="C224" s="104"/>
      <c r="D224" s="140"/>
      <c r="E224" s="150"/>
      <c r="F224" s="104"/>
      <c r="G224" s="104"/>
      <c r="H224" s="97"/>
    </row>
    <row r="225" spans="1:8" x14ac:dyDescent="0.25">
      <c r="A225" s="109" t="s">
        <v>1504</v>
      </c>
      <c r="B225" s="109"/>
      <c r="C225" s="109"/>
      <c r="H225" s="97"/>
    </row>
    <row r="226" spans="1:8" x14ac:dyDescent="0.25">
      <c r="A226" s="96">
        <v>1</v>
      </c>
      <c r="B226" s="96" t="s">
        <v>1505</v>
      </c>
      <c r="C226" s="96" t="s">
        <v>1506</v>
      </c>
      <c r="D226" s="141">
        <v>1</v>
      </c>
      <c r="E226" s="151">
        <v>2.99</v>
      </c>
      <c r="F226" s="100">
        <f t="shared" ref="F226:F232" si="16">+E226*$G$4</f>
        <v>5980000</v>
      </c>
      <c r="G226" s="125">
        <f t="shared" ref="G226:G232" si="17">+ROUND(F226/26,0)</f>
        <v>230000</v>
      </c>
      <c r="H226" s="97"/>
    </row>
    <row r="227" spans="1:8" x14ac:dyDescent="0.25">
      <c r="A227" s="97">
        <v>2</v>
      </c>
      <c r="B227" s="97" t="s">
        <v>1507</v>
      </c>
      <c r="C227" s="97" t="s">
        <v>1508</v>
      </c>
      <c r="D227" s="138">
        <v>2</v>
      </c>
      <c r="E227" s="148">
        <v>3.28</v>
      </c>
      <c r="F227" s="101">
        <f t="shared" si="16"/>
        <v>6560000</v>
      </c>
      <c r="G227" s="123">
        <f t="shared" si="17"/>
        <v>252308</v>
      </c>
      <c r="H227" s="97"/>
    </row>
    <row r="228" spans="1:8" x14ac:dyDescent="0.25">
      <c r="A228" s="97">
        <v>3</v>
      </c>
      <c r="B228" s="97" t="s">
        <v>1509</v>
      </c>
      <c r="C228" s="97" t="s">
        <v>1510</v>
      </c>
      <c r="D228" s="138">
        <v>3</v>
      </c>
      <c r="E228" s="148">
        <v>3.72</v>
      </c>
      <c r="F228" s="101">
        <f t="shared" si="16"/>
        <v>7440000</v>
      </c>
      <c r="G228" s="123">
        <f t="shared" si="17"/>
        <v>286154</v>
      </c>
      <c r="H228" s="97"/>
    </row>
    <row r="229" spans="1:8" x14ac:dyDescent="0.25">
      <c r="A229" s="97">
        <v>4</v>
      </c>
      <c r="B229" s="97" t="s">
        <v>1511</v>
      </c>
      <c r="C229" s="97" t="s">
        <v>1512</v>
      </c>
      <c r="D229" s="138">
        <v>4</v>
      </c>
      <c r="E229" s="148">
        <v>4.1500000000000004</v>
      </c>
      <c r="F229" s="101">
        <f t="shared" si="16"/>
        <v>8300000.0000000009</v>
      </c>
      <c r="G229" s="123">
        <f t="shared" si="17"/>
        <v>319231</v>
      </c>
      <c r="H229" s="97"/>
    </row>
    <row r="230" spans="1:8" x14ac:dyDescent="0.25">
      <c r="A230" s="97">
        <v>5</v>
      </c>
      <c r="B230" s="97" t="s">
        <v>1513</v>
      </c>
      <c r="C230" s="97" t="s">
        <v>1514</v>
      </c>
      <c r="D230" s="138" t="s">
        <v>1515</v>
      </c>
      <c r="E230" s="148">
        <v>4.67</v>
      </c>
      <c r="F230" s="101">
        <f t="shared" si="16"/>
        <v>9340000</v>
      </c>
      <c r="G230" s="123">
        <f t="shared" si="17"/>
        <v>359231</v>
      </c>
      <c r="H230" s="97"/>
    </row>
    <row r="231" spans="1:8" x14ac:dyDescent="0.25">
      <c r="A231" s="97">
        <v>6</v>
      </c>
      <c r="B231" s="97" t="s">
        <v>1516</v>
      </c>
      <c r="C231" s="97" t="s">
        <v>1517</v>
      </c>
      <c r="D231" s="138" t="s">
        <v>1518</v>
      </c>
      <c r="E231" s="148">
        <v>5.27</v>
      </c>
      <c r="F231" s="101">
        <f t="shared" si="16"/>
        <v>10540000</v>
      </c>
      <c r="G231" s="123">
        <f t="shared" si="17"/>
        <v>405385</v>
      </c>
      <c r="H231" s="97"/>
    </row>
    <row r="232" spans="1:8" x14ac:dyDescent="0.25">
      <c r="A232" s="98">
        <v>7</v>
      </c>
      <c r="B232" s="98" t="s">
        <v>1519</v>
      </c>
      <c r="C232" s="98" t="s">
        <v>1520</v>
      </c>
      <c r="D232" s="139" t="s">
        <v>1356</v>
      </c>
      <c r="E232" s="149">
        <v>5.75</v>
      </c>
      <c r="F232" s="102">
        <f t="shared" si="16"/>
        <v>11500000</v>
      </c>
      <c r="G232" s="124">
        <f t="shared" si="17"/>
        <v>442308</v>
      </c>
      <c r="H232" s="98"/>
    </row>
  </sheetData>
  <mergeCells count="1">
    <mergeCell ref="A1:G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Y611"/>
  <sheetViews>
    <sheetView topLeftCell="B8" workbookViewId="0">
      <pane xSplit="4" ySplit="6" topLeftCell="J280" activePane="bottomRight" state="frozen"/>
      <selection activeCell="B8" sqref="B8"/>
      <selection pane="topRight" activeCell="F8" sqref="F8"/>
      <selection pane="bottomLeft" activeCell="B14" sqref="B14"/>
      <selection pane="bottomRight" activeCell="N282" sqref="N282"/>
    </sheetView>
  </sheetViews>
  <sheetFormatPr defaultRowHeight="16.5" x14ac:dyDescent="0.2"/>
  <cols>
    <col min="1" max="1" width="0" style="38" hidden="1" customWidth="1"/>
    <col min="2" max="2" width="15.140625" style="38" customWidth="1"/>
    <col min="3" max="3" width="22" style="40" customWidth="1"/>
    <col min="4" max="4" width="45" style="38" customWidth="1"/>
    <col min="5" max="5" width="17" style="92" customWidth="1"/>
    <col min="6" max="6" width="23" style="38" customWidth="1"/>
    <col min="7" max="30" width="9.140625" style="38"/>
    <col min="31" max="31" width="12" style="38" customWidth="1"/>
    <col min="32" max="33" width="14" style="38" customWidth="1"/>
    <col min="34" max="34" width="14.28515625" style="38" customWidth="1"/>
    <col min="35" max="35" width="14" style="38" customWidth="1"/>
    <col min="36" max="36" width="14.140625" style="38" customWidth="1"/>
    <col min="37" max="37" width="13.42578125" style="38" customWidth="1"/>
    <col min="38" max="38" width="14" style="38" customWidth="1"/>
    <col min="39" max="39" width="13.5703125" style="38" customWidth="1"/>
    <col min="40" max="40" width="13.42578125" style="38" customWidth="1"/>
    <col min="41" max="41" width="14.7109375" style="38" customWidth="1"/>
    <col min="42" max="42" width="18.28515625" style="38" customWidth="1"/>
    <col min="43" max="43" width="15.7109375" style="38" customWidth="1"/>
    <col min="44" max="44" width="16.140625" style="38" customWidth="1"/>
    <col min="45" max="45" width="17.7109375" style="38" customWidth="1"/>
    <col min="46" max="46" width="18" style="38" customWidth="1"/>
    <col min="47" max="50" width="26.42578125" style="38" bestFit="1" customWidth="1"/>
    <col min="51" max="51" width="22.140625" style="38" customWidth="1"/>
    <col min="52" max="52" width="23.7109375" style="38" bestFit="1" customWidth="1"/>
    <col min="53" max="54" width="20" style="38" bestFit="1" customWidth="1"/>
    <col min="55" max="56" width="49.42578125" style="38" bestFit="1" customWidth="1"/>
    <col min="57" max="58" width="29" style="38" bestFit="1" customWidth="1"/>
    <col min="59" max="60" width="19.85546875" style="38" bestFit="1" customWidth="1"/>
    <col min="61" max="62" width="16.85546875" style="38" bestFit="1" customWidth="1"/>
    <col min="63" max="64" width="42.28515625" style="38" bestFit="1" customWidth="1"/>
    <col min="65" max="66" width="24.7109375" style="38" bestFit="1" customWidth="1"/>
    <col min="67" max="68" width="19.85546875" style="38" bestFit="1" customWidth="1"/>
    <col min="69" max="70" width="16.85546875" style="38" bestFit="1" customWidth="1"/>
    <col min="71" max="72" width="18" style="38" bestFit="1" customWidth="1"/>
    <col min="73" max="74" width="42.28515625" style="38" bestFit="1" customWidth="1"/>
    <col min="75" max="76" width="24.7109375" style="38" bestFit="1" customWidth="1"/>
    <col min="77" max="77" width="33.28515625" style="38" customWidth="1"/>
    <col min="78" max="78" width="30.7109375" style="38" bestFit="1" customWidth="1"/>
    <col min="79" max="80" width="68.5703125" style="38" bestFit="1" customWidth="1"/>
    <col min="81" max="81" width="132.5703125" style="38" bestFit="1" customWidth="1"/>
    <col min="82" max="82" width="18.42578125" style="38" customWidth="1"/>
    <col min="83" max="83" width="18.7109375" style="38" customWidth="1"/>
    <col min="84" max="84" width="19.7109375" style="38" customWidth="1"/>
    <col min="85" max="86" width="51.140625" style="38" bestFit="1" customWidth="1"/>
    <col min="87" max="88" width="30.7109375" style="38" bestFit="1" customWidth="1"/>
    <col min="89" max="89" width="68.5703125" style="38" bestFit="1" customWidth="1"/>
    <col min="90" max="90" width="19.85546875" style="38" customWidth="1"/>
    <col min="91" max="91" width="18.28515625" style="38" customWidth="1"/>
    <col min="92" max="92" width="31" style="38" customWidth="1"/>
    <col min="93" max="93" width="18.7109375" style="38" customWidth="1"/>
    <col min="94" max="94" width="34" style="38" customWidth="1"/>
    <col min="95" max="95" width="19.7109375" style="38" customWidth="1"/>
    <col min="96" max="96" width="51.140625" style="38" bestFit="1" customWidth="1"/>
    <col min="97" max="97" width="14" style="38" customWidth="1"/>
    <col min="98" max="98" width="14.140625" style="38" customWidth="1"/>
    <col min="99" max="100" width="12.85546875" style="38" bestFit="1" customWidth="1"/>
    <col min="101" max="102" width="18.140625" style="38" bestFit="1" customWidth="1"/>
    <col min="103" max="103" width="13.28515625" style="38" bestFit="1" customWidth="1"/>
    <col min="104" max="16384" width="9.140625" style="38"/>
  </cols>
  <sheetData>
    <row r="2" spans="2:103" ht="22.5" customHeight="1" x14ac:dyDescent="0.25">
      <c r="C2" s="242" t="s">
        <v>1139</v>
      </c>
      <c r="D2" s="242"/>
      <c r="BE2" s="97"/>
    </row>
    <row r="3" spans="2:103" ht="21.75" customHeight="1" x14ac:dyDescent="0.25">
      <c r="B3" s="39" t="s">
        <v>1134</v>
      </c>
      <c r="BE3" s="97"/>
    </row>
    <row r="4" spans="2:103" x14ac:dyDescent="0.25">
      <c r="B4" s="244" t="s">
        <v>1135</v>
      </c>
      <c r="C4" s="244"/>
      <c r="D4" s="244"/>
      <c r="E4" s="160" t="s">
        <v>1147</v>
      </c>
      <c r="F4" s="52"/>
      <c r="G4" s="52"/>
      <c r="H4" s="52"/>
      <c r="BE4" s="97"/>
    </row>
    <row r="5" spans="2:103" ht="15.75" x14ac:dyDescent="0.25">
      <c r="B5" s="244" t="s">
        <v>1521</v>
      </c>
      <c r="C5" s="244"/>
      <c r="D5" s="244"/>
      <c r="E5" s="248" t="s">
        <v>1148</v>
      </c>
      <c r="F5" s="263"/>
      <c r="G5" s="263"/>
      <c r="H5" s="263"/>
      <c r="BE5" s="97"/>
    </row>
    <row r="6" spans="2:103" ht="15.75" x14ac:dyDescent="0.25">
      <c r="B6" s="244" t="s">
        <v>1136</v>
      </c>
      <c r="C6" s="244"/>
      <c r="D6" s="244"/>
      <c r="E6" s="248" t="s">
        <v>1149</v>
      </c>
      <c r="F6" s="263"/>
      <c r="G6" s="263"/>
      <c r="H6" s="263"/>
      <c r="BE6" s="97"/>
    </row>
    <row r="7" spans="2:103" x14ac:dyDescent="0.25">
      <c r="B7" s="244" t="s">
        <v>1137</v>
      </c>
      <c r="C7" s="244"/>
      <c r="D7" s="244"/>
      <c r="F7" s="52"/>
      <c r="G7" s="52"/>
      <c r="H7" s="52"/>
      <c r="BE7" s="97"/>
    </row>
    <row r="8" spans="2:103" x14ac:dyDescent="0.25">
      <c r="B8" s="244" t="s">
        <v>1138</v>
      </c>
      <c r="C8" s="244"/>
      <c r="D8" s="244"/>
      <c r="F8" s="52"/>
      <c r="G8" s="52"/>
      <c r="H8" s="52"/>
      <c r="BE8" s="97"/>
    </row>
    <row r="9" spans="2:103" ht="18.75" x14ac:dyDescent="0.25">
      <c r="B9" s="30"/>
      <c r="C9" s="30"/>
      <c r="D9" s="183"/>
      <c r="F9" s="52"/>
      <c r="G9" s="52"/>
      <c r="H9" s="52"/>
      <c r="AY9" s="110" t="s">
        <v>1541</v>
      </c>
      <c r="BE9" s="97"/>
      <c r="BY9" s="110" t="s">
        <v>1471</v>
      </c>
    </row>
    <row r="10" spans="2:103" s="44" customFormat="1" ht="19.5" thickBot="1" x14ac:dyDescent="0.3">
      <c r="B10" s="30"/>
      <c r="C10" s="30"/>
      <c r="D10" s="183"/>
      <c r="E10" s="161"/>
      <c r="AE10" s="256" t="s">
        <v>1387</v>
      </c>
      <c r="AF10" s="256"/>
      <c r="AG10" s="256"/>
      <c r="AH10" s="256"/>
      <c r="AI10" s="256"/>
      <c r="AJ10" s="256"/>
      <c r="AK10" s="257" t="s">
        <v>1401</v>
      </c>
      <c r="AL10" s="257"/>
      <c r="AM10" s="257"/>
      <c r="AN10" s="257"/>
      <c r="AO10" s="257"/>
      <c r="AP10" s="257"/>
      <c r="AQ10" s="258" t="s">
        <v>1540</v>
      </c>
      <c r="AR10" s="256"/>
      <c r="AS10" s="256"/>
      <c r="AY10" s="259" t="s">
        <v>1432</v>
      </c>
      <c r="AZ10" s="260"/>
      <c r="BA10" s="260"/>
      <c r="BB10" s="260"/>
      <c r="BC10" s="260"/>
      <c r="BD10" s="260"/>
      <c r="BE10" s="260"/>
      <c r="BF10" s="260"/>
      <c r="BG10" s="258" t="s">
        <v>1449</v>
      </c>
      <c r="BH10" s="256"/>
      <c r="BI10" s="256"/>
      <c r="BJ10" s="256"/>
      <c r="BK10" s="256"/>
      <c r="BL10" s="256"/>
      <c r="BM10" s="256"/>
      <c r="BN10" s="261"/>
      <c r="BO10" s="254" t="s">
        <v>1458</v>
      </c>
      <c r="BP10" s="255"/>
      <c r="BQ10" s="255"/>
      <c r="BR10" s="255"/>
      <c r="BS10" s="255"/>
      <c r="BT10" s="255"/>
      <c r="BU10" s="255"/>
      <c r="BV10" s="255"/>
      <c r="BW10" s="255"/>
      <c r="BX10" s="255"/>
      <c r="BY10" s="254" t="s">
        <v>1472</v>
      </c>
      <c r="BZ10" s="255"/>
      <c r="CA10" s="255"/>
      <c r="CB10" s="255"/>
      <c r="CC10" s="255"/>
      <c r="CD10" s="255"/>
      <c r="CE10" s="255"/>
      <c r="CF10" s="255"/>
      <c r="CG10" s="255"/>
      <c r="CH10" s="262"/>
      <c r="CI10" s="254" t="s">
        <v>1493</v>
      </c>
      <c r="CJ10" s="255"/>
      <c r="CK10" s="255"/>
      <c r="CL10" s="255"/>
      <c r="CM10" s="255"/>
      <c r="CN10" s="255"/>
      <c r="CO10" s="255"/>
      <c r="CP10" s="255"/>
      <c r="CQ10" s="255"/>
      <c r="CR10" s="255"/>
      <c r="CS10" s="157" t="s">
        <v>1542</v>
      </c>
    </row>
    <row r="11" spans="2:103" s="43" customFormat="1" ht="88.5" customHeight="1" thickBot="1" x14ac:dyDescent="0.25">
      <c r="B11" s="207" t="s">
        <v>0</v>
      </c>
      <c r="C11" s="264" t="s">
        <v>1</v>
      </c>
      <c r="D11" s="207" t="s">
        <v>5</v>
      </c>
      <c r="E11" s="158" t="s">
        <v>1123</v>
      </c>
      <c r="F11" s="57" t="s">
        <v>1124</v>
      </c>
      <c r="G11" s="251" t="s">
        <v>1529</v>
      </c>
      <c r="H11" s="251"/>
      <c r="I11" s="251"/>
      <c r="J11" s="251"/>
      <c r="K11" s="251"/>
      <c r="L11" s="251"/>
      <c r="M11" s="252" t="s">
        <v>1530</v>
      </c>
      <c r="N11" s="251"/>
      <c r="O11" s="251"/>
      <c r="P11" s="251"/>
      <c r="Q11" s="251"/>
      <c r="R11" s="253"/>
      <c r="S11" s="251" t="s">
        <v>1531</v>
      </c>
      <c r="T11" s="251"/>
      <c r="U11" s="251"/>
      <c r="V11" s="251"/>
      <c r="W11" s="251" t="s">
        <v>1532</v>
      </c>
      <c r="X11" s="251"/>
      <c r="Y11" s="251"/>
      <c r="Z11" s="251"/>
      <c r="AA11" s="251" t="s">
        <v>1533</v>
      </c>
      <c r="AB11" s="251"/>
      <c r="AC11" s="251"/>
      <c r="AD11" s="251"/>
      <c r="AE11" s="252" t="s">
        <v>1534</v>
      </c>
      <c r="AF11" s="251"/>
      <c r="AG11" s="252" t="s">
        <v>1536</v>
      </c>
      <c r="AH11" s="251"/>
      <c r="AI11" s="252" t="s">
        <v>1537</v>
      </c>
      <c r="AJ11" s="251"/>
      <c r="AK11" s="252" t="s">
        <v>1535</v>
      </c>
      <c r="AL11" s="251"/>
      <c r="AM11" s="252" t="s">
        <v>1538</v>
      </c>
      <c r="AN11" s="251"/>
      <c r="AO11" s="252" t="s">
        <v>1539</v>
      </c>
      <c r="AP11" s="251"/>
      <c r="AQ11" s="182" t="s">
        <v>1416</v>
      </c>
      <c r="AR11" s="182" t="s">
        <v>1418</v>
      </c>
      <c r="AS11" s="182" t="s">
        <v>1420</v>
      </c>
      <c r="AT11" s="182" t="s">
        <v>1422</v>
      </c>
      <c r="AU11" s="182" t="s">
        <v>1424</v>
      </c>
      <c r="AV11" s="182" t="s">
        <v>1426</v>
      </c>
      <c r="AW11" s="182" t="s">
        <v>1428</v>
      </c>
      <c r="AX11" s="182" t="s">
        <v>1430</v>
      </c>
      <c r="AY11" s="188" t="s">
        <v>1434</v>
      </c>
      <c r="AZ11" s="188" t="s">
        <v>1436</v>
      </c>
      <c r="BA11" s="188" t="s">
        <v>1438</v>
      </c>
      <c r="BB11" s="188" t="s">
        <v>1440</v>
      </c>
      <c r="BC11" s="188" t="s">
        <v>1442</v>
      </c>
      <c r="BD11" s="188" t="s">
        <v>1444</v>
      </c>
      <c r="BE11" s="188" t="s">
        <v>1446</v>
      </c>
      <c r="BF11" s="182" t="s">
        <v>1448</v>
      </c>
      <c r="BG11" s="189" t="s">
        <v>1434</v>
      </c>
      <c r="BH11" s="189" t="s">
        <v>1436</v>
      </c>
      <c r="BI11" s="189" t="s">
        <v>1438</v>
      </c>
      <c r="BJ11" s="189" t="s">
        <v>1440</v>
      </c>
      <c r="BK11" s="189" t="s">
        <v>1442</v>
      </c>
      <c r="BL11" s="189" t="s">
        <v>1444</v>
      </c>
      <c r="BM11" s="189" t="s">
        <v>1446</v>
      </c>
      <c r="BN11" s="189" t="s">
        <v>1448</v>
      </c>
      <c r="BO11" s="189" t="s">
        <v>1434</v>
      </c>
      <c r="BP11" s="189" t="s">
        <v>1436</v>
      </c>
      <c r="BQ11" s="189" t="s">
        <v>1438</v>
      </c>
      <c r="BR11" s="189" t="s">
        <v>1440</v>
      </c>
      <c r="BS11" s="189" t="s">
        <v>1464</v>
      </c>
      <c r="BT11" s="189" t="s">
        <v>1466</v>
      </c>
      <c r="BU11" s="189" t="s">
        <v>1442</v>
      </c>
      <c r="BV11" s="189" t="s">
        <v>1444</v>
      </c>
      <c r="BW11" s="189" t="s">
        <v>1446</v>
      </c>
      <c r="BX11" s="189" t="s">
        <v>1448</v>
      </c>
      <c r="BY11" s="189" t="s">
        <v>1474</v>
      </c>
      <c r="BZ11" s="189" t="s">
        <v>1476</v>
      </c>
      <c r="CA11" s="189" t="s">
        <v>1478</v>
      </c>
      <c r="CB11" s="189" t="s">
        <v>1480</v>
      </c>
      <c r="CC11" s="189" t="s">
        <v>1482</v>
      </c>
      <c r="CD11" s="189" t="s">
        <v>1484</v>
      </c>
      <c r="CE11" s="189" t="s">
        <v>1486</v>
      </c>
      <c r="CF11" s="189" t="s">
        <v>1488</v>
      </c>
      <c r="CG11" s="189" t="s">
        <v>1490</v>
      </c>
      <c r="CH11" s="189" t="s">
        <v>1492</v>
      </c>
      <c r="CI11" s="189" t="s">
        <v>1474</v>
      </c>
      <c r="CJ11" s="189" t="s">
        <v>1476</v>
      </c>
      <c r="CK11" s="189" t="s">
        <v>1478</v>
      </c>
      <c r="CL11" s="189" t="s">
        <v>1480</v>
      </c>
      <c r="CM11" s="189" t="s">
        <v>1482</v>
      </c>
      <c r="CN11" s="189" t="s">
        <v>1484</v>
      </c>
      <c r="CO11" s="189" t="s">
        <v>1486</v>
      </c>
      <c r="CP11" s="189" t="s">
        <v>1488</v>
      </c>
      <c r="CQ11" s="189" t="s">
        <v>1490</v>
      </c>
      <c r="CR11" s="189" t="s">
        <v>1492</v>
      </c>
      <c r="CS11" s="189" t="s">
        <v>1506</v>
      </c>
      <c r="CT11" s="189" t="s">
        <v>1508</v>
      </c>
      <c r="CU11" s="189" t="s">
        <v>1510</v>
      </c>
      <c r="CV11" s="189" t="s">
        <v>1512</v>
      </c>
      <c r="CW11" s="189" t="s">
        <v>1514</v>
      </c>
      <c r="CX11" s="189" t="s">
        <v>1517</v>
      </c>
      <c r="CY11" s="189" t="s">
        <v>1520</v>
      </c>
    </row>
    <row r="12" spans="2:103" s="43" customFormat="1" ht="17.25" thickBot="1" x14ac:dyDescent="0.3">
      <c r="B12" s="208"/>
      <c r="C12" s="265"/>
      <c r="D12" s="208"/>
      <c r="E12" s="55" t="s">
        <v>1129</v>
      </c>
      <c r="F12" s="57" t="s">
        <v>1130</v>
      </c>
      <c r="G12" s="94" t="str">
        <f>+'nhan cong'!B9</f>
        <v>N1207</v>
      </c>
      <c r="H12" s="94" t="str">
        <f>+'nhan cong'!B19</f>
        <v>N1307</v>
      </c>
      <c r="I12" s="94" t="str">
        <f>+'nhan cong'!B29</f>
        <v>N1407</v>
      </c>
      <c r="J12" s="94" t="str">
        <f>+'nhan cong'!B39</f>
        <v>N1507</v>
      </c>
      <c r="K12" s="94" t="str">
        <f>+'nhan cong'!B49</f>
        <v>N1607</v>
      </c>
      <c r="L12" s="94" t="str">
        <f>+'nhan cong'!B59</f>
        <v>N1707</v>
      </c>
      <c r="M12" s="94" t="str">
        <f>+'nhan cong'!B62</f>
        <v>N2207</v>
      </c>
      <c r="N12" s="94" t="str">
        <f>+'nhan cong'!B72</f>
        <v>N2307</v>
      </c>
      <c r="O12" s="94" t="str">
        <f>+'nhan cong'!B82</f>
        <v>N2407</v>
      </c>
      <c r="P12" s="94" t="str">
        <f>+'nhan cong'!B92</f>
        <v>N2507</v>
      </c>
      <c r="Q12" s="94" t="str">
        <f>+'nhan cong'!B102</f>
        <v>N2607</v>
      </c>
      <c r="R12" s="154" t="str">
        <f>+'nhan cong'!B112</f>
        <v>N2707</v>
      </c>
      <c r="S12" s="94" t="str">
        <f>+'nhan cong'!B131</f>
        <v>Lx.175</v>
      </c>
      <c r="T12" s="94" t="str">
        <f>+'nhan cong'!B132</f>
        <v>Lx.275</v>
      </c>
      <c r="U12" s="94" t="str">
        <f>+'nhan cong'!B133</f>
        <v>Lx.375</v>
      </c>
      <c r="V12" s="94" t="str">
        <f>+'nhan cong'!B134</f>
        <v>Lx.475</v>
      </c>
      <c r="W12" s="155" t="str">
        <f>+'nhan cong'!B136</f>
        <v>Lx.125</v>
      </c>
      <c r="X12" s="155" t="str">
        <f>+'nhan cong'!B137</f>
        <v>Lx.225</v>
      </c>
      <c r="Y12" s="155" t="str">
        <f>+'nhan cong'!B138</f>
        <v>Lx.325</v>
      </c>
      <c r="Z12" s="155" t="str">
        <f>+'nhan cong'!B139</f>
        <v>Lx.425</v>
      </c>
      <c r="AA12" s="155" t="str">
        <f>+'nhan cong'!B141</f>
        <v>Lx.140</v>
      </c>
      <c r="AB12" s="155" t="str">
        <f>+'nhan cong'!B142</f>
        <v>Lx.240</v>
      </c>
      <c r="AC12" s="155" t="str">
        <f>+'nhan cong'!B143</f>
        <v>Lx.340</v>
      </c>
      <c r="AD12" s="155" t="str">
        <f>+'nhan cong'!B144</f>
        <v>Lx.440</v>
      </c>
      <c r="AE12" s="94" t="str">
        <f>+'nhan cong'!B149</f>
        <v>Ttr.11s</v>
      </c>
      <c r="AF12" s="94" t="str">
        <f>+'nhan cong'!B150</f>
        <v>Ttr.12s</v>
      </c>
      <c r="AG12" s="94" t="str">
        <f>+'nhan cong'!B151</f>
        <v>Tp1M1.11s</v>
      </c>
      <c r="AH12" s="94" t="str">
        <f>+'nhan cong'!B152</f>
        <v>Tp1M1.12s</v>
      </c>
      <c r="AI12" s="94" t="str">
        <f>+'nhan cong'!B153</f>
        <v>Tp2M2.11s</v>
      </c>
      <c r="AJ12" s="94" t="str">
        <f>+'nhan cong'!B154</f>
        <v>Tp2M2.12s</v>
      </c>
      <c r="AK12" s="94" t="str">
        <f>+'nhan cong'!B156</f>
        <v>Ttr.21s</v>
      </c>
      <c r="AL12" s="94" t="str">
        <f>+'nhan cong'!B157</f>
        <v>Ttr.22s</v>
      </c>
      <c r="AM12" s="94" t="str">
        <f>+'nhan cong'!B158</f>
        <v>Tp1M1.21s</v>
      </c>
      <c r="AN12" s="94" t="str">
        <f>+'nhan cong'!B159</f>
        <v>Tp1M1.22s</v>
      </c>
      <c r="AO12" s="94" t="str">
        <f>+'nhan cong'!B160</f>
        <v>Tp2M2.21s</v>
      </c>
      <c r="AP12" s="94" t="str">
        <f>+'nhan cong'!B161</f>
        <v>Tp2M2.22s</v>
      </c>
      <c r="AQ12" s="182" t="str">
        <f>+'nhan cong'!B163</f>
        <v>ThuyThu.1b</v>
      </c>
      <c r="AR12" s="182" t="str">
        <f>+'nhan cong'!B164</f>
        <v>ThuyThu.2b</v>
      </c>
      <c r="AS12" s="182" t="str">
        <f>+'nhan cong'!B165</f>
        <v>ThuyThu.3b</v>
      </c>
      <c r="AT12" s="182" t="str">
        <f>+'nhan cong'!B166</f>
        <v>ThuyThu.4b</v>
      </c>
      <c r="AU12" s="182" t="str">
        <f>+'nhan cong'!B167</f>
        <v>TmayTdien.1b</v>
      </c>
      <c r="AV12" s="182" t="str">
        <f>+'nhan cong'!B168</f>
        <v>TmayTdien.2b</v>
      </c>
      <c r="AW12" s="182" t="str">
        <f>+'nhan cong'!B169</f>
        <v>TmayTdien.3b</v>
      </c>
      <c r="AX12" s="182" t="str">
        <f>+'nhan cong'!B170</f>
        <v>TmayTdien.4b</v>
      </c>
      <c r="AY12" s="189" t="s">
        <v>1433</v>
      </c>
      <c r="AZ12" s="189" t="s">
        <v>1435</v>
      </c>
      <c r="BA12" s="189" t="s">
        <v>1437</v>
      </c>
      <c r="BB12" s="189" t="s">
        <v>1439</v>
      </c>
      <c r="BC12" s="189" t="s">
        <v>1441</v>
      </c>
      <c r="BD12" s="189" t="s">
        <v>1443</v>
      </c>
      <c r="BE12" s="189" t="s">
        <v>1445</v>
      </c>
      <c r="BF12" s="189" t="s">
        <v>1447</v>
      </c>
      <c r="BG12" s="189" t="s">
        <v>1450</v>
      </c>
      <c r="BH12" s="189" t="s">
        <v>1451</v>
      </c>
      <c r="BI12" s="189" t="s">
        <v>1452</v>
      </c>
      <c r="BJ12" s="189" t="s">
        <v>1453</v>
      </c>
      <c r="BK12" s="189" t="s">
        <v>1454</v>
      </c>
      <c r="BL12" s="189" t="s">
        <v>1455</v>
      </c>
      <c r="BM12" s="189" t="s">
        <v>1456</v>
      </c>
      <c r="BN12" s="189" t="s">
        <v>1457</v>
      </c>
      <c r="BO12" s="189" t="s">
        <v>1459</v>
      </c>
      <c r="BP12" s="189" t="s">
        <v>1460</v>
      </c>
      <c r="BQ12" s="189" t="s">
        <v>1461</v>
      </c>
      <c r="BR12" s="189" t="s">
        <v>1462</v>
      </c>
      <c r="BS12" s="189" t="s">
        <v>1463</v>
      </c>
      <c r="BT12" s="189" t="s">
        <v>1465</v>
      </c>
      <c r="BU12" s="189" t="s">
        <v>1467</v>
      </c>
      <c r="BV12" s="189" t="s">
        <v>1468</v>
      </c>
      <c r="BW12" s="189" t="s">
        <v>1469</v>
      </c>
      <c r="BX12" s="189" t="s">
        <v>1470</v>
      </c>
      <c r="BY12" s="189" t="s">
        <v>1473</v>
      </c>
      <c r="BZ12" s="189" t="s">
        <v>1475</v>
      </c>
      <c r="CA12" s="189" t="s">
        <v>1477</v>
      </c>
      <c r="CB12" s="189" t="s">
        <v>1479</v>
      </c>
      <c r="CC12" s="189" t="s">
        <v>1481</v>
      </c>
      <c r="CD12" s="189" t="s">
        <v>1483</v>
      </c>
      <c r="CE12" s="189" t="s">
        <v>1485</v>
      </c>
      <c r="CF12" s="189" t="s">
        <v>1487</v>
      </c>
      <c r="CG12" s="189" t="s">
        <v>1489</v>
      </c>
      <c r="CH12" s="189" t="s">
        <v>1491</v>
      </c>
      <c r="CI12" s="189" t="s">
        <v>1494</v>
      </c>
      <c r="CJ12" s="189" t="s">
        <v>1495</v>
      </c>
      <c r="CK12" s="189" t="s">
        <v>1496</v>
      </c>
      <c r="CL12" s="189" t="s">
        <v>1497</v>
      </c>
      <c r="CM12" s="189" t="s">
        <v>1498</v>
      </c>
      <c r="CN12" s="189" t="s">
        <v>1499</v>
      </c>
      <c r="CO12" s="189" t="s">
        <v>1500</v>
      </c>
      <c r="CP12" s="189" t="s">
        <v>1501</v>
      </c>
      <c r="CQ12" s="189" t="s">
        <v>1502</v>
      </c>
      <c r="CR12" s="189" t="s">
        <v>1503</v>
      </c>
      <c r="CS12" s="189" t="s">
        <v>1505</v>
      </c>
      <c r="CT12" s="189" t="s">
        <v>1507</v>
      </c>
      <c r="CU12" s="189" t="s">
        <v>1509</v>
      </c>
      <c r="CV12" s="189" t="s">
        <v>1511</v>
      </c>
      <c r="CW12" s="189" t="s">
        <v>1513</v>
      </c>
      <c r="CX12" s="189" t="s">
        <v>1516</v>
      </c>
      <c r="CY12" s="189" t="s">
        <v>1519</v>
      </c>
    </row>
    <row r="13" spans="2:103" ht="17.25" thickBot="1" x14ac:dyDescent="0.3">
      <c r="B13" s="1">
        <v>1</v>
      </c>
      <c r="C13" s="6">
        <v>2</v>
      </c>
      <c r="D13" s="170">
        <v>8</v>
      </c>
      <c r="E13" s="73">
        <v>14</v>
      </c>
      <c r="F13" s="54">
        <v>15</v>
      </c>
      <c r="G13" s="156">
        <f>+VLOOKUP(G12,'nhan cong'!$B$9:$G$59,6,0)</f>
        <v>140769</v>
      </c>
      <c r="H13" s="156">
        <f>+VLOOKUP(H12,'nhan cong'!$B$9:$G$59,6,0)</f>
        <v>166154</v>
      </c>
      <c r="I13" s="156">
        <f>+VLOOKUP(I12,'nhan cong'!$B$9:$G$59,6,0)</f>
        <v>196154</v>
      </c>
      <c r="J13" s="156">
        <f>+VLOOKUP(J12,'nhan cong'!$B$9:$G$59,6,0)</f>
        <v>231538</v>
      </c>
      <c r="K13" s="156">
        <f>+VLOOKUP(K12,'nhan cong'!$B$9:$G$59,6,0)</f>
        <v>273846</v>
      </c>
      <c r="L13" s="156">
        <f>+VLOOKUP(L12,'nhan cong'!$B$9:$G$59,6,0)</f>
        <v>323077</v>
      </c>
      <c r="M13" s="156">
        <f>+VLOOKUP(M12,'nhan cong'!$B$62:$G$112,6,0)</f>
        <v>159231</v>
      </c>
      <c r="N13" s="156">
        <f>+VLOOKUP(N12,'nhan cong'!$B$62:$G$112,6,0)</f>
        <v>187692</v>
      </c>
      <c r="O13" s="156">
        <f>+VLOOKUP(O12,'nhan cong'!$B$62:$G$112,6,0)</f>
        <v>220000</v>
      </c>
      <c r="P13" s="156">
        <f>+VLOOKUP(P12,'nhan cong'!$B$62:$G$112,6,0)</f>
        <v>259231</v>
      </c>
      <c r="Q13" s="156">
        <f>+VLOOKUP(Q12,'nhan cong'!$B$62:$G$112,6,0)</f>
        <v>304615</v>
      </c>
      <c r="R13" s="156">
        <f>+VLOOKUP(R12,'nhan cong'!$B$62:$G$112,6,0)</f>
        <v>357692</v>
      </c>
      <c r="S13" s="156">
        <f>+VLOOKUP(S12,'nhan cong'!$B$131:$G$134,6,0)</f>
        <v>167692</v>
      </c>
      <c r="T13" s="156">
        <f>+VLOOKUP(T12,'nhan cong'!$B$131:$G$134,6,0)</f>
        <v>197692</v>
      </c>
      <c r="U13" s="156">
        <f>+VLOOKUP(U12,'nhan cong'!$B$131:$G$134,6,0)</f>
        <v>234615</v>
      </c>
      <c r="V13" s="156">
        <f>+VLOOKUP(V12,'nhan cong'!$B$131:$G$134,6,0)</f>
        <v>276923</v>
      </c>
      <c r="W13" s="156">
        <f>+VLOOKUP(W12,'nhan cong'!$B$136:$G$139,6,0)</f>
        <v>193077</v>
      </c>
      <c r="X13" s="156">
        <f>+VLOOKUP(X12,'nhan cong'!$B$136:$G$139,6,0)</f>
        <v>226154</v>
      </c>
      <c r="Y13" s="156">
        <f>+VLOOKUP(Y12,'nhan cong'!$B$136:$G$139,6,0)</f>
        <v>264615</v>
      </c>
      <c r="Z13" s="156">
        <f>+VLOOKUP(Z12,'nhan cong'!$B$136:$G$139,6,0)</f>
        <v>311538</v>
      </c>
      <c r="AA13" s="156">
        <f>+VLOOKUP(AA12,'nhan cong'!$B$141:$G$144,6,0)</f>
        <v>230000</v>
      </c>
      <c r="AB13" s="156">
        <f>+VLOOKUP(AB12,'nhan cong'!$B$141:$G$144,6,0)</f>
        <v>269231</v>
      </c>
      <c r="AC13" s="156">
        <f>+VLOOKUP(AC12,'nhan cong'!$B$141:$G$144,6,0)</f>
        <v>316154</v>
      </c>
      <c r="AD13" s="156">
        <f>+VLOOKUP(AD12,'nhan cong'!$B$141:$G$144,6,0)</f>
        <v>370769</v>
      </c>
      <c r="AE13" s="53">
        <f>+VLOOKUP(AE12,'nhan cong'!$B$149:$G$154,6,0)</f>
        <v>286923</v>
      </c>
      <c r="AF13" s="53">
        <f>+VLOOKUP(AF12,'nhan cong'!$B$149:$G$154,6,0)</f>
        <v>300769</v>
      </c>
      <c r="AG13" s="53">
        <f>+VLOOKUP(AG12,'nhan cong'!$B$149:$G$154,6,0)</f>
        <v>243846</v>
      </c>
      <c r="AH13" s="53">
        <f>+VLOOKUP(AH12,'nhan cong'!$B$149:$G$154,6,0)</f>
        <v>253846</v>
      </c>
      <c r="AI13" s="53">
        <f>+VLOOKUP(AI12,'nhan cong'!$B$149:$G$154,6,0)</f>
        <v>204615</v>
      </c>
      <c r="AJ13" s="53">
        <f>+VLOOKUP(AJ12,'nhan cong'!$B$149:$G$154,6,0)</f>
        <v>216154</v>
      </c>
      <c r="AK13" s="53">
        <f>+VLOOKUP(AK12,'nhan cong'!$B$156:$G$161,6,0)</f>
        <v>318462</v>
      </c>
      <c r="AL13" s="53">
        <f>+VLOOKUP(AL12,'nhan cong'!$B$156:$G$161,6,0)</f>
        <v>335385</v>
      </c>
      <c r="AM13" s="53">
        <f>+VLOOKUP(AM12,'nhan cong'!$B$156:$G$161,6,0)</f>
        <v>273077</v>
      </c>
      <c r="AN13" s="53">
        <f>+VLOOKUP(AN12,'nhan cong'!$B$156:$G$161,6,0)</f>
        <v>289231</v>
      </c>
      <c r="AO13" s="53">
        <f>+VLOOKUP(AO12,'nhan cong'!$B$156:$G$161,6,0)</f>
        <v>225385</v>
      </c>
      <c r="AP13" s="53">
        <f>+VLOOKUP(AP12,'nhan cong'!$B$156:$G$161,6,0)</f>
        <v>238462</v>
      </c>
      <c r="AQ13" s="55">
        <f>+VLOOKUP(AQ12,'nhan cong'!$B$163:$G$170,6,0)</f>
        <v>148462</v>
      </c>
      <c r="AR13" s="55">
        <f>+VLOOKUP(AR12,'nhan cong'!$B$163:$G$170,6,0)</f>
        <v>167692</v>
      </c>
      <c r="AS13" s="55">
        <f>+VLOOKUP(AS12,'nhan cong'!$B$163:$G$170,6,0)</f>
        <v>193077</v>
      </c>
      <c r="AT13" s="55">
        <f>+VLOOKUP(AT12,'nhan cong'!$B$163:$G$170,6,0)</f>
        <v>217692</v>
      </c>
      <c r="AU13" s="55">
        <f>+VLOOKUP(AU12,'nhan cong'!$B$163:$G$170,6,0)</f>
        <v>157692</v>
      </c>
      <c r="AV13" s="55">
        <f>+VLOOKUP(AV12,'nhan cong'!$B$163:$G$170,6,0)</f>
        <v>180769</v>
      </c>
      <c r="AW13" s="55">
        <f>+VLOOKUP(AW12,'nhan cong'!$B$163:$G$170,6,0)</f>
        <v>204615</v>
      </c>
      <c r="AX13" s="55">
        <f>+VLOOKUP(AX12,'nhan cong'!$B$163:$G$170,6,0)</f>
        <v>230000</v>
      </c>
      <c r="AY13" s="55">
        <f>+VLOOKUP(AY12,'nhan cong'!$B$173:$G$180,6,0)</f>
        <v>300769</v>
      </c>
      <c r="AZ13" s="55">
        <f>+VLOOKUP(AZ12,'nhan cong'!$B$173:$G$180,6,0)</f>
        <v>320000</v>
      </c>
      <c r="BA13" s="55">
        <f>+VLOOKUP(BA12,'nhan cong'!$B$173:$G$180,6,0)</f>
        <v>269231</v>
      </c>
      <c r="BB13" s="55">
        <f>+VLOOKUP(BB12,'nhan cong'!$B$173:$G$180,6,0)</f>
        <v>286923</v>
      </c>
      <c r="BC13" s="55">
        <f>+VLOOKUP(BC12,'nhan cong'!$B$173:$G$180,6,0)</f>
        <v>267692</v>
      </c>
      <c r="BD13" s="55">
        <f>+VLOOKUP(BD12,'nhan cong'!$B$173:$G$180,6,0)</f>
        <v>285385</v>
      </c>
      <c r="BE13" s="55">
        <f>+VLOOKUP(BE12,'nhan cong'!$B$173:$G$180,6,0)</f>
        <v>243846</v>
      </c>
      <c r="BF13" s="55">
        <f>+VLOOKUP(BF12,'nhan cong'!$B$173:$G$180,6,0)</f>
        <v>269231</v>
      </c>
      <c r="BG13" s="55">
        <f>+VLOOKUP(BG12,'nhan cong'!$B$182:$G$189,6,0)</f>
        <v>336154</v>
      </c>
      <c r="BH13" s="55">
        <f>+VLOOKUP(BH12,'nhan cong'!$B$182:$G$189,6,0)</f>
        <v>360000</v>
      </c>
      <c r="BI13" s="55">
        <f>+VLOOKUP(BI12,'nhan cong'!$B$182:$G$189,6,0)</f>
        <v>320000</v>
      </c>
      <c r="BJ13" s="55">
        <f>+VLOOKUP(BJ12,'nhan cong'!$B$182:$G$189,6,0)</f>
        <v>336154</v>
      </c>
      <c r="BK13" s="55">
        <f>+VLOOKUP(BK12,'nhan cong'!$B$182:$G$189,6,0)</f>
        <v>314615</v>
      </c>
      <c r="BL13" s="55">
        <f>+VLOOKUP(BL12,'nhan cong'!$B$182:$G$189,6,0)</f>
        <v>330769</v>
      </c>
      <c r="BM13" s="55">
        <f>+VLOOKUP(BM12,'nhan cong'!$B$182:$G$189,6,0)</f>
        <v>286923</v>
      </c>
      <c r="BN13" s="55">
        <f>+VLOOKUP(BN12,'nhan cong'!$B$182:$G$189,6,0)</f>
        <v>300769</v>
      </c>
      <c r="BO13" s="55">
        <f>+VLOOKUP(BO12,'nhan cong'!$B$191:$G$200,6,0)</f>
        <v>375385</v>
      </c>
      <c r="BP13" s="55">
        <f>+VLOOKUP(BP12,'nhan cong'!$B$191:$G$200,6,0)</f>
        <v>399231</v>
      </c>
      <c r="BQ13" s="55">
        <f>+VLOOKUP(BQ12,'nhan cong'!$B$191:$G$200,6,0)</f>
        <v>362308</v>
      </c>
      <c r="BR13" s="55">
        <f>+VLOOKUP(BR12,'nhan cong'!$B$191:$G$200,6,0)</f>
        <v>390000</v>
      </c>
      <c r="BS13" s="55">
        <f>+VLOOKUP(BS12,'nhan cong'!$B$191:$G$200,6,0)</f>
        <v>320000</v>
      </c>
      <c r="BT13" s="55">
        <f>+VLOOKUP(BT12,'nhan cong'!$B$191:$G$200,6,0)</f>
        <v>335385</v>
      </c>
      <c r="BU13" s="55">
        <f>+VLOOKUP(BU12,'nhan cong'!$B$191:$G$200,6,0)</f>
        <v>360000</v>
      </c>
      <c r="BV13" s="55">
        <f>+VLOOKUP(BV12,'nhan cong'!$B$191:$G$200,6,0)</f>
        <v>378462</v>
      </c>
      <c r="BW13" s="55">
        <f>+VLOOKUP(BW12,'nhan cong'!$B$191:$G$200,6,0)</f>
        <v>336154</v>
      </c>
      <c r="BX13" s="55">
        <f>+VLOOKUP(BX12,'nhan cong'!$B$191:$G$200,6,0)</f>
        <v>360000</v>
      </c>
      <c r="BY13" s="55">
        <f>+VLOOKUP(BY12,'nhan cong'!$B$203:$G$212,6,0)</f>
        <v>399231</v>
      </c>
      <c r="BZ13" s="55">
        <f>+VLOOKUP(BZ12,'nhan cong'!$B$203:$G$212,6,0)</f>
        <v>416154</v>
      </c>
      <c r="CA13" s="55">
        <f>+VLOOKUP(CA12,'nhan cong'!$B$203:$G$212,6,0)</f>
        <v>378462</v>
      </c>
      <c r="CB13" s="55">
        <f>+VLOOKUP(CB12,'nhan cong'!$B$203:$G$212,6,0)</f>
        <v>399231</v>
      </c>
      <c r="CC13" s="55">
        <f>+VLOOKUP(CC12,'nhan cong'!$B$203:$G$212,6,0)</f>
        <v>336154</v>
      </c>
      <c r="CD13" s="55">
        <f>+VLOOKUP(CD12,'nhan cong'!$B$203:$G$212,6,0)</f>
        <v>360000</v>
      </c>
      <c r="CE13" s="55">
        <f>+VLOOKUP(CE12,'nhan cong'!$B$203:$G$212,6,0)</f>
        <v>360000</v>
      </c>
      <c r="CF13" s="55">
        <f>+VLOOKUP(CF12,'nhan cong'!$B$203:$G$212,6,0)</f>
        <v>378462</v>
      </c>
      <c r="CG13" s="55">
        <f>+VLOOKUP(CG12,'nhan cong'!$B$203:$G$212,6,0)</f>
        <v>320000</v>
      </c>
      <c r="CH13" s="55">
        <f>+VLOOKUP(CH12,'nhan cong'!$B$203:$G$212,6,0)</f>
        <v>336154</v>
      </c>
      <c r="CI13" s="55">
        <f>+VLOOKUP(CI12,'nhan cong'!$B$214:$G$223,6,0)</f>
        <v>416154</v>
      </c>
      <c r="CJ13" s="55">
        <f>+VLOOKUP(CJ12,'nhan cong'!$B$214:$G$223,6,0)</f>
        <v>442308</v>
      </c>
      <c r="CK13" s="55">
        <f>+VLOOKUP(CK12,'nhan cong'!$B$214:$G$223,6,0)</f>
        <v>399231</v>
      </c>
      <c r="CL13" s="55">
        <f>+VLOOKUP(CL12,'nhan cong'!$B$214:$G$223,6,0)</f>
        <v>416154</v>
      </c>
      <c r="CM13" s="55">
        <f>+VLOOKUP(CM12,'nhan cong'!$B$214:$G$223,6,0)</f>
        <v>360000</v>
      </c>
      <c r="CN13" s="55">
        <f>+VLOOKUP(CN12,'nhan cong'!$B$214:$G$223,6,0)</f>
        <v>378462</v>
      </c>
      <c r="CO13" s="55">
        <f>+VLOOKUP(CO12,'nhan cong'!$B$214:$G$223,6,0)</f>
        <v>378462</v>
      </c>
      <c r="CP13" s="55">
        <f>+VLOOKUP(CP12,'nhan cong'!$B$214:$G$223,6,0)</f>
        <v>399231</v>
      </c>
      <c r="CQ13" s="55">
        <f>+VLOOKUP(CQ12,'nhan cong'!$B$214:$G$223,6,0)</f>
        <v>336154</v>
      </c>
      <c r="CR13" s="55">
        <f>+VLOOKUP(CR12,'nhan cong'!$B$214:$G$223,6,0)</f>
        <v>360000</v>
      </c>
      <c r="CS13" s="55">
        <f>+VLOOKUP(CS12,'nhan cong'!$B$226:$G$232,6,0)</f>
        <v>230000</v>
      </c>
      <c r="CT13" s="55">
        <f>+VLOOKUP(CT12,'nhan cong'!$B$226:$G$232,6,0)</f>
        <v>252308</v>
      </c>
      <c r="CU13" s="55">
        <f>+VLOOKUP(CU12,'nhan cong'!$B$226:$G$232,6,0)</f>
        <v>286154</v>
      </c>
      <c r="CV13" s="55">
        <f>+VLOOKUP(CV12,'nhan cong'!$B$226:$G$232,6,0)</f>
        <v>319231</v>
      </c>
      <c r="CW13" s="55">
        <f>+VLOOKUP(CW12,'nhan cong'!$B$226:$G$232,6,0)</f>
        <v>359231</v>
      </c>
      <c r="CX13" s="55">
        <f>+VLOOKUP(CX12,'nhan cong'!$B$226:$G$232,6,0)</f>
        <v>405385</v>
      </c>
      <c r="CY13" s="55">
        <f>+VLOOKUP(CY12,'nhan cong'!$B$226:$G$232,6,0)</f>
        <v>442308</v>
      </c>
    </row>
    <row r="14" spans="2:103" ht="36.75" customHeight="1" thickBot="1" x14ac:dyDescent="0.25">
      <c r="B14" s="5" t="s">
        <v>8</v>
      </c>
      <c r="C14" s="209" t="s">
        <v>9</v>
      </c>
      <c r="D14" s="210"/>
      <c r="E14" s="73"/>
      <c r="F14" s="45"/>
    </row>
    <row r="15" spans="2:103" ht="54" customHeight="1" thickBot="1" x14ac:dyDescent="0.25">
      <c r="B15" s="5" t="s">
        <v>10</v>
      </c>
      <c r="C15" s="209" t="s">
        <v>11</v>
      </c>
      <c r="D15" s="210"/>
      <c r="E15" s="73"/>
      <c r="F15" s="45"/>
    </row>
    <row r="16" spans="2:103" ht="20.25" customHeight="1" thickBot="1" x14ac:dyDescent="0.25">
      <c r="B16" s="35" t="s">
        <v>12</v>
      </c>
      <c r="C16" s="7" t="s">
        <v>13</v>
      </c>
      <c r="D16" s="59" t="s">
        <v>14</v>
      </c>
      <c r="E16" s="73">
        <f>+ROUND(SUMPRODUCT($G$13:$CY$13,G16:CY16),3)</f>
        <v>196154</v>
      </c>
      <c r="F16" s="45"/>
      <c r="I16" s="38">
        <v>1</v>
      </c>
    </row>
    <row r="17" spans="2:12" ht="20.25" customHeight="1" thickBot="1" x14ac:dyDescent="0.25">
      <c r="B17" s="35" t="s">
        <v>15</v>
      </c>
      <c r="C17" s="7" t="s">
        <v>16</v>
      </c>
      <c r="D17" s="59" t="s">
        <v>14</v>
      </c>
      <c r="E17" s="73">
        <f t="shared" ref="E17:E80" si="0">+ROUND(SUMPRODUCT($G$13:$CY$13,G17:CY17),3)</f>
        <v>196154</v>
      </c>
      <c r="F17" s="45"/>
      <c r="I17" s="38">
        <v>1</v>
      </c>
    </row>
    <row r="18" spans="2:12" ht="20.25" customHeight="1" thickBot="1" x14ac:dyDescent="0.25">
      <c r="B18" s="35" t="s">
        <v>17</v>
      </c>
      <c r="C18" s="7" t="s">
        <v>18</v>
      </c>
      <c r="D18" s="59" t="s">
        <v>19</v>
      </c>
      <c r="E18" s="73">
        <f t="shared" si="0"/>
        <v>397692</v>
      </c>
      <c r="F18" s="45"/>
      <c r="H18" s="38">
        <v>1</v>
      </c>
      <c r="J18" s="38">
        <v>1</v>
      </c>
    </row>
    <row r="19" spans="2:12" ht="20.25" customHeight="1" thickBot="1" x14ac:dyDescent="0.25">
      <c r="B19" s="35" t="s">
        <v>20</v>
      </c>
      <c r="C19" s="7" t="s">
        <v>21</v>
      </c>
      <c r="D19" s="59" t="s">
        <v>19</v>
      </c>
      <c r="E19" s="73">
        <f t="shared" si="0"/>
        <v>397692</v>
      </c>
      <c r="F19" s="45"/>
      <c r="H19" s="38">
        <v>1</v>
      </c>
      <c r="J19" s="38">
        <v>1</v>
      </c>
    </row>
    <row r="20" spans="2:12" ht="20.25" customHeight="1" thickBot="1" x14ac:dyDescent="0.25">
      <c r="B20" s="35" t="s">
        <v>22</v>
      </c>
      <c r="C20" s="7" t="s">
        <v>23</v>
      </c>
      <c r="D20" s="59" t="s">
        <v>24</v>
      </c>
      <c r="E20" s="73">
        <f t="shared" si="0"/>
        <v>470000</v>
      </c>
      <c r="F20" s="45"/>
      <c r="I20" s="38">
        <v>1</v>
      </c>
      <c r="K20" s="38">
        <v>1</v>
      </c>
    </row>
    <row r="21" spans="2:12" ht="20.25" customHeight="1" thickBot="1" x14ac:dyDescent="0.25">
      <c r="B21" s="35" t="s">
        <v>25</v>
      </c>
      <c r="C21" s="7" t="s">
        <v>26</v>
      </c>
      <c r="D21" s="59" t="s">
        <v>24</v>
      </c>
      <c r="E21" s="73">
        <f t="shared" si="0"/>
        <v>470000</v>
      </c>
      <c r="F21" s="45"/>
      <c r="I21" s="38">
        <v>1</v>
      </c>
      <c r="K21" s="38">
        <v>1</v>
      </c>
    </row>
    <row r="22" spans="2:12" ht="20.25" customHeight="1" thickBot="1" x14ac:dyDescent="0.25">
      <c r="B22" s="35" t="s">
        <v>27</v>
      </c>
      <c r="C22" s="7" t="s">
        <v>28</v>
      </c>
      <c r="D22" s="59" t="s">
        <v>29</v>
      </c>
      <c r="E22" s="73">
        <f t="shared" si="0"/>
        <v>519231</v>
      </c>
      <c r="F22" s="45"/>
      <c r="I22" s="38">
        <v>1</v>
      </c>
      <c r="L22" s="38">
        <v>1</v>
      </c>
    </row>
    <row r="23" spans="2:12" ht="20.25" customHeight="1" thickBot="1" x14ac:dyDescent="0.25">
      <c r="B23" s="35" t="s">
        <v>30</v>
      </c>
      <c r="C23" s="7" t="s">
        <v>31</v>
      </c>
      <c r="D23" s="59" t="s">
        <v>29</v>
      </c>
      <c r="E23" s="73">
        <f t="shared" si="0"/>
        <v>519231</v>
      </c>
      <c r="F23" s="45"/>
      <c r="I23" s="38">
        <v>1</v>
      </c>
      <c r="L23" s="38">
        <v>1</v>
      </c>
    </row>
    <row r="24" spans="2:12" ht="50.25" customHeight="1" thickBot="1" x14ac:dyDescent="0.25">
      <c r="B24" s="31" t="s">
        <v>32</v>
      </c>
      <c r="C24" s="209" t="s">
        <v>33</v>
      </c>
      <c r="D24" s="210"/>
      <c r="E24" s="73"/>
      <c r="F24" s="45"/>
    </row>
    <row r="25" spans="2:12" ht="20.25" customHeight="1" thickBot="1" x14ac:dyDescent="0.25">
      <c r="B25" s="35" t="s">
        <v>34</v>
      </c>
      <c r="C25" s="7" t="s">
        <v>35</v>
      </c>
      <c r="D25" s="59" t="s">
        <v>19</v>
      </c>
      <c r="E25" s="73">
        <f t="shared" si="0"/>
        <v>397692</v>
      </c>
      <c r="F25" s="45"/>
      <c r="H25" s="38">
        <v>1</v>
      </c>
      <c r="J25" s="38">
        <v>1</v>
      </c>
    </row>
    <row r="26" spans="2:12" ht="20.25" customHeight="1" thickBot="1" x14ac:dyDescent="0.25">
      <c r="B26" s="35" t="s">
        <v>36</v>
      </c>
      <c r="C26" s="7" t="s">
        <v>23</v>
      </c>
      <c r="D26" s="59" t="s">
        <v>24</v>
      </c>
      <c r="E26" s="73">
        <f t="shared" si="0"/>
        <v>470000</v>
      </c>
      <c r="F26" s="45"/>
      <c r="I26" s="38">
        <v>1</v>
      </c>
      <c r="K26" s="38">
        <v>1</v>
      </c>
    </row>
    <row r="27" spans="2:12" ht="50.25" customHeight="1" thickBot="1" x14ac:dyDescent="0.25">
      <c r="B27" s="31" t="s">
        <v>37</v>
      </c>
      <c r="C27" s="209" t="s">
        <v>38</v>
      </c>
      <c r="D27" s="210"/>
      <c r="E27" s="73"/>
      <c r="F27" s="45"/>
    </row>
    <row r="28" spans="2:12" ht="20.25" customHeight="1" thickBot="1" x14ac:dyDescent="0.25">
      <c r="B28" s="35" t="s">
        <v>39</v>
      </c>
      <c r="C28" s="7" t="s">
        <v>13</v>
      </c>
      <c r="D28" s="59" t="s">
        <v>19</v>
      </c>
      <c r="E28" s="73">
        <f t="shared" si="0"/>
        <v>397692</v>
      </c>
      <c r="F28" s="45"/>
      <c r="H28" s="38">
        <v>1</v>
      </c>
      <c r="J28" s="38">
        <v>1</v>
      </c>
    </row>
    <row r="29" spans="2:12" ht="20.25" customHeight="1" thickBot="1" x14ac:dyDescent="0.25">
      <c r="B29" s="35" t="s">
        <v>40</v>
      </c>
      <c r="C29" s="7" t="s">
        <v>18</v>
      </c>
      <c r="D29" s="59" t="s">
        <v>19</v>
      </c>
      <c r="E29" s="73">
        <f t="shared" si="0"/>
        <v>397692</v>
      </c>
      <c r="F29" s="45"/>
      <c r="H29" s="38">
        <v>1</v>
      </c>
      <c r="J29" s="38">
        <v>1</v>
      </c>
    </row>
    <row r="30" spans="2:12" ht="20.25" customHeight="1" thickBot="1" x14ac:dyDescent="0.25">
      <c r="B30" s="35" t="s">
        <v>41</v>
      </c>
      <c r="C30" s="7" t="s">
        <v>42</v>
      </c>
      <c r="D30" s="59" t="s">
        <v>24</v>
      </c>
      <c r="E30" s="73">
        <f t="shared" si="0"/>
        <v>470000</v>
      </c>
      <c r="F30" s="45"/>
      <c r="I30" s="38">
        <v>1</v>
      </c>
      <c r="K30" s="38">
        <v>1</v>
      </c>
    </row>
    <row r="31" spans="2:12" ht="20.25" customHeight="1" thickBot="1" x14ac:dyDescent="0.25">
      <c r="B31" s="35" t="s">
        <v>43</v>
      </c>
      <c r="C31" s="7" t="s">
        <v>44</v>
      </c>
      <c r="D31" s="59" t="s">
        <v>24</v>
      </c>
      <c r="E31" s="73">
        <f t="shared" si="0"/>
        <v>470000</v>
      </c>
      <c r="F31" s="45"/>
      <c r="I31" s="38">
        <v>1</v>
      </c>
      <c r="K31" s="38">
        <v>1</v>
      </c>
    </row>
    <row r="32" spans="2:12" ht="20.25" customHeight="1" thickBot="1" x14ac:dyDescent="0.25">
      <c r="B32" s="35" t="s">
        <v>45</v>
      </c>
      <c r="C32" s="7" t="s">
        <v>26</v>
      </c>
      <c r="D32" s="59" t="s">
        <v>29</v>
      </c>
      <c r="E32" s="73">
        <f t="shared" si="0"/>
        <v>519231</v>
      </c>
      <c r="F32" s="45"/>
      <c r="I32" s="38">
        <v>1</v>
      </c>
      <c r="L32" s="38">
        <v>1</v>
      </c>
    </row>
    <row r="33" spans="2:12" ht="20.25" customHeight="1" thickBot="1" x14ac:dyDescent="0.25">
      <c r="B33" s="35" t="s">
        <v>46</v>
      </c>
      <c r="C33" s="7" t="s">
        <v>28</v>
      </c>
      <c r="D33" s="59" t="s">
        <v>29</v>
      </c>
      <c r="E33" s="73">
        <f t="shared" si="0"/>
        <v>519231</v>
      </c>
      <c r="F33" s="45"/>
      <c r="I33" s="38">
        <v>1</v>
      </c>
      <c r="L33" s="38">
        <v>1</v>
      </c>
    </row>
    <row r="34" spans="2:12" ht="33.75" customHeight="1" thickBot="1" x14ac:dyDescent="0.25">
      <c r="B34" s="31" t="s">
        <v>47</v>
      </c>
      <c r="C34" s="209" t="s">
        <v>48</v>
      </c>
      <c r="D34" s="210"/>
      <c r="E34" s="73"/>
      <c r="F34" s="45"/>
      <c r="I34" s="38">
        <v>1</v>
      </c>
    </row>
    <row r="35" spans="2:12" ht="20.25" customHeight="1" thickBot="1" x14ac:dyDescent="0.25">
      <c r="B35" s="35" t="s">
        <v>49</v>
      </c>
      <c r="C35" s="7" t="s">
        <v>50</v>
      </c>
      <c r="D35" s="59" t="s">
        <v>14</v>
      </c>
      <c r="E35" s="73">
        <f t="shared" si="0"/>
        <v>196154</v>
      </c>
      <c r="F35" s="45"/>
      <c r="I35" s="38">
        <v>1</v>
      </c>
    </row>
    <row r="36" spans="2:12" ht="20.25" customHeight="1" thickBot="1" x14ac:dyDescent="0.25">
      <c r="B36" s="35" t="s">
        <v>51</v>
      </c>
      <c r="C36" s="7" t="s">
        <v>42</v>
      </c>
      <c r="D36" s="59" t="s">
        <v>14</v>
      </c>
      <c r="E36" s="73">
        <f t="shared" si="0"/>
        <v>196154</v>
      </c>
      <c r="F36" s="45"/>
      <c r="I36" s="38">
        <v>1</v>
      </c>
    </row>
    <row r="37" spans="2:12" ht="20.25" customHeight="1" thickBot="1" x14ac:dyDescent="0.25">
      <c r="B37" s="35" t="s">
        <v>52</v>
      </c>
      <c r="C37" s="7" t="s">
        <v>23</v>
      </c>
      <c r="D37" s="59" t="s">
        <v>19</v>
      </c>
      <c r="E37" s="73">
        <f t="shared" si="0"/>
        <v>397692</v>
      </c>
      <c r="F37" s="45"/>
      <c r="H37" s="38">
        <v>1</v>
      </c>
      <c r="J37" s="38">
        <v>1</v>
      </c>
    </row>
    <row r="38" spans="2:12" ht="20.25" customHeight="1" thickBot="1" x14ac:dyDescent="0.25">
      <c r="B38" s="35" t="s">
        <v>53</v>
      </c>
      <c r="C38" s="7" t="s">
        <v>54</v>
      </c>
      <c r="D38" s="59" t="s">
        <v>19</v>
      </c>
      <c r="E38" s="73">
        <f t="shared" si="0"/>
        <v>397692</v>
      </c>
      <c r="F38" s="45"/>
      <c r="H38" s="38">
        <v>1</v>
      </c>
      <c r="J38" s="38">
        <v>1</v>
      </c>
    </row>
    <row r="39" spans="2:12" ht="20.25" customHeight="1" thickBot="1" x14ac:dyDescent="0.25">
      <c r="B39" s="35" t="s">
        <v>55</v>
      </c>
      <c r="C39" s="7" t="s">
        <v>28</v>
      </c>
      <c r="D39" s="59" t="s">
        <v>24</v>
      </c>
      <c r="E39" s="73">
        <f t="shared" si="0"/>
        <v>470000</v>
      </c>
      <c r="F39" s="45"/>
      <c r="I39" s="38">
        <v>1</v>
      </c>
      <c r="K39" s="38">
        <v>1</v>
      </c>
    </row>
    <row r="40" spans="2:12" ht="20.25" customHeight="1" thickBot="1" x14ac:dyDescent="0.25">
      <c r="B40" s="35" t="s">
        <v>56</v>
      </c>
      <c r="C40" s="7" t="s">
        <v>57</v>
      </c>
      <c r="D40" s="59" t="s">
        <v>24</v>
      </c>
      <c r="E40" s="73">
        <f t="shared" si="0"/>
        <v>470000</v>
      </c>
      <c r="F40" s="45"/>
      <c r="I40" s="38">
        <v>1</v>
      </c>
      <c r="K40" s="38">
        <v>1</v>
      </c>
    </row>
    <row r="41" spans="2:12" ht="20.25" customHeight="1" thickBot="1" x14ac:dyDescent="0.25">
      <c r="B41" s="35" t="s">
        <v>58</v>
      </c>
      <c r="C41" s="7" t="s">
        <v>59</v>
      </c>
      <c r="D41" s="59" t="s">
        <v>24</v>
      </c>
      <c r="E41" s="73">
        <f t="shared" si="0"/>
        <v>470000</v>
      </c>
      <c r="F41" s="45"/>
      <c r="I41" s="38">
        <v>1</v>
      </c>
      <c r="K41" s="38">
        <v>1</v>
      </c>
    </row>
    <row r="42" spans="2:12" ht="17.25" thickBot="1" x14ac:dyDescent="0.25">
      <c r="B42" s="31" t="s">
        <v>60</v>
      </c>
      <c r="C42" s="209" t="s">
        <v>61</v>
      </c>
      <c r="D42" s="210"/>
      <c r="E42" s="73"/>
      <c r="F42" s="45"/>
    </row>
    <row r="43" spans="2:12" ht="17.25" customHeight="1" thickBot="1" x14ac:dyDescent="0.25">
      <c r="B43" s="35" t="s">
        <v>62</v>
      </c>
      <c r="C43" s="7" t="s">
        <v>63</v>
      </c>
      <c r="D43" s="59" t="s">
        <v>14</v>
      </c>
      <c r="E43" s="73">
        <f t="shared" si="0"/>
        <v>196154</v>
      </c>
      <c r="F43" s="45"/>
      <c r="I43" s="38">
        <v>1</v>
      </c>
    </row>
    <row r="44" spans="2:12" ht="17.25" customHeight="1" thickBot="1" x14ac:dyDescent="0.25">
      <c r="B44" s="35" t="s">
        <v>64</v>
      </c>
      <c r="C44" s="7" t="s">
        <v>65</v>
      </c>
      <c r="D44" s="59" t="s">
        <v>19</v>
      </c>
      <c r="E44" s="73">
        <f t="shared" si="0"/>
        <v>397692</v>
      </c>
      <c r="F44" s="45"/>
      <c r="H44" s="38">
        <v>1</v>
      </c>
      <c r="J44" s="38">
        <v>1</v>
      </c>
    </row>
    <row r="45" spans="2:12" ht="17.25" customHeight="1" thickBot="1" x14ac:dyDescent="0.25">
      <c r="B45" s="35" t="s">
        <v>66</v>
      </c>
      <c r="C45" s="7" t="s">
        <v>67</v>
      </c>
      <c r="D45" s="59" t="s">
        <v>19</v>
      </c>
      <c r="E45" s="73">
        <f t="shared" si="0"/>
        <v>397692</v>
      </c>
      <c r="F45" s="45"/>
      <c r="H45" s="38">
        <v>1</v>
      </c>
      <c r="J45" s="38">
        <v>1</v>
      </c>
    </row>
    <row r="46" spans="2:12" ht="17.25" customHeight="1" thickBot="1" x14ac:dyDescent="0.25">
      <c r="B46" s="35" t="s">
        <v>68</v>
      </c>
      <c r="C46" s="7" t="s">
        <v>69</v>
      </c>
      <c r="D46" s="59" t="s">
        <v>19</v>
      </c>
      <c r="E46" s="73">
        <f t="shared" si="0"/>
        <v>397692</v>
      </c>
      <c r="F46" s="45"/>
      <c r="H46" s="38">
        <v>1</v>
      </c>
      <c r="J46" s="38">
        <v>1</v>
      </c>
    </row>
    <row r="47" spans="2:12" ht="17.25" customHeight="1" thickBot="1" x14ac:dyDescent="0.25">
      <c r="B47" s="35" t="s">
        <v>70</v>
      </c>
      <c r="C47" s="7" t="s">
        <v>71</v>
      </c>
      <c r="D47" s="59" t="s">
        <v>72</v>
      </c>
      <c r="E47" s="73">
        <f t="shared" si="0"/>
        <v>440000</v>
      </c>
      <c r="F47" s="45"/>
      <c r="H47" s="38">
        <v>1</v>
      </c>
      <c r="K47" s="38">
        <v>1</v>
      </c>
    </row>
    <row r="48" spans="2:12" ht="17.25" customHeight="1" thickBot="1" x14ac:dyDescent="0.25">
      <c r="B48" s="35" t="s">
        <v>73</v>
      </c>
      <c r="C48" s="7" t="s">
        <v>74</v>
      </c>
      <c r="D48" s="59" t="s">
        <v>75</v>
      </c>
      <c r="E48" s="73">
        <f t="shared" si="0"/>
        <v>489231</v>
      </c>
      <c r="F48" s="45"/>
      <c r="H48" s="38">
        <v>1</v>
      </c>
      <c r="L48" s="38">
        <v>1</v>
      </c>
    </row>
    <row r="49" spans="2:12" ht="43.5" customHeight="1" thickBot="1" x14ac:dyDescent="0.25">
      <c r="B49" s="31" t="s">
        <v>76</v>
      </c>
      <c r="C49" s="209" t="s">
        <v>77</v>
      </c>
      <c r="D49" s="210"/>
      <c r="E49" s="73"/>
      <c r="F49" s="45"/>
    </row>
    <row r="50" spans="2:12" ht="34.5" customHeight="1" thickBot="1" x14ac:dyDescent="0.25">
      <c r="B50" s="35" t="s">
        <v>78</v>
      </c>
      <c r="C50" s="7" t="s">
        <v>79</v>
      </c>
      <c r="D50" s="59" t="s">
        <v>72</v>
      </c>
      <c r="E50" s="73">
        <f t="shared" si="0"/>
        <v>440000</v>
      </c>
      <c r="F50" s="45"/>
      <c r="H50" s="38">
        <v>1</v>
      </c>
      <c r="K50" s="38">
        <v>1</v>
      </c>
    </row>
    <row r="51" spans="2:12" ht="30" customHeight="1" thickBot="1" x14ac:dyDescent="0.25">
      <c r="B51" s="35" t="s">
        <v>80</v>
      </c>
      <c r="C51" s="7" t="s">
        <v>81</v>
      </c>
      <c r="D51" s="59" t="s">
        <v>75</v>
      </c>
      <c r="E51" s="73">
        <f t="shared" si="0"/>
        <v>489231</v>
      </c>
      <c r="F51" s="45"/>
      <c r="H51" s="38">
        <v>1</v>
      </c>
      <c r="L51" s="38">
        <v>1</v>
      </c>
    </row>
    <row r="52" spans="2:12" ht="29.25" customHeight="1" thickBot="1" x14ac:dyDescent="0.25">
      <c r="B52" s="35" t="s">
        <v>82</v>
      </c>
      <c r="C52" s="7" t="s">
        <v>83</v>
      </c>
      <c r="D52" s="59" t="s">
        <v>75</v>
      </c>
      <c r="E52" s="73">
        <f t="shared" si="0"/>
        <v>489231</v>
      </c>
      <c r="F52" s="45"/>
      <c r="H52" s="38">
        <v>1</v>
      </c>
      <c r="L52" s="38">
        <v>1</v>
      </c>
    </row>
    <row r="53" spans="2:12" ht="45" customHeight="1" thickBot="1" x14ac:dyDescent="0.25">
      <c r="B53" s="31" t="s">
        <v>84</v>
      </c>
      <c r="C53" s="32" t="s">
        <v>85</v>
      </c>
      <c r="D53" s="59"/>
      <c r="E53" s="73"/>
      <c r="F53" s="45"/>
    </row>
    <row r="54" spans="2:12" ht="27.75" customHeight="1" thickBot="1" x14ac:dyDescent="0.25">
      <c r="B54" s="35" t="s">
        <v>86</v>
      </c>
      <c r="C54" s="7" t="s">
        <v>87</v>
      </c>
      <c r="D54" s="59" t="s">
        <v>19</v>
      </c>
      <c r="E54" s="73">
        <f t="shared" si="0"/>
        <v>397692</v>
      </c>
      <c r="F54" s="45"/>
      <c r="H54" s="38">
        <v>1</v>
      </c>
      <c r="J54" s="38">
        <v>1</v>
      </c>
    </row>
    <row r="55" spans="2:12" ht="29.25" customHeight="1" thickBot="1" x14ac:dyDescent="0.25">
      <c r="B55" s="35" t="s">
        <v>88</v>
      </c>
      <c r="C55" s="7" t="s">
        <v>69</v>
      </c>
      <c r="D55" s="59" t="s">
        <v>19</v>
      </c>
      <c r="E55" s="73">
        <f t="shared" si="0"/>
        <v>397692</v>
      </c>
      <c r="F55" s="45"/>
      <c r="H55" s="38">
        <v>1</v>
      </c>
      <c r="J55" s="38">
        <v>1</v>
      </c>
    </row>
    <row r="56" spans="2:12" ht="36.75" customHeight="1" thickBot="1" x14ac:dyDescent="0.25">
      <c r="B56" s="31" t="s">
        <v>89</v>
      </c>
      <c r="C56" s="32" t="s">
        <v>90</v>
      </c>
      <c r="D56" s="59"/>
      <c r="E56" s="73"/>
      <c r="F56" s="45"/>
    </row>
    <row r="57" spans="2:12" ht="31.5" customHeight="1" thickBot="1" x14ac:dyDescent="0.25">
      <c r="B57" s="35" t="s">
        <v>91</v>
      </c>
      <c r="C57" s="7" t="s">
        <v>92</v>
      </c>
      <c r="D57" s="59" t="s">
        <v>93</v>
      </c>
      <c r="E57" s="73">
        <f t="shared" si="0"/>
        <v>166154</v>
      </c>
      <c r="F57" s="45"/>
      <c r="H57" s="38">
        <v>1</v>
      </c>
    </row>
    <row r="58" spans="2:12" ht="27.75" customHeight="1" thickBot="1" x14ac:dyDescent="0.25">
      <c r="B58" s="35" t="s">
        <v>94</v>
      </c>
      <c r="C58" s="7" t="s">
        <v>95</v>
      </c>
      <c r="D58" s="59" t="s">
        <v>93</v>
      </c>
      <c r="E58" s="73">
        <f t="shared" si="0"/>
        <v>166154</v>
      </c>
      <c r="F58" s="45"/>
      <c r="H58" s="38">
        <v>1</v>
      </c>
    </row>
    <row r="59" spans="2:12" ht="25.5" customHeight="1" thickBot="1" x14ac:dyDescent="0.25">
      <c r="B59" s="35" t="s">
        <v>96</v>
      </c>
      <c r="C59" s="7" t="s">
        <v>97</v>
      </c>
      <c r="D59" s="59" t="s">
        <v>93</v>
      </c>
      <c r="E59" s="73">
        <f t="shared" si="0"/>
        <v>166154</v>
      </c>
      <c r="F59" s="45"/>
      <c r="H59" s="38">
        <v>1</v>
      </c>
    </row>
    <row r="60" spans="2:12" ht="30" customHeight="1" thickBot="1" x14ac:dyDescent="0.25">
      <c r="B60" s="35" t="s">
        <v>98</v>
      </c>
      <c r="C60" s="7" t="s">
        <v>99</v>
      </c>
      <c r="D60" s="59" t="s">
        <v>93</v>
      </c>
      <c r="E60" s="73">
        <f t="shared" si="0"/>
        <v>166154</v>
      </c>
      <c r="F60" s="45"/>
      <c r="H60" s="38">
        <v>1</v>
      </c>
    </row>
    <row r="61" spans="2:12" ht="50.25" thickBot="1" x14ac:dyDescent="0.25">
      <c r="B61" s="31" t="s">
        <v>100</v>
      </c>
      <c r="C61" s="32" t="s">
        <v>101</v>
      </c>
      <c r="D61" s="59"/>
      <c r="E61" s="73"/>
      <c r="F61" s="45"/>
    </row>
    <row r="62" spans="2:12" ht="28.5" customHeight="1" thickBot="1" x14ac:dyDescent="0.25">
      <c r="B62" s="35" t="s">
        <v>102</v>
      </c>
      <c r="C62" s="7" t="s">
        <v>103</v>
      </c>
      <c r="D62" s="59" t="s">
        <v>104</v>
      </c>
      <c r="E62" s="73">
        <f t="shared" si="0"/>
        <v>231538</v>
      </c>
      <c r="F62" s="45"/>
      <c r="J62" s="38">
        <v>1</v>
      </c>
    </row>
    <row r="63" spans="2:12" ht="30.75" customHeight="1" thickBot="1" x14ac:dyDescent="0.25">
      <c r="B63" s="35" t="s">
        <v>105</v>
      </c>
      <c r="C63" s="7" t="s">
        <v>106</v>
      </c>
      <c r="D63" s="59" t="s">
        <v>104</v>
      </c>
      <c r="E63" s="73">
        <f t="shared" si="0"/>
        <v>231538</v>
      </c>
      <c r="F63" s="45"/>
      <c r="J63" s="38">
        <v>1</v>
      </c>
    </row>
    <row r="64" spans="2:12" ht="33" customHeight="1" thickBot="1" x14ac:dyDescent="0.25">
      <c r="B64" s="35" t="s">
        <v>107</v>
      </c>
      <c r="C64" s="7" t="s">
        <v>108</v>
      </c>
      <c r="D64" s="59" t="s">
        <v>104</v>
      </c>
      <c r="E64" s="73">
        <f t="shared" si="0"/>
        <v>231538</v>
      </c>
      <c r="F64" s="45"/>
      <c r="J64" s="38">
        <v>1</v>
      </c>
    </row>
    <row r="65" spans="2:21" ht="30.75" customHeight="1" thickBot="1" x14ac:dyDescent="0.25">
      <c r="B65" s="31" t="s">
        <v>109</v>
      </c>
      <c r="C65" s="32" t="s">
        <v>110</v>
      </c>
      <c r="D65" s="59"/>
      <c r="E65" s="73"/>
      <c r="F65" s="45"/>
    </row>
    <row r="66" spans="2:21" ht="17.25" customHeight="1" thickBot="1" x14ac:dyDescent="0.25">
      <c r="B66" s="35" t="s">
        <v>111</v>
      </c>
      <c r="C66" s="7" t="s">
        <v>112</v>
      </c>
      <c r="D66" s="59" t="s">
        <v>14</v>
      </c>
      <c r="E66" s="73">
        <f t="shared" si="0"/>
        <v>196154</v>
      </c>
      <c r="F66" s="45"/>
      <c r="I66" s="38">
        <v>1</v>
      </c>
    </row>
    <row r="67" spans="2:21" ht="17.25" customHeight="1" thickBot="1" x14ac:dyDescent="0.25">
      <c r="B67" s="35" t="s">
        <v>113</v>
      </c>
      <c r="C67" s="7" t="s">
        <v>114</v>
      </c>
      <c r="D67" s="59" t="s">
        <v>14</v>
      </c>
      <c r="E67" s="73">
        <f t="shared" si="0"/>
        <v>196154</v>
      </c>
      <c r="F67" s="45"/>
      <c r="I67" s="38">
        <v>1</v>
      </c>
    </row>
    <row r="68" spans="2:21" ht="17.25" customHeight="1" thickBot="1" x14ac:dyDescent="0.25">
      <c r="B68" s="35" t="s">
        <v>115</v>
      </c>
      <c r="C68" s="7" t="s">
        <v>116</v>
      </c>
      <c r="D68" s="59" t="s">
        <v>14</v>
      </c>
      <c r="E68" s="73">
        <f t="shared" si="0"/>
        <v>196154</v>
      </c>
      <c r="F68" s="45"/>
      <c r="I68" s="38">
        <v>1</v>
      </c>
    </row>
    <row r="69" spans="2:21" ht="17.25" customHeight="1" thickBot="1" x14ac:dyDescent="0.25">
      <c r="B69" s="35" t="s">
        <v>117</v>
      </c>
      <c r="C69" s="7" t="s">
        <v>108</v>
      </c>
      <c r="D69" s="59" t="s">
        <v>14</v>
      </c>
      <c r="E69" s="73">
        <f t="shared" si="0"/>
        <v>196154</v>
      </c>
      <c r="F69" s="45"/>
      <c r="I69" s="38">
        <v>1</v>
      </c>
    </row>
    <row r="70" spans="2:21" ht="35.25" customHeight="1" thickBot="1" x14ac:dyDescent="0.25">
      <c r="B70" s="31" t="s">
        <v>118</v>
      </c>
      <c r="C70" s="32" t="s">
        <v>119</v>
      </c>
      <c r="D70" s="59"/>
      <c r="E70" s="73"/>
      <c r="F70" s="45"/>
    </row>
    <row r="71" spans="2:21" ht="33.75" customHeight="1" thickBot="1" x14ac:dyDescent="0.25">
      <c r="B71" s="35" t="s">
        <v>120</v>
      </c>
      <c r="C71" s="7" t="s">
        <v>121</v>
      </c>
      <c r="D71" s="59" t="s">
        <v>93</v>
      </c>
      <c r="E71" s="73">
        <f t="shared" si="0"/>
        <v>166154</v>
      </c>
      <c r="F71" s="45"/>
      <c r="H71" s="38">
        <v>1</v>
      </c>
    </row>
    <row r="72" spans="2:21" ht="30.75" customHeight="1" thickBot="1" x14ac:dyDescent="0.25">
      <c r="B72" s="35" t="s">
        <v>122</v>
      </c>
      <c r="C72" s="7" t="s">
        <v>123</v>
      </c>
      <c r="D72" s="59" t="s">
        <v>93</v>
      </c>
      <c r="E72" s="73">
        <f t="shared" si="0"/>
        <v>166154</v>
      </c>
      <c r="F72" s="45"/>
      <c r="H72" s="38">
        <v>1</v>
      </c>
    </row>
    <row r="73" spans="2:21" ht="17.25" customHeight="1" thickBot="1" x14ac:dyDescent="0.25">
      <c r="B73" s="35" t="s">
        <v>124</v>
      </c>
      <c r="C73" s="7" t="s">
        <v>125</v>
      </c>
      <c r="D73" s="59" t="s">
        <v>14</v>
      </c>
      <c r="E73" s="73">
        <f t="shared" si="0"/>
        <v>196154</v>
      </c>
      <c r="F73" s="45"/>
      <c r="I73" s="38">
        <v>1</v>
      </c>
    </row>
    <row r="74" spans="2:21" ht="39" customHeight="1" thickBot="1" x14ac:dyDescent="0.25">
      <c r="B74" s="35" t="s">
        <v>126</v>
      </c>
      <c r="C74" s="7" t="s">
        <v>127</v>
      </c>
      <c r="D74" s="59" t="s">
        <v>14</v>
      </c>
      <c r="E74" s="73">
        <f t="shared" si="0"/>
        <v>196154</v>
      </c>
      <c r="F74" s="45"/>
      <c r="I74" s="38">
        <v>1</v>
      </c>
    </row>
    <row r="75" spans="2:21" ht="33.75" customHeight="1" thickBot="1" x14ac:dyDescent="0.25">
      <c r="B75" s="31" t="s">
        <v>128</v>
      </c>
      <c r="C75" s="32" t="s">
        <v>129</v>
      </c>
      <c r="D75" s="59"/>
      <c r="E75" s="73"/>
      <c r="F75" s="45"/>
    </row>
    <row r="76" spans="2:21" ht="17.25" thickBot="1" x14ac:dyDescent="0.25">
      <c r="B76" s="35" t="s">
        <v>130</v>
      </c>
      <c r="C76" s="7" t="s">
        <v>106</v>
      </c>
      <c r="D76" s="59" t="s">
        <v>14</v>
      </c>
      <c r="E76" s="73">
        <f t="shared" si="0"/>
        <v>196154</v>
      </c>
      <c r="F76" s="45"/>
      <c r="I76" s="38">
        <v>1</v>
      </c>
    </row>
    <row r="77" spans="2:21" ht="33.75" customHeight="1" thickBot="1" x14ac:dyDescent="0.25">
      <c r="B77" s="31" t="s">
        <v>131</v>
      </c>
      <c r="C77" s="32" t="s">
        <v>132</v>
      </c>
      <c r="D77" s="59"/>
      <c r="E77" s="73">
        <f t="shared" si="0"/>
        <v>0</v>
      </c>
      <c r="F77" s="45"/>
    </row>
    <row r="78" spans="2:21" ht="43.5" customHeight="1" thickBot="1" x14ac:dyDescent="0.25">
      <c r="B78" s="31" t="s">
        <v>133</v>
      </c>
      <c r="C78" s="32" t="s">
        <v>134</v>
      </c>
      <c r="D78" s="59"/>
      <c r="E78" s="73">
        <f t="shared" si="0"/>
        <v>0</v>
      </c>
      <c r="F78" s="45"/>
    </row>
    <row r="79" spans="2:21" ht="17.25" customHeight="1" thickBot="1" x14ac:dyDescent="0.25">
      <c r="B79" s="35" t="s">
        <v>135</v>
      </c>
      <c r="C79" s="7" t="s">
        <v>136</v>
      </c>
      <c r="D79" s="59" t="s">
        <v>137</v>
      </c>
      <c r="E79" s="73">
        <f t="shared" si="0"/>
        <v>402307</v>
      </c>
      <c r="F79" s="45"/>
      <c r="S79" s="38">
        <v>1</v>
      </c>
      <c r="U79" s="38">
        <v>1</v>
      </c>
    </row>
    <row r="80" spans="2:21" ht="17.25" customHeight="1" thickBot="1" x14ac:dyDescent="0.25">
      <c r="B80" s="35" t="s">
        <v>138</v>
      </c>
      <c r="C80" s="7" t="s">
        <v>139</v>
      </c>
      <c r="D80" s="59" t="s">
        <v>137</v>
      </c>
      <c r="E80" s="73">
        <f t="shared" si="0"/>
        <v>402307</v>
      </c>
      <c r="F80" s="45"/>
      <c r="S80" s="38">
        <v>1</v>
      </c>
      <c r="U80" s="38">
        <v>1</v>
      </c>
    </row>
    <row r="81" spans="2:29" ht="17.25" customHeight="1" thickBot="1" x14ac:dyDescent="0.25">
      <c r="B81" s="35" t="s">
        <v>140</v>
      </c>
      <c r="C81" s="7" t="s">
        <v>141</v>
      </c>
      <c r="D81" s="59" t="s">
        <v>137</v>
      </c>
      <c r="E81" s="73">
        <f t="shared" ref="E81:E144" si="1">+ROUND(SUMPRODUCT($G$13:$CY$13,G81:CY81),3)</f>
        <v>402307</v>
      </c>
      <c r="F81" s="45"/>
      <c r="S81" s="38">
        <v>1</v>
      </c>
      <c r="U81" s="38">
        <v>1</v>
      </c>
    </row>
    <row r="82" spans="2:29" ht="17.25" customHeight="1" thickBot="1" x14ac:dyDescent="0.25">
      <c r="B82" s="35" t="s">
        <v>142</v>
      </c>
      <c r="C82" s="7" t="s">
        <v>143</v>
      </c>
      <c r="D82" s="59" t="s">
        <v>137</v>
      </c>
      <c r="E82" s="73">
        <f t="shared" si="1"/>
        <v>402307</v>
      </c>
      <c r="F82" s="45"/>
      <c r="S82" s="38">
        <v>1</v>
      </c>
      <c r="U82" s="38">
        <v>1</v>
      </c>
    </row>
    <row r="83" spans="2:29" ht="17.25" customHeight="1" thickBot="1" x14ac:dyDescent="0.25">
      <c r="B83" s="35" t="s">
        <v>144</v>
      </c>
      <c r="C83" s="7" t="s">
        <v>125</v>
      </c>
      <c r="D83" s="59" t="s">
        <v>145</v>
      </c>
      <c r="E83" s="73">
        <f t="shared" si="1"/>
        <v>457692</v>
      </c>
      <c r="F83" s="45"/>
      <c r="W83" s="38">
        <v>1</v>
      </c>
      <c r="Y83" s="38">
        <v>1</v>
      </c>
    </row>
    <row r="84" spans="2:29" ht="17.25" customHeight="1" thickBot="1" x14ac:dyDescent="0.25">
      <c r="B84" s="35" t="s">
        <v>146</v>
      </c>
      <c r="C84" s="7" t="s">
        <v>106</v>
      </c>
      <c r="D84" s="59" t="s">
        <v>145</v>
      </c>
      <c r="E84" s="73">
        <f t="shared" si="1"/>
        <v>457692</v>
      </c>
      <c r="F84" s="45"/>
      <c r="W84" s="38">
        <v>1</v>
      </c>
      <c r="Y84" s="38">
        <v>1</v>
      </c>
    </row>
    <row r="85" spans="2:29" ht="17.25" customHeight="1" thickBot="1" x14ac:dyDescent="0.25">
      <c r="B85" s="35" t="s">
        <v>147</v>
      </c>
      <c r="C85" s="7" t="s">
        <v>148</v>
      </c>
      <c r="D85" s="59" t="s">
        <v>145</v>
      </c>
      <c r="E85" s="73">
        <f t="shared" si="1"/>
        <v>457692</v>
      </c>
      <c r="F85" s="45"/>
      <c r="W85" s="38">
        <v>1</v>
      </c>
      <c r="Y85" s="38">
        <v>1</v>
      </c>
    </row>
    <row r="86" spans="2:29" ht="17.25" customHeight="1" thickBot="1" x14ac:dyDescent="0.25">
      <c r="B86" s="35" t="s">
        <v>149</v>
      </c>
      <c r="C86" s="7" t="s">
        <v>108</v>
      </c>
      <c r="D86" s="59" t="s">
        <v>150</v>
      </c>
      <c r="E86" s="73">
        <f t="shared" si="1"/>
        <v>546154</v>
      </c>
      <c r="F86" s="45"/>
      <c r="AA86" s="38">
        <v>1</v>
      </c>
      <c r="AC86" s="38">
        <v>1</v>
      </c>
    </row>
    <row r="87" spans="2:29" ht="17.25" customHeight="1" thickBot="1" x14ac:dyDescent="0.25">
      <c r="B87" s="35" t="s">
        <v>151</v>
      </c>
      <c r="C87" s="7" t="s">
        <v>152</v>
      </c>
      <c r="D87" s="59" t="s">
        <v>150</v>
      </c>
      <c r="E87" s="73">
        <f t="shared" si="1"/>
        <v>546154</v>
      </c>
      <c r="F87" s="45"/>
      <c r="AA87" s="38">
        <v>1</v>
      </c>
      <c r="AC87" s="38">
        <v>1</v>
      </c>
    </row>
    <row r="88" spans="2:29" ht="17.25" customHeight="1" thickBot="1" x14ac:dyDescent="0.25">
      <c r="B88" s="35" t="s">
        <v>153</v>
      </c>
      <c r="C88" s="7" t="s">
        <v>154</v>
      </c>
      <c r="D88" s="59" t="s">
        <v>150</v>
      </c>
      <c r="E88" s="73">
        <f t="shared" si="1"/>
        <v>546154</v>
      </c>
      <c r="F88" s="45"/>
      <c r="AA88" s="38">
        <v>1</v>
      </c>
      <c r="AC88" s="38">
        <v>1</v>
      </c>
    </row>
    <row r="89" spans="2:29" ht="17.25" customHeight="1" thickBot="1" x14ac:dyDescent="0.25">
      <c r="B89" s="35" t="s">
        <v>155</v>
      </c>
      <c r="C89" s="7" t="s">
        <v>156</v>
      </c>
      <c r="D89" s="59" t="s">
        <v>150</v>
      </c>
      <c r="E89" s="73">
        <f t="shared" si="1"/>
        <v>546154</v>
      </c>
      <c r="F89" s="45"/>
      <c r="AA89" s="38">
        <v>1</v>
      </c>
      <c r="AC89" s="38">
        <v>1</v>
      </c>
    </row>
    <row r="90" spans="2:29" ht="32.25" customHeight="1" thickBot="1" x14ac:dyDescent="0.25">
      <c r="B90" s="31" t="s">
        <v>157</v>
      </c>
      <c r="C90" s="32" t="s">
        <v>158</v>
      </c>
      <c r="D90" s="59"/>
      <c r="E90" s="73">
        <f t="shared" si="1"/>
        <v>0</v>
      </c>
      <c r="F90" s="45"/>
    </row>
    <row r="91" spans="2:29" ht="17.25" customHeight="1" thickBot="1" x14ac:dyDescent="0.25">
      <c r="B91" s="35" t="s">
        <v>159</v>
      </c>
      <c r="C91" s="7" t="s">
        <v>106</v>
      </c>
      <c r="D91" s="59" t="s">
        <v>19</v>
      </c>
      <c r="E91" s="73">
        <f t="shared" si="1"/>
        <v>397692</v>
      </c>
      <c r="F91" s="45"/>
      <c r="H91" s="38">
        <v>1</v>
      </c>
      <c r="J91" s="38">
        <v>1</v>
      </c>
    </row>
    <row r="92" spans="2:29" ht="17.25" customHeight="1" thickBot="1" x14ac:dyDescent="0.25">
      <c r="B92" s="35" t="s">
        <v>160</v>
      </c>
      <c r="C92" s="7" t="s">
        <v>108</v>
      </c>
      <c r="D92" s="59" t="s">
        <v>24</v>
      </c>
      <c r="E92" s="73">
        <f t="shared" si="1"/>
        <v>470000</v>
      </c>
      <c r="F92" s="45"/>
      <c r="I92" s="38">
        <v>1</v>
      </c>
      <c r="K92" s="38">
        <v>1</v>
      </c>
    </row>
    <row r="93" spans="2:29" ht="17.25" customHeight="1" thickBot="1" x14ac:dyDescent="0.25">
      <c r="B93" s="35" t="s">
        <v>161</v>
      </c>
      <c r="C93" s="7" t="s">
        <v>154</v>
      </c>
      <c r="D93" s="59" t="s">
        <v>24</v>
      </c>
      <c r="E93" s="73">
        <f t="shared" si="1"/>
        <v>470000</v>
      </c>
      <c r="F93" s="45"/>
      <c r="I93" s="38">
        <v>1</v>
      </c>
      <c r="K93" s="38">
        <v>1</v>
      </c>
    </row>
    <row r="94" spans="2:29" ht="17.25" customHeight="1" thickBot="1" x14ac:dyDescent="0.25">
      <c r="B94" s="35" t="s">
        <v>162</v>
      </c>
      <c r="C94" s="7" t="s">
        <v>163</v>
      </c>
      <c r="D94" s="59" t="s">
        <v>24</v>
      </c>
      <c r="E94" s="73">
        <f t="shared" si="1"/>
        <v>470000</v>
      </c>
      <c r="F94" s="45"/>
      <c r="I94" s="38">
        <v>1</v>
      </c>
      <c r="K94" s="38">
        <v>1</v>
      </c>
    </row>
    <row r="95" spans="2:29" ht="17.25" customHeight="1" thickBot="1" x14ac:dyDescent="0.25">
      <c r="B95" s="35" t="s">
        <v>164</v>
      </c>
      <c r="C95" s="7" t="s">
        <v>165</v>
      </c>
      <c r="D95" s="59" t="s">
        <v>29</v>
      </c>
      <c r="E95" s="73">
        <f t="shared" si="1"/>
        <v>519231</v>
      </c>
      <c r="F95" s="45"/>
      <c r="I95" s="38">
        <v>1</v>
      </c>
      <c r="L95" s="38">
        <v>1</v>
      </c>
    </row>
    <row r="96" spans="2:29" ht="17.25" customHeight="1" thickBot="1" x14ac:dyDescent="0.25">
      <c r="B96" s="35" t="s">
        <v>166</v>
      </c>
      <c r="C96" s="7" t="s">
        <v>167</v>
      </c>
      <c r="D96" s="59" t="s">
        <v>168</v>
      </c>
      <c r="E96" s="73">
        <f t="shared" si="1"/>
        <v>715385</v>
      </c>
      <c r="F96" s="45"/>
      <c r="I96" s="38">
        <v>2</v>
      </c>
      <c r="L96" s="38">
        <v>1</v>
      </c>
    </row>
    <row r="97" spans="2:12" ht="17.25" customHeight="1" thickBot="1" x14ac:dyDescent="0.25">
      <c r="B97" s="35" t="s">
        <v>169</v>
      </c>
      <c r="C97" s="7" t="s">
        <v>170</v>
      </c>
      <c r="D97" s="59" t="s">
        <v>168</v>
      </c>
      <c r="E97" s="73">
        <f t="shared" si="1"/>
        <v>715385</v>
      </c>
      <c r="F97" s="45"/>
      <c r="I97" s="38">
        <v>2</v>
      </c>
      <c r="L97" s="38">
        <v>1</v>
      </c>
    </row>
    <row r="98" spans="2:12" ht="17.25" customHeight="1" thickBot="1" x14ac:dyDescent="0.25">
      <c r="B98" s="35" t="s">
        <v>171</v>
      </c>
      <c r="C98" s="7" t="s">
        <v>172</v>
      </c>
      <c r="D98" s="59" t="s">
        <v>168</v>
      </c>
      <c r="E98" s="73">
        <f t="shared" si="1"/>
        <v>715385</v>
      </c>
      <c r="F98" s="45"/>
      <c r="I98" s="38">
        <v>2</v>
      </c>
      <c r="L98" s="38">
        <v>1</v>
      </c>
    </row>
    <row r="99" spans="2:12" ht="33.75" thickBot="1" x14ac:dyDescent="0.25">
      <c r="B99" s="31" t="s">
        <v>173</v>
      </c>
      <c r="C99" s="32" t="s">
        <v>174</v>
      </c>
      <c r="D99" s="59"/>
      <c r="E99" s="73">
        <f t="shared" si="1"/>
        <v>0</v>
      </c>
      <c r="F99" s="45"/>
    </row>
    <row r="100" spans="2:12" ht="17.25" customHeight="1" thickBot="1" x14ac:dyDescent="0.25">
      <c r="B100" s="35" t="s">
        <v>175</v>
      </c>
      <c r="C100" s="7" t="s">
        <v>141</v>
      </c>
      <c r="D100" s="59" t="s">
        <v>19</v>
      </c>
      <c r="E100" s="73">
        <f t="shared" si="1"/>
        <v>397692</v>
      </c>
      <c r="F100" s="45"/>
      <c r="H100" s="38">
        <v>1</v>
      </c>
      <c r="J100" s="38">
        <v>1</v>
      </c>
    </row>
    <row r="101" spans="2:12" ht="17.25" customHeight="1" thickBot="1" x14ac:dyDescent="0.25">
      <c r="B101" s="35" t="s">
        <v>176</v>
      </c>
      <c r="C101" s="7" t="s">
        <v>125</v>
      </c>
      <c r="D101" s="59" t="s">
        <v>19</v>
      </c>
      <c r="E101" s="73">
        <f t="shared" si="1"/>
        <v>397692</v>
      </c>
      <c r="F101" s="45"/>
      <c r="H101" s="38">
        <v>1</v>
      </c>
      <c r="J101" s="38">
        <v>1</v>
      </c>
    </row>
    <row r="102" spans="2:12" ht="17.25" customHeight="1" thickBot="1" x14ac:dyDescent="0.25">
      <c r="B102" s="35" t="s">
        <v>177</v>
      </c>
      <c r="C102" s="7" t="s">
        <v>106</v>
      </c>
      <c r="D102" s="59" t="s">
        <v>19</v>
      </c>
      <c r="E102" s="73">
        <f t="shared" si="1"/>
        <v>397692</v>
      </c>
      <c r="F102" s="45"/>
      <c r="H102" s="38">
        <v>1</v>
      </c>
      <c r="J102" s="38">
        <v>1</v>
      </c>
    </row>
    <row r="103" spans="2:12" ht="17.25" customHeight="1" thickBot="1" x14ac:dyDescent="0.25">
      <c r="B103" s="35" t="s">
        <v>178</v>
      </c>
      <c r="C103" s="7" t="s">
        <v>108</v>
      </c>
      <c r="D103" s="59" t="s">
        <v>24</v>
      </c>
      <c r="E103" s="73">
        <f t="shared" si="1"/>
        <v>470000</v>
      </c>
      <c r="F103" s="45"/>
      <c r="I103" s="38">
        <v>1</v>
      </c>
      <c r="K103" s="38">
        <v>1</v>
      </c>
    </row>
    <row r="104" spans="2:12" ht="17.25" customHeight="1" thickBot="1" x14ac:dyDescent="0.25">
      <c r="B104" s="35" t="s">
        <v>179</v>
      </c>
      <c r="C104" s="7" t="s">
        <v>180</v>
      </c>
      <c r="D104" s="59" t="s">
        <v>24</v>
      </c>
      <c r="E104" s="73">
        <f t="shared" si="1"/>
        <v>470000</v>
      </c>
      <c r="F104" s="45"/>
      <c r="I104" s="38">
        <v>1</v>
      </c>
      <c r="K104" s="38">
        <v>1</v>
      </c>
    </row>
    <row r="105" spans="2:12" ht="17.25" customHeight="1" thickBot="1" x14ac:dyDescent="0.25">
      <c r="B105" s="35" t="s">
        <v>181</v>
      </c>
      <c r="C105" s="7" t="s">
        <v>154</v>
      </c>
      <c r="D105" s="59" t="s">
        <v>24</v>
      </c>
      <c r="E105" s="73">
        <f t="shared" si="1"/>
        <v>470000</v>
      </c>
      <c r="F105" s="45"/>
      <c r="I105" s="38">
        <v>1</v>
      </c>
      <c r="K105" s="38">
        <v>1</v>
      </c>
    </row>
    <row r="106" spans="2:12" ht="17.25" customHeight="1" thickBot="1" x14ac:dyDescent="0.25">
      <c r="B106" s="35" t="s">
        <v>182</v>
      </c>
      <c r="C106" s="7" t="s">
        <v>156</v>
      </c>
      <c r="D106" s="59" t="s">
        <v>24</v>
      </c>
      <c r="E106" s="73">
        <f t="shared" si="1"/>
        <v>470000</v>
      </c>
      <c r="F106" s="45"/>
      <c r="I106" s="38">
        <v>1</v>
      </c>
      <c r="K106" s="38">
        <v>1</v>
      </c>
    </row>
    <row r="107" spans="2:12" ht="17.25" customHeight="1" thickBot="1" x14ac:dyDescent="0.25">
      <c r="B107" s="35" t="s">
        <v>183</v>
      </c>
      <c r="C107" s="7" t="s">
        <v>163</v>
      </c>
      <c r="D107" s="59" t="s">
        <v>29</v>
      </c>
      <c r="E107" s="73">
        <f t="shared" si="1"/>
        <v>519231</v>
      </c>
      <c r="F107" s="45"/>
      <c r="I107" s="38">
        <v>1</v>
      </c>
      <c r="L107" s="38">
        <v>1</v>
      </c>
    </row>
    <row r="108" spans="2:12" ht="17.25" customHeight="1" thickBot="1" x14ac:dyDescent="0.25">
      <c r="B108" s="35" t="s">
        <v>184</v>
      </c>
      <c r="C108" s="7" t="s">
        <v>185</v>
      </c>
      <c r="D108" s="59" t="s">
        <v>29</v>
      </c>
      <c r="E108" s="73">
        <f t="shared" si="1"/>
        <v>519231</v>
      </c>
      <c r="F108" s="45"/>
      <c r="I108" s="38">
        <v>1</v>
      </c>
      <c r="L108" s="38">
        <v>1</v>
      </c>
    </row>
    <row r="109" spans="2:12" ht="17.25" customHeight="1" thickBot="1" x14ac:dyDescent="0.25">
      <c r="B109" s="35" t="s">
        <v>186</v>
      </c>
      <c r="C109" s="7" t="s">
        <v>167</v>
      </c>
      <c r="D109" s="59" t="s">
        <v>168</v>
      </c>
      <c r="E109" s="73">
        <f t="shared" si="1"/>
        <v>715385</v>
      </c>
      <c r="F109" s="45"/>
      <c r="I109" s="38">
        <v>2</v>
      </c>
      <c r="L109" s="38">
        <v>1</v>
      </c>
    </row>
    <row r="110" spans="2:12" ht="17.25" customHeight="1" thickBot="1" x14ac:dyDescent="0.25">
      <c r="B110" s="35" t="s">
        <v>187</v>
      </c>
      <c r="C110" s="7" t="s">
        <v>170</v>
      </c>
      <c r="D110" s="59" t="s">
        <v>168</v>
      </c>
      <c r="E110" s="73">
        <f t="shared" si="1"/>
        <v>715385</v>
      </c>
      <c r="F110" s="45"/>
      <c r="I110" s="38">
        <v>2</v>
      </c>
      <c r="L110" s="38">
        <v>1</v>
      </c>
    </row>
    <row r="111" spans="2:12" ht="17.25" customHeight="1" thickBot="1" x14ac:dyDescent="0.25">
      <c r="B111" s="35" t="s">
        <v>188</v>
      </c>
      <c r="C111" s="7" t="s">
        <v>172</v>
      </c>
      <c r="D111" s="59" t="s">
        <v>168</v>
      </c>
      <c r="E111" s="73">
        <f t="shared" si="1"/>
        <v>715385</v>
      </c>
      <c r="F111" s="45"/>
      <c r="I111" s="38">
        <v>2</v>
      </c>
      <c r="L111" s="38">
        <v>1</v>
      </c>
    </row>
    <row r="112" spans="2:12" ht="17.25" customHeight="1" thickBot="1" x14ac:dyDescent="0.25">
      <c r="B112" s="35" t="s">
        <v>189</v>
      </c>
      <c r="C112" s="7" t="s">
        <v>190</v>
      </c>
      <c r="D112" s="59" t="s">
        <v>168</v>
      </c>
      <c r="E112" s="73">
        <f t="shared" si="1"/>
        <v>715385</v>
      </c>
      <c r="F112" s="45"/>
      <c r="I112" s="38">
        <v>2</v>
      </c>
      <c r="L112" s="38">
        <v>1</v>
      </c>
    </row>
    <row r="113" spans="2:50" ht="33.75" thickBot="1" x14ac:dyDescent="0.25">
      <c r="B113" s="31" t="s">
        <v>191</v>
      </c>
      <c r="C113" s="32" t="s">
        <v>192</v>
      </c>
      <c r="D113" s="59"/>
      <c r="E113" s="73">
        <f t="shared" si="1"/>
        <v>0</v>
      </c>
      <c r="F113" s="45"/>
    </row>
    <row r="114" spans="2:50" ht="17.25" thickBot="1" x14ac:dyDescent="0.25">
      <c r="B114" s="35" t="s">
        <v>193</v>
      </c>
      <c r="C114" s="7" t="s">
        <v>141</v>
      </c>
      <c r="D114" s="59" t="s">
        <v>19</v>
      </c>
      <c r="E114" s="73">
        <f t="shared" si="1"/>
        <v>397692</v>
      </c>
      <c r="F114" s="45"/>
      <c r="H114" s="38">
        <v>1</v>
      </c>
      <c r="J114" s="38">
        <v>1</v>
      </c>
    </row>
    <row r="115" spans="2:50" ht="17.25" thickBot="1" x14ac:dyDescent="0.25">
      <c r="B115" s="35" t="s">
        <v>194</v>
      </c>
      <c r="C115" s="7" t="s">
        <v>125</v>
      </c>
      <c r="D115" s="59" t="s">
        <v>19</v>
      </c>
      <c r="E115" s="73">
        <f t="shared" si="1"/>
        <v>397692</v>
      </c>
      <c r="F115" s="45"/>
      <c r="H115" s="38">
        <v>1</v>
      </c>
      <c r="J115" s="38">
        <v>1</v>
      </c>
    </row>
    <row r="116" spans="2:50" ht="17.25" thickBot="1" x14ac:dyDescent="0.25">
      <c r="B116" s="35" t="s">
        <v>195</v>
      </c>
      <c r="C116" s="7" t="s">
        <v>196</v>
      </c>
      <c r="D116" s="59" t="s">
        <v>19</v>
      </c>
      <c r="E116" s="73">
        <f t="shared" si="1"/>
        <v>397692</v>
      </c>
      <c r="F116" s="45"/>
      <c r="H116" s="38">
        <v>1</v>
      </c>
      <c r="J116" s="38">
        <v>1</v>
      </c>
    </row>
    <row r="117" spans="2:50" ht="17.25" thickBot="1" x14ac:dyDescent="0.25">
      <c r="B117" s="35" t="s">
        <v>197</v>
      </c>
      <c r="C117" s="7" t="s">
        <v>114</v>
      </c>
      <c r="D117" s="59" t="s">
        <v>19</v>
      </c>
      <c r="E117" s="73">
        <f t="shared" si="1"/>
        <v>397692</v>
      </c>
      <c r="F117" s="45"/>
      <c r="H117" s="38">
        <v>1</v>
      </c>
      <c r="J117" s="38">
        <v>1</v>
      </c>
    </row>
    <row r="118" spans="2:50" ht="17.25" customHeight="1" thickBot="1" x14ac:dyDescent="0.25">
      <c r="B118" s="35" t="s">
        <v>198</v>
      </c>
      <c r="C118" s="7" t="s">
        <v>148</v>
      </c>
      <c r="D118" s="59" t="s">
        <v>19</v>
      </c>
      <c r="E118" s="73">
        <f t="shared" si="1"/>
        <v>397692</v>
      </c>
      <c r="F118" s="45"/>
      <c r="H118" s="38">
        <v>1</v>
      </c>
      <c r="J118" s="38">
        <v>1</v>
      </c>
    </row>
    <row r="119" spans="2:50" ht="17.25" customHeight="1" thickBot="1" x14ac:dyDescent="0.25">
      <c r="B119" s="35" t="s">
        <v>199</v>
      </c>
      <c r="C119" s="7" t="s">
        <v>108</v>
      </c>
      <c r="D119" s="59" t="s">
        <v>72</v>
      </c>
      <c r="E119" s="73">
        <f t="shared" si="1"/>
        <v>440000</v>
      </c>
      <c r="F119" s="45"/>
      <c r="H119" s="38">
        <v>1</v>
      </c>
      <c r="K119" s="38">
        <v>1</v>
      </c>
    </row>
    <row r="120" spans="2:50" ht="17.25" customHeight="1" thickBot="1" x14ac:dyDescent="0.25">
      <c r="B120" s="35" t="s">
        <v>200</v>
      </c>
      <c r="C120" s="7" t="s">
        <v>152</v>
      </c>
      <c r="D120" s="59" t="s">
        <v>72</v>
      </c>
      <c r="E120" s="73">
        <f t="shared" si="1"/>
        <v>440000</v>
      </c>
      <c r="F120" s="45"/>
      <c r="H120" s="38">
        <v>1</v>
      </c>
      <c r="K120" s="38">
        <v>1</v>
      </c>
    </row>
    <row r="121" spans="2:50" ht="17.25" customHeight="1" thickBot="1" x14ac:dyDescent="0.25">
      <c r="B121" s="35" t="s">
        <v>201</v>
      </c>
      <c r="C121" s="7" t="s">
        <v>154</v>
      </c>
      <c r="D121" s="59" t="s">
        <v>72</v>
      </c>
      <c r="E121" s="73">
        <f t="shared" si="1"/>
        <v>440000</v>
      </c>
      <c r="F121" s="45"/>
      <c r="H121" s="38">
        <v>1</v>
      </c>
      <c r="K121" s="38">
        <v>1</v>
      </c>
    </row>
    <row r="122" spans="2:50" ht="17.25" customHeight="1" thickBot="1" x14ac:dyDescent="0.25">
      <c r="B122" s="35" t="s">
        <v>202</v>
      </c>
      <c r="C122" s="7" t="s">
        <v>156</v>
      </c>
      <c r="D122" s="59" t="s">
        <v>203</v>
      </c>
      <c r="E122" s="73">
        <f t="shared" si="1"/>
        <v>666154</v>
      </c>
      <c r="F122" s="45"/>
      <c r="I122" s="38">
        <v>2</v>
      </c>
      <c r="K122" s="38">
        <v>1</v>
      </c>
    </row>
    <row r="123" spans="2:50" ht="17.25" customHeight="1" thickBot="1" x14ac:dyDescent="0.25">
      <c r="B123" s="35" t="s">
        <v>204</v>
      </c>
      <c r="C123" s="7" t="s">
        <v>205</v>
      </c>
      <c r="D123" s="59" t="s">
        <v>203</v>
      </c>
      <c r="E123" s="73">
        <f t="shared" si="1"/>
        <v>666154</v>
      </c>
      <c r="F123" s="45"/>
      <c r="I123" s="38">
        <v>2</v>
      </c>
      <c r="K123" s="38">
        <v>1</v>
      </c>
    </row>
    <row r="124" spans="2:50" ht="17.25" customHeight="1" thickBot="1" x14ac:dyDescent="0.25">
      <c r="B124" s="35" t="s">
        <v>206</v>
      </c>
      <c r="C124" s="7" t="s">
        <v>207</v>
      </c>
      <c r="D124" s="59" t="s">
        <v>208</v>
      </c>
      <c r="E124" s="73">
        <f t="shared" si="1"/>
        <v>989231</v>
      </c>
      <c r="F124" s="45"/>
      <c r="I124" s="38">
        <v>2</v>
      </c>
      <c r="K124" s="38">
        <v>1</v>
      </c>
      <c r="L124" s="38">
        <v>1</v>
      </c>
    </row>
    <row r="125" spans="2:50" s="58" customFormat="1" ht="17.25" thickBot="1" x14ac:dyDescent="0.25">
      <c r="B125" s="163" t="s">
        <v>209</v>
      </c>
      <c r="C125" s="164" t="s">
        <v>210</v>
      </c>
      <c r="D125" s="165"/>
      <c r="E125" s="184"/>
      <c r="F125" s="166"/>
    </row>
    <row r="126" spans="2:50" ht="33.75" thickBot="1" x14ac:dyDescent="0.25">
      <c r="B126" s="35" t="s">
        <v>211</v>
      </c>
      <c r="C126" s="7" t="s">
        <v>212</v>
      </c>
      <c r="D126" s="59" t="s">
        <v>213</v>
      </c>
      <c r="E126" s="73">
        <f t="shared" si="1"/>
        <v>1139999</v>
      </c>
      <c r="F126" s="45"/>
      <c r="AO126" s="38">
        <v>1</v>
      </c>
      <c r="AR126" s="38">
        <v>1</v>
      </c>
      <c r="AV126" s="38">
        <v>3</v>
      </c>
      <c r="AW126" s="38">
        <v>1</v>
      </c>
    </row>
    <row r="127" spans="2:50" ht="33.75" thickBot="1" x14ac:dyDescent="0.25">
      <c r="B127" s="35" t="s">
        <v>214</v>
      </c>
      <c r="C127" s="7" t="s">
        <v>215</v>
      </c>
      <c r="D127" s="59" t="s">
        <v>216</v>
      </c>
      <c r="E127" s="73">
        <f t="shared" si="1"/>
        <v>1688461</v>
      </c>
      <c r="F127" s="45"/>
      <c r="AK127" s="38">
        <v>1</v>
      </c>
      <c r="AO127" s="38">
        <v>1</v>
      </c>
      <c r="AR127" s="38">
        <v>1</v>
      </c>
      <c r="AV127" s="38">
        <v>3</v>
      </c>
      <c r="AW127" s="38">
        <v>1</v>
      </c>
      <c r="AX127" s="38">
        <v>1</v>
      </c>
    </row>
    <row r="128" spans="2:50" ht="33" customHeight="1" thickBot="1" x14ac:dyDescent="0.25">
      <c r="B128" s="31" t="s">
        <v>217</v>
      </c>
      <c r="C128" s="32" t="s">
        <v>218</v>
      </c>
      <c r="D128" s="59"/>
      <c r="E128" s="73"/>
      <c r="F128" s="45"/>
    </row>
    <row r="129" spans="2:12" ht="17.25" thickBot="1" x14ac:dyDescent="0.25">
      <c r="B129" s="35" t="s">
        <v>219</v>
      </c>
      <c r="C129" s="7" t="s">
        <v>125</v>
      </c>
      <c r="D129" s="59" t="s">
        <v>19</v>
      </c>
      <c r="E129" s="73">
        <f t="shared" si="1"/>
        <v>397692</v>
      </c>
      <c r="F129" s="45"/>
      <c r="H129" s="38">
        <v>1</v>
      </c>
      <c r="J129" s="38">
        <v>1</v>
      </c>
    </row>
    <row r="130" spans="2:12" ht="17.25" thickBot="1" x14ac:dyDescent="0.25">
      <c r="B130" s="35" t="s">
        <v>220</v>
      </c>
      <c r="C130" s="7" t="s">
        <v>152</v>
      </c>
      <c r="D130" s="59" t="s">
        <v>72</v>
      </c>
      <c r="E130" s="73">
        <f t="shared" si="1"/>
        <v>440000</v>
      </c>
      <c r="F130" s="45"/>
      <c r="H130" s="38">
        <v>1</v>
      </c>
      <c r="K130" s="38">
        <v>1</v>
      </c>
    </row>
    <row r="131" spans="2:12" ht="17.25" customHeight="1" thickBot="1" x14ac:dyDescent="0.25">
      <c r="B131" s="35" t="s">
        <v>221</v>
      </c>
      <c r="C131" s="7" t="s">
        <v>205</v>
      </c>
      <c r="D131" s="59" t="s">
        <v>75</v>
      </c>
      <c r="E131" s="73">
        <f t="shared" si="1"/>
        <v>489231</v>
      </c>
      <c r="F131" s="45"/>
      <c r="H131" s="38">
        <v>1</v>
      </c>
      <c r="L131" s="38">
        <v>1</v>
      </c>
    </row>
    <row r="132" spans="2:12" ht="17.25" customHeight="1" thickBot="1" x14ac:dyDescent="0.25">
      <c r="B132" s="35" t="s">
        <v>222</v>
      </c>
      <c r="C132" s="7" t="s">
        <v>165</v>
      </c>
      <c r="D132" s="59" t="s">
        <v>75</v>
      </c>
      <c r="E132" s="73">
        <f t="shared" si="1"/>
        <v>489231</v>
      </c>
      <c r="F132" s="45"/>
      <c r="H132" s="38">
        <v>1</v>
      </c>
      <c r="L132" s="38">
        <v>1</v>
      </c>
    </row>
    <row r="133" spans="2:12" ht="30.75" customHeight="1" thickBot="1" x14ac:dyDescent="0.25">
      <c r="B133" s="31" t="s">
        <v>223</v>
      </c>
      <c r="C133" s="8" t="s">
        <v>224</v>
      </c>
      <c r="D133" s="59" t="s">
        <v>225</v>
      </c>
      <c r="E133" s="73">
        <f t="shared" si="1"/>
        <v>1224616</v>
      </c>
      <c r="F133" s="45"/>
      <c r="H133" s="38">
        <v>1</v>
      </c>
      <c r="I133" s="38">
        <v>4</v>
      </c>
      <c r="K133" s="38">
        <v>1</v>
      </c>
    </row>
    <row r="134" spans="2:12" s="46" customFormat="1" ht="33" customHeight="1" thickBot="1" x14ac:dyDescent="0.25">
      <c r="B134" s="24" t="s">
        <v>226</v>
      </c>
      <c r="C134" s="25" t="s">
        <v>227</v>
      </c>
      <c r="D134" s="60" t="s">
        <v>228</v>
      </c>
      <c r="E134" s="73">
        <f t="shared" si="1"/>
        <v>832308</v>
      </c>
      <c r="F134" s="65"/>
      <c r="H134" s="46">
        <v>1</v>
      </c>
      <c r="I134" s="46">
        <v>2</v>
      </c>
      <c r="K134" s="46">
        <v>1</v>
      </c>
    </row>
    <row r="135" spans="2:12" ht="33.75" customHeight="1" thickBot="1" x14ac:dyDescent="0.25">
      <c r="B135" s="31" t="s">
        <v>229</v>
      </c>
      <c r="C135" s="32" t="s">
        <v>230</v>
      </c>
      <c r="D135" s="59"/>
      <c r="E135" s="73"/>
      <c r="F135" s="45"/>
    </row>
    <row r="136" spans="2:12" ht="17.25" thickBot="1" x14ac:dyDescent="0.25">
      <c r="B136" s="35" t="s">
        <v>231</v>
      </c>
      <c r="C136" s="7" t="s">
        <v>152</v>
      </c>
      <c r="D136" s="59" t="s">
        <v>72</v>
      </c>
      <c r="E136" s="73">
        <f t="shared" si="1"/>
        <v>440000</v>
      </c>
      <c r="F136" s="45"/>
      <c r="H136" s="38">
        <v>1</v>
      </c>
      <c r="K136" s="38">
        <v>1</v>
      </c>
    </row>
    <row r="137" spans="2:12" ht="17.25" thickBot="1" x14ac:dyDescent="0.25">
      <c r="B137" s="35" t="s">
        <v>232</v>
      </c>
      <c r="C137" s="7" t="s">
        <v>154</v>
      </c>
      <c r="D137" s="59" t="s">
        <v>72</v>
      </c>
      <c r="E137" s="73">
        <f t="shared" si="1"/>
        <v>440000</v>
      </c>
      <c r="F137" s="45"/>
      <c r="H137" s="38">
        <v>1</v>
      </c>
      <c r="K137" s="38">
        <v>1</v>
      </c>
    </row>
    <row r="138" spans="2:12" ht="17.25" thickBot="1" x14ac:dyDescent="0.25">
      <c r="B138" s="35" t="s">
        <v>233</v>
      </c>
      <c r="C138" s="7" t="s">
        <v>156</v>
      </c>
      <c r="D138" s="59" t="s">
        <v>72</v>
      </c>
      <c r="E138" s="73">
        <f t="shared" si="1"/>
        <v>440000</v>
      </c>
      <c r="F138" s="45"/>
      <c r="H138" s="38">
        <v>1</v>
      </c>
      <c r="K138" s="38">
        <v>1</v>
      </c>
    </row>
    <row r="139" spans="2:12" ht="17.25" thickBot="1" x14ac:dyDescent="0.25">
      <c r="B139" s="35" t="s">
        <v>234</v>
      </c>
      <c r="C139" s="7" t="s">
        <v>205</v>
      </c>
      <c r="D139" s="59" t="s">
        <v>75</v>
      </c>
      <c r="E139" s="73">
        <f t="shared" si="1"/>
        <v>489231</v>
      </c>
      <c r="F139" s="45"/>
      <c r="H139" s="38">
        <v>1</v>
      </c>
      <c r="L139" s="38">
        <v>1</v>
      </c>
    </row>
    <row r="140" spans="2:12" ht="17.25" customHeight="1" thickBot="1" x14ac:dyDescent="0.25">
      <c r="B140" s="35" t="s">
        <v>235</v>
      </c>
      <c r="C140" s="7" t="s">
        <v>165</v>
      </c>
      <c r="D140" s="59" t="s">
        <v>75</v>
      </c>
      <c r="E140" s="73">
        <f t="shared" si="1"/>
        <v>489231</v>
      </c>
      <c r="F140" s="45"/>
      <c r="H140" s="38">
        <v>1</v>
      </c>
      <c r="L140" s="38">
        <v>1</v>
      </c>
    </row>
    <row r="141" spans="2:12" ht="17.25" customHeight="1" thickBot="1" x14ac:dyDescent="0.25">
      <c r="B141" s="35" t="s">
        <v>236</v>
      </c>
      <c r="C141" s="7" t="s">
        <v>170</v>
      </c>
      <c r="D141" s="59" t="s">
        <v>75</v>
      </c>
      <c r="E141" s="73">
        <f t="shared" si="1"/>
        <v>489231</v>
      </c>
      <c r="F141" s="45"/>
      <c r="H141" s="38">
        <v>1</v>
      </c>
      <c r="L141" s="38">
        <v>1</v>
      </c>
    </row>
    <row r="142" spans="2:12" ht="17.25" customHeight="1" thickBot="1" x14ac:dyDescent="0.25">
      <c r="B142" s="35" t="s">
        <v>237</v>
      </c>
      <c r="C142" s="7" t="s">
        <v>238</v>
      </c>
      <c r="D142" s="59" t="s">
        <v>75</v>
      </c>
      <c r="E142" s="73">
        <f t="shared" si="1"/>
        <v>489231</v>
      </c>
      <c r="F142" s="45"/>
      <c r="H142" s="38">
        <v>1</v>
      </c>
      <c r="L142" s="38">
        <v>1</v>
      </c>
    </row>
    <row r="143" spans="2:12" ht="17.25" customHeight="1" thickBot="1" x14ac:dyDescent="0.25">
      <c r="B143" s="35" t="s">
        <v>239</v>
      </c>
      <c r="C143" s="7" t="s">
        <v>240</v>
      </c>
      <c r="D143" s="59" t="s">
        <v>75</v>
      </c>
      <c r="E143" s="73">
        <f t="shared" si="1"/>
        <v>489231</v>
      </c>
      <c r="F143" s="45"/>
      <c r="H143" s="38">
        <v>1</v>
      </c>
      <c r="L143" s="38">
        <v>1</v>
      </c>
    </row>
    <row r="144" spans="2:12" ht="17.25" customHeight="1" thickBot="1" x14ac:dyDescent="0.25">
      <c r="B144" s="35" t="s">
        <v>241</v>
      </c>
      <c r="C144" s="7" t="s">
        <v>242</v>
      </c>
      <c r="D144" s="59" t="s">
        <v>75</v>
      </c>
      <c r="E144" s="73">
        <f t="shared" si="1"/>
        <v>489231</v>
      </c>
      <c r="F144" s="45"/>
      <c r="H144" s="38">
        <v>1</v>
      </c>
      <c r="L144" s="38">
        <v>1</v>
      </c>
    </row>
    <row r="145" spans="2:8" ht="33" customHeight="1" thickBot="1" x14ac:dyDescent="0.25">
      <c r="B145" s="31" t="s">
        <v>243</v>
      </c>
      <c r="C145" s="32" t="s">
        <v>244</v>
      </c>
      <c r="D145" s="59"/>
      <c r="E145" s="73"/>
      <c r="F145" s="45"/>
    </row>
    <row r="146" spans="2:8" ht="17.25" thickBot="1" x14ac:dyDescent="0.25">
      <c r="B146" s="35" t="s">
        <v>245</v>
      </c>
      <c r="C146" s="7" t="s">
        <v>246</v>
      </c>
      <c r="D146" s="59" t="s">
        <v>93</v>
      </c>
      <c r="E146" s="73">
        <f t="shared" ref="E146:E207" si="2">+ROUND(SUMPRODUCT($G$13:$CY$13,G146:CY146),3)</f>
        <v>166154</v>
      </c>
      <c r="F146" s="45"/>
      <c r="H146" s="38">
        <v>1</v>
      </c>
    </row>
    <row r="147" spans="2:8" ht="17.25" thickBot="1" x14ac:dyDescent="0.25">
      <c r="B147" s="35" t="s">
        <v>247</v>
      </c>
      <c r="C147" s="7" t="s">
        <v>248</v>
      </c>
      <c r="D147" s="59" t="s">
        <v>93</v>
      </c>
      <c r="E147" s="73">
        <f t="shared" si="2"/>
        <v>166154</v>
      </c>
      <c r="F147" s="45"/>
      <c r="H147" s="38">
        <v>1</v>
      </c>
    </row>
    <row r="148" spans="2:8" ht="33.75" thickBot="1" x14ac:dyDescent="0.25">
      <c r="B148" s="31" t="s">
        <v>249</v>
      </c>
      <c r="C148" s="32" t="s">
        <v>250</v>
      </c>
      <c r="D148" s="59"/>
      <c r="E148" s="73"/>
      <c r="F148" s="45"/>
    </row>
    <row r="149" spans="2:8" ht="17.25" thickBot="1" x14ac:dyDescent="0.25">
      <c r="B149" s="35" t="s">
        <v>251</v>
      </c>
      <c r="C149" s="7" t="s">
        <v>248</v>
      </c>
      <c r="D149" s="59" t="s">
        <v>93</v>
      </c>
      <c r="E149" s="73">
        <f t="shared" si="2"/>
        <v>166154</v>
      </c>
      <c r="F149" s="45"/>
      <c r="H149" s="38">
        <v>1</v>
      </c>
    </row>
    <row r="150" spans="2:8" ht="17.25" thickBot="1" x14ac:dyDescent="0.25">
      <c r="B150" s="31" t="s">
        <v>252</v>
      </c>
      <c r="C150" s="32" t="s">
        <v>253</v>
      </c>
      <c r="D150" s="59"/>
      <c r="E150" s="73"/>
      <c r="F150" s="45"/>
    </row>
    <row r="151" spans="2:8" ht="17.25" thickBot="1" x14ac:dyDescent="0.25">
      <c r="B151" s="35" t="s">
        <v>254</v>
      </c>
      <c r="C151" s="7" t="s">
        <v>255</v>
      </c>
      <c r="D151" s="59" t="s">
        <v>93</v>
      </c>
      <c r="E151" s="73">
        <f t="shared" si="2"/>
        <v>166154</v>
      </c>
      <c r="F151" s="45"/>
      <c r="H151" s="38">
        <v>1</v>
      </c>
    </row>
    <row r="152" spans="2:8" ht="17.25" thickBot="1" x14ac:dyDescent="0.25">
      <c r="B152" s="35" t="s">
        <v>256</v>
      </c>
      <c r="C152" s="7" t="s">
        <v>257</v>
      </c>
      <c r="D152" s="59" t="s">
        <v>93</v>
      </c>
      <c r="E152" s="73">
        <f t="shared" si="2"/>
        <v>166154</v>
      </c>
      <c r="F152" s="45"/>
      <c r="H152" s="38">
        <v>1</v>
      </c>
    </row>
    <row r="153" spans="2:8" ht="17.25" thickBot="1" x14ac:dyDescent="0.25">
      <c r="B153" s="35" t="s">
        <v>258</v>
      </c>
      <c r="C153" s="7" t="s">
        <v>259</v>
      </c>
      <c r="D153" s="59" t="s">
        <v>93</v>
      </c>
      <c r="E153" s="73">
        <f t="shared" si="2"/>
        <v>166154</v>
      </c>
      <c r="F153" s="45"/>
      <c r="H153" s="38">
        <v>1</v>
      </c>
    </row>
    <row r="154" spans="2:8" ht="17.25" thickBot="1" x14ac:dyDescent="0.25">
      <c r="B154" s="35" t="s">
        <v>260</v>
      </c>
      <c r="C154" s="7" t="s">
        <v>261</v>
      </c>
      <c r="D154" s="59" t="s">
        <v>93</v>
      </c>
      <c r="E154" s="73">
        <f t="shared" si="2"/>
        <v>166154</v>
      </c>
      <c r="F154" s="45"/>
      <c r="H154" s="38">
        <v>1</v>
      </c>
    </row>
    <row r="155" spans="2:8" ht="17.25" thickBot="1" x14ac:dyDescent="0.25">
      <c r="B155" s="35" t="s">
        <v>262</v>
      </c>
      <c r="C155" s="7" t="s">
        <v>263</v>
      </c>
      <c r="D155" s="59" t="s">
        <v>93</v>
      </c>
      <c r="E155" s="73">
        <f t="shared" si="2"/>
        <v>166154</v>
      </c>
      <c r="F155" s="45"/>
      <c r="H155" s="38">
        <v>1</v>
      </c>
    </row>
    <row r="156" spans="2:8" ht="17.25" thickBot="1" x14ac:dyDescent="0.25">
      <c r="B156" s="35" t="s">
        <v>264</v>
      </c>
      <c r="C156" s="7" t="s">
        <v>265</v>
      </c>
      <c r="D156" s="59" t="s">
        <v>93</v>
      </c>
      <c r="E156" s="73">
        <f t="shared" si="2"/>
        <v>166154</v>
      </c>
      <c r="F156" s="45"/>
      <c r="H156" s="38">
        <v>1</v>
      </c>
    </row>
    <row r="157" spans="2:8" ht="30" customHeight="1" thickBot="1" x14ac:dyDescent="0.25">
      <c r="B157" s="31" t="s">
        <v>266</v>
      </c>
      <c r="C157" s="32" t="s">
        <v>267</v>
      </c>
      <c r="D157" s="59"/>
      <c r="E157" s="73"/>
      <c r="F157" s="45"/>
    </row>
    <row r="158" spans="2:8" ht="17.25" thickBot="1" x14ac:dyDescent="0.25">
      <c r="B158" s="35" t="s">
        <v>268</v>
      </c>
      <c r="C158" s="7" t="s">
        <v>136</v>
      </c>
      <c r="D158" s="59" t="s">
        <v>93</v>
      </c>
      <c r="E158" s="73">
        <f t="shared" si="2"/>
        <v>166154</v>
      </c>
      <c r="F158" s="45"/>
      <c r="H158" s="38">
        <v>1</v>
      </c>
    </row>
    <row r="159" spans="2:8" ht="17.25" thickBot="1" x14ac:dyDescent="0.25">
      <c r="B159" s="35" t="s">
        <v>269</v>
      </c>
      <c r="C159" s="7" t="s">
        <v>141</v>
      </c>
      <c r="D159" s="59" t="s">
        <v>93</v>
      </c>
      <c r="E159" s="73">
        <f t="shared" si="2"/>
        <v>166154</v>
      </c>
      <c r="F159" s="45"/>
      <c r="H159" s="38">
        <v>1</v>
      </c>
    </row>
    <row r="160" spans="2:8" ht="34.5" customHeight="1" thickBot="1" x14ac:dyDescent="0.25">
      <c r="B160" s="31" t="s">
        <v>270</v>
      </c>
      <c r="C160" s="32" t="s">
        <v>271</v>
      </c>
      <c r="D160" s="59"/>
      <c r="E160" s="73"/>
      <c r="F160" s="45"/>
    </row>
    <row r="161" spans="2:25" ht="17.25" thickBot="1" x14ac:dyDescent="0.25">
      <c r="B161" s="35" t="s">
        <v>272</v>
      </c>
      <c r="C161" s="7" t="s">
        <v>125</v>
      </c>
      <c r="D161" s="59" t="s">
        <v>14</v>
      </c>
      <c r="E161" s="73">
        <f t="shared" si="2"/>
        <v>196154</v>
      </c>
      <c r="F161" s="45"/>
      <c r="I161" s="38">
        <v>1</v>
      </c>
    </row>
    <row r="162" spans="2:25" ht="17.25" thickBot="1" x14ac:dyDescent="0.25">
      <c r="B162" s="35" t="s">
        <v>273</v>
      </c>
      <c r="C162" s="7" t="s">
        <v>152</v>
      </c>
      <c r="D162" s="59" t="s">
        <v>14</v>
      </c>
      <c r="E162" s="73">
        <f t="shared" si="2"/>
        <v>196154</v>
      </c>
      <c r="F162" s="45"/>
      <c r="I162" s="38">
        <v>1</v>
      </c>
    </row>
    <row r="163" spans="2:25" ht="17.25" thickBot="1" x14ac:dyDescent="0.25">
      <c r="B163" s="35" t="s">
        <v>274</v>
      </c>
      <c r="C163" s="7" t="s">
        <v>156</v>
      </c>
      <c r="D163" s="59" t="s">
        <v>14</v>
      </c>
      <c r="E163" s="73">
        <f t="shared" si="2"/>
        <v>196154</v>
      </c>
      <c r="F163" s="45"/>
      <c r="I163" s="38">
        <v>1</v>
      </c>
    </row>
    <row r="164" spans="2:25" ht="17.25" thickBot="1" x14ac:dyDescent="0.25">
      <c r="B164" s="35" t="s">
        <v>275</v>
      </c>
      <c r="C164" s="7" t="s">
        <v>167</v>
      </c>
      <c r="D164" s="59" t="s">
        <v>14</v>
      </c>
      <c r="E164" s="73">
        <f t="shared" si="2"/>
        <v>196154</v>
      </c>
      <c r="F164" s="45"/>
      <c r="I164" s="38">
        <v>1</v>
      </c>
    </row>
    <row r="165" spans="2:25" ht="17.25" thickBot="1" x14ac:dyDescent="0.25">
      <c r="B165" s="35" t="s">
        <v>276</v>
      </c>
      <c r="C165" s="7" t="s">
        <v>277</v>
      </c>
      <c r="D165" s="59" t="s">
        <v>14</v>
      </c>
      <c r="E165" s="73">
        <f t="shared" si="2"/>
        <v>196154</v>
      </c>
      <c r="F165" s="45"/>
      <c r="I165" s="38">
        <v>1</v>
      </c>
    </row>
    <row r="166" spans="2:25" ht="17.25" thickBot="1" x14ac:dyDescent="0.25">
      <c r="B166" s="35" t="s">
        <v>278</v>
      </c>
      <c r="C166" s="7" t="s">
        <v>242</v>
      </c>
      <c r="D166" s="59" t="s">
        <v>14</v>
      </c>
      <c r="E166" s="73">
        <f t="shared" si="2"/>
        <v>196154</v>
      </c>
      <c r="F166" s="45"/>
      <c r="I166" s="38">
        <v>1</v>
      </c>
    </row>
    <row r="167" spans="2:25" ht="17.25" thickBot="1" x14ac:dyDescent="0.25">
      <c r="B167" s="35" t="s">
        <v>279</v>
      </c>
      <c r="C167" s="7" t="s">
        <v>280</v>
      </c>
      <c r="D167" s="59" t="s">
        <v>14</v>
      </c>
      <c r="E167" s="73">
        <f t="shared" si="2"/>
        <v>196154</v>
      </c>
      <c r="F167" s="45"/>
      <c r="I167" s="38">
        <v>1</v>
      </c>
    </row>
    <row r="168" spans="2:25" ht="17.25" thickBot="1" x14ac:dyDescent="0.25">
      <c r="B168" s="31" t="s">
        <v>281</v>
      </c>
      <c r="C168" s="8" t="s">
        <v>282</v>
      </c>
      <c r="D168" s="59"/>
      <c r="E168" s="73"/>
      <c r="F168" s="45"/>
    </row>
    <row r="169" spans="2:25" ht="17.25" thickBot="1" x14ac:dyDescent="0.25">
      <c r="B169" s="35" t="s">
        <v>283</v>
      </c>
      <c r="C169" s="7" t="s">
        <v>284</v>
      </c>
      <c r="D169" s="59" t="s">
        <v>14</v>
      </c>
      <c r="E169" s="73">
        <f t="shared" si="2"/>
        <v>196154</v>
      </c>
      <c r="F169" s="45"/>
      <c r="I169" s="38">
        <v>1</v>
      </c>
    </row>
    <row r="170" spans="2:25" ht="17.25" thickBot="1" x14ac:dyDescent="0.25">
      <c r="B170" s="35" t="s">
        <v>285</v>
      </c>
      <c r="C170" s="7" t="s">
        <v>286</v>
      </c>
      <c r="D170" s="59" t="s">
        <v>14</v>
      </c>
      <c r="E170" s="73">
        <f t="shared" si="2"/>
        <v>196154</v>
      </c>
      <c r="F170" s="45"/>
      <c r="I170" s="38">
        <v>1</v>
      </c>
    </row>
    <row r="171" spans="2:25" ht="17.25" thickBot="1" x14ac:dyDescent="0.25">
      <c r="B171" s="35" t="s">
        <v>287</v>
      </c>
      <c r="C171" s="7" t="s">
        <v>288</v>
      </c>
      <c r="D171" s="59" t="s">
        <v>14</v>
      </c>
      <c r="E171" s="73">
        <f t="shared" si="2"/>
        <v>196154</v>
      </c>
      <c r="F171" s="45"/>
      <c r="I171" s="38">
        <v>1</v>
      </c>
    </row>
    <row r="172" spans="2:25" ht="50.25" thickBot="1" x14ac:dyDescent="0.25">
      <c r="B172" s="31" t="s">
        <v>289</v>
      </c>
      <c r="C172" s="8" t="s">
        <v>290</v>
      </c>
      <c r="D172" s="59" t="s">
        <v>291</v>
      </c>
      <c r="E172" s="73">
        <f t="shared" si="2"/>
        <v>427692</v>
      </c>
      <c r="F172" s="45"/>
      <c r="I172" s="38">
        <v>1</v>
      </c>
      <c r="J172" s="38">
        <v>1</v>
      </c>
    </row>
    <row r="173" spans="2:25" ht="33.75" thickBot="1" x14ac:dyDescent="0.25">
      <c r="B173" s="31" t="s">
        <v>292</v>
      </c>
      <c r="C173" s="8" t="s">
        <v>293</v>
      </c>
      <c r="D173" s="59" t="s">
        <v>14</v>
      </c>
      <c r="E173" s="73">
        <f t="shared" si="2"/>
        <v>196154</v>
      </c>
      <c r="F173" s="45"/>
      <c r="I173" s="38">
        <v>1</v>
      </c>
    </row>
    <row r="174" spans="2:25" s="47" customFormat="1" ht="32.25" customHeight="1" thickBot="1" x14ac:dyDescent="0.25">
      <c r="B174" s="18" t="s">
        <v>294</v>
      </c>
      <c r="C174" s="34" t="s">
        <v>295</v>
      </c>
      <c r="D174" s="61"/>
      <c r="E174" s="73"/>
      <c r="F174" s="66"/>
    </row>
    <row r="175" spans="2:25" s="47" customFormat="1" ht="32.25" customHeight="1" thickBot="1" x14ac:dyDescent="0.25">
      <c r="B175" s="15" t="s">
        <v>296</v>
      </c>
      <c r="C175" s="16" t="s">
        <v>297</v>
      </c>
      <c r="D175" s="61" t="s">
        <v>298</v>
      </c>
      <c r="E175" s="73">
        <f t="shared" si="2"/>
        <v>457692</v>
      </c>
      <c r="F175" s="66"/>
      <c r="W175" s="47">
        <v>1</v>
      </c>
      <c r="Y175" s="47">
        <v>1</v>
      </c>
    </row>
    <row r="176" spans="2:25" s="47" customFormat="1" ht="17.25" customHeight="1" thickBot="1" x14ac:dyDescent="0.25">
      <c r="B176" s="15" t="s">
        <v>299</v>
      </c>
      <c r="C176" s="16" t="s">
        <v>300</v>
      </c>
      <c r="D176" s="61" t="s">
        <v>298</v>
      </c>
      <c r="E176" s="73">
        <f t="shared" si="2"/>
        <v>457692</v>
      </c>
      <c r="F176" s="66"/>
      <c r="W176" s="47">
        <v>1</v>
      </c>
      <c r="Y176" s="47">
        <v>1</v>
      </c>
    </row>
    <row r="177" spans="2:25" s="47" customFormat="1" ht="17.25" customHeight="1" thickBot="1" x14ac:dyDescent="0.25">
      <c r="B177" s="15" t="s">
        <v>301</v>
      </c>
      <c r="C177" s="16" t="s">
        <v>302</v>
      </c>
      <c r="D177" s="61" t="s">
        <v>298</v>
      </c>
      <c r="E177" s="73">
        <f t="shared" si="2"/>
        <v>457692</v>
      </c>
      <c r="F177" s="66"/>
      <c r="W177" s="47">
        <v>1</v>
      </c>
      <c r="Y177" s="47">
        <v>1</v>
      </c>
    </row>
    <row r="178" spans="2:25" s="47" customFormat="1" ht="36.75" customHeight="1" thickBot="1" x14ac:dyDescent="0.25">
      <c r="B178" s="18" t="s">
        <v>303</v>
      </c>
      <c r="C178" s="34" t="s">
        <v>304</v>
      </c>
      <c r="D178" s="61"/>
      <c r="E178" s="73"/>
      <c r="F178" s="66"/>
    </row>
    <row r="179" spans="2:25" s="47" customFormat="1" ht="17.25" customHeight="1" thickBot="1" x14ac:dyDescent="0.25">
      <c r="B179" s="15" t="s">
        <v>305</v>
      </c>
      <c r="C179" s="16" t="s">
        <v>306</v>
      </c>
      <c r="D179" s="61" t="s">
        <v>298</v>
      </c>
      <c r="E179" s="73">
        <f t="shared" si="2"/>
        <v>457692</v>
      </c>
      <c r="F179" s="66"/>
      <c r="W179" s="47">
        <v>1</v>
      </c>
      <c r="Y179" s="47">
        <v>1</v>
      </c>
    </row>
    <row r="180" spans="2:25" s="47" customFormat="1" ht="17.25" customHeight="1" thickBot="1" x14ac:dyDescent="0.25">
      <c r="B180" s="15" t="s">
        <v>307</v>
      </c>
      <c r="C180" s="16" t="s">
        <v>297</v>
      </c>
      <c r="D180" s="61" t="s">
        <v>298</v>
      </c>
      <c r="E180" s="73">
        <f t="shared" si="2"/>
        <v>457692</v>
      </c>
      <c r="F180" s="66"/>
      <c r="W180" s="47">
        <v>1</v>
      </c>
      <c r="Y180" s="47">
        <v>1</v>
      </c>
    </row>
    <row r="181" spans="2:25" s="47" customFormat="1" ht="17.25" customHeight="1" thickBot="1" x14ac:dyDescent="0.25">
      <c r="B181" s="15" t="s">
        <v>308</v>
      </c>
      <c r="C181" s="16" t="s">
        <v>300</v>
      </c>
      <c r="D181" s="61" t="s">
        <v>298</v>
      </c>
      <c r="E181" s="73">
        <f t="shared" si="2"/>
        <v>457692</v>
      </c>
      <c r="F181" s="66"/>
      <c r="W181" s="47">
        <v>1</v>
      </c>
      <c r="Y181" s="47">
        <v>1</v>
      </c>
    </row>
    <row r="182" spans="2:25" s="47" customFormat="1" ht="51.75" customHeight="1" thickBot="1" x14ac:dyDescent="0.25">
      <c r="B182" s="18" t="s">
        <v>309</v>
      </c>
      <c r="C182" s="34" t="s">
        <v>310</v>
      </c>
      <c r="D182" s="61"/>
      <c r="E182" s="73"/>
      <c r="F182" s="66"/>
    </row>
    <row r="183" spans="2:25" s="47" customFormat="1" ht="55.5" customHeight="1" thickBot="1" x14ac:dyDescent="0.25">
      <c r="B183" s="18" t="s">
        <v>311</v>
      </c>
      <c r="C183" s="34" t="s">
        <v>312</v>
      </c>
      <c r="D183" s="61"/>
      <c r="E183" s="73"/>
      <c r="F183" s="66"/>
    </row>
    <row r="184" spans="2:25" s="47" customFormat="1" ht="17.25" customHeight="1" thickBot="1" x14ac:dyDescent="0.25">
      <c r="B184" s="15" t="s">
        <v>313</v>
      </c>
      <c r="C184" s="16" t="s">
        <v>314</v>
      </c>
      <c r="D184" s="61" t="s">
        <v>315</v>
      </c>
      <c r="E184" s="73">
        <f t="shared" si="2"/>
        <v>568461</v>
      </c>
      <c r="F184" s="66"/>
      <c r="G184" s="47">
        <v>1</v>
      </c>
      <c r="I184" s="47">
        <v>1</v>
      </c>
      <c r="J184" s="47">
        <v>1</v>
      </c>
    </row>
    <row r="185" spans="2:25" s="47" customFormat="1" ht="17.25" customHeight="1" thickBot="1" x14ac:dyDescent="0.25">
      <c r="B185" s="15" t="s">
        <v>316</v>
      </c>
      <c r="C185" s="16" t="s">
        <v>317</v>
      </c>
      <c r="D185" s="61" t="s">
        <v>318</v>
      </c>
      <c r="E185" s="73">
        <f t="shared" si="2"/>
        <v>610769</v>
      </c>
      <c r="F185" s="66"/>
      <c r="G185" s="47">
        <v>1</v>
      </c>
      <c r="I185" s="47">
        <v>1</v>
      </c>
      <c r="K185" s="47">
        <v>1</v>
      </c>
    </row>
    <row r="186" spans="2:25" ht="17.25" customHeight="1" thickBot="1" x14ac:dyDescent="0.25">
      <c r="B186" s="35" t="s">
        <v>319</v>
      </c>
      <c r="C186" s="7" t="s">
        <v>263</v>
      </c>
      <c r="D186" s="59" t="s">
        <v>320</v>
      </c>
      <c r="E186" s="73">
        <f t="shared" si="2"/>
        <v>751538</v>
      </c>
      <c r="F186" s="45"/>
      <c r="G186" s="38">
        <v>2</v>
      </c>
      <c r="I186" s="38">
        <v>1</v>
      </c>
      <c r="K186" s="38">
        <v>1</v>
      </c>
    </row>
    <row r="187" spans="2:25" ht="17.25" customHeight="1" thickBot="1" x14ac:dyDescent="0.25">
      <c r="B187" s="35" t="s">
        <v>321</v>
      </c>
      <c r="C187" s="7" t="s">
        <v>322</v>
      </c>
      <c r="D187" s="59" t="s">
        <v>320</v>
      </c>
      <c r="E187" s="73">
        <f t="shared" si="2"/>
        <v>751538</v>
      </c>
      <c r="F187" s="45"/>
      <c r="G187" s="38">
        <v>2</v>
      </c>
      <c r="I187" s="38">
        <v>1</v>
      </c>
      <c r="K187" s="38">
        <v>1</v>
      </c>
    </row>
    <row r="188" spans="2:25" ht="50.25" thickBot="1" x14ac:dyDescent="0.25">
      <c r="B188" s="31" t="s">
        <v>323</v>
      </c>
      <c r="C188" s="32" t="s">
        <v>324</v>
      </c>
      <c r="D188" s="59"/>
      <c r="E188" s="73"/>
      <c r="F188" s="45"/>
    </row>
    <row r="189" spans="2:25" ht="17.25" customHeight="1" thickBot="1" x14ac:dyDescent="0.25">
      <c r="B189" s="35" t="s">
        <v>325</v>
      </c>
      <c r="C189" s="7" t="s">
        <v>314</v>
      </c>
      <c r="D189" s="59" t="s">
        <v>326</v>
      </c>
      <c r="E189" s="73">
        <f t="shared" si="2"/>
        <v>503077</v>
      </c>
      <c r="F189" s="45"/>
      <c r="G189" s="38">
        <v>1</v>
      </c>
      <c r="H189" s="38">
        <v>1</v>
      </c>
      <c r="I189" s="38">
        <v>1</v>
      </c>
    </row>
    <row r="190" spans="2:25" ht="17.25" customHeight="1" thickBot="1" x14ac:dyDescent="0.25">
      <c r="B190" s="35" t="s">
        <v>327</v>
      </c>
      <c r="C190" s="7" t="s">
        <v>317</v>
      </c>
      <c r="D190" s="59" t="s">
        <v>328</v>
      </c>
      <c r="E190" s="73">
        <f t="shared" si="2"/>
        <v>538461</v>
      </c>
      <c r="F190" s="45"/>
      <c r="G190" s="38">
        <v>1</v>
      </c>
      <c r="H190" s="38">
        <v>1</v>
      </c>
      <c r="J190" s="38">
        <v>1</v>
      </c>
    </row>
    <row r="191" spans="2:25" ht="17.25" customHeight="1" thickBot="1" x14ac:dyDescent="0.25">
      <c r="B191" s="35" t="s">
        <v>329</v>
      </c>
      <c r="C191" s="7" t="s">
        <v>330</v>
      </c>
      <c r="D191" s="59" t="s">
        <v>331</v>
      </c>
      <c r="E191" s="73">
        <f t="shared" si="2"/>
        <v>721538</v>
      </c>
      <c r="F191" s="45"/>
      <c r="G191" s="38">
        <v>2</v>
      </c>
      <c r="H191" s="38">
        <v>1</v>
      </c>
      <c r="K191" s="38">
        <v>1</v>
      </c>
    </row>
    <row r="192" spans="2:25" ht="17.25" customHeight="1" thickBot="1" x14ac:dyDescent="0.25">
      <c r="B192" s="35" t="s">
        <v>332</v>
      </c>
      <c r="C192" s="7" t="s">
        <v>263</v>
      </c>
      <c r="D192" s="59" t="s">
        <v>331</v>
      </c>
      <c r="E192" s="73">
        <f t="shared" si="2"/>
        <v>721538</v>
      </c>
      <c r="F192" s="45"/>
      <c r="G192" s="38">
        <v>2</v>
      </c>
      <c r="H192" s="38">
        <v>1</v>
      </c>
      <c r="K192" s="38">
        <v>1</v>
      </c>
    </row>
    <row r="193" spans="2:49" ht="17.25" customHeight="1" thickBot="1" x14ac:dyDescent="0.25">
      <c r="B193" s="35" t="s">
        <v>333</v>
      </c>
      <c r="C193" s="7" t="s">
        <v>322</v>
      </c>
      <c r="D193" s="59" t="s">
        <v>331</v>
      </c>
      <c r="E193" s="73">
        <f t="shared" si="2"/>
        <v>721538</v>
      </c>
      <c r="F193" s="45"/>
      <c r="G193" s="38">
        <v>2</v>
      </c>
      <c r="H193" s="38">
        <v>1</v>
      </c>
      <c r="K193" s="38">
        <v>1</v>
      </c>
    </row>
    <row r="194" spans="2:49" ht="17.25" customHeight="1" thickBot="1" x14ac:dyDescent="0.25">
      <c r="B194" s="35" t="s">
        <v>334</v>
      </c>
      <c r="C194" s="7" t="s">
        <v>335</v>
      </c>
      <c r="D194" s="59" t="s">
        <v>331</v>
      </c>
      <c r="E194" s="73">
        <f t="shared" si="2"/>
        <v>721538</v>
      </c>
      <c r="F194" s="45"/>
      <c r="G194" s="38">
        <v>2</v>
      </c>
      <c r="H194" s="38">
        <v>1</v>
      </c>
      <c r="K194" s="38">
        <v>1</v>
      </c>
    </row>
    <row r="195" spans="2:49" ht="48" customHeight="1" thickBot="1" x14ac:dyDescent="0.25">
      <c r="B195" s="31" t="s">
        <v>336</v>
      </c>
      <c r="C195" s="32" t="s">
        <v>337</v>
      </c>
      <c r="D195" s="59"/>
      <c r="E195" s="73"/>
      <c r="F195" s="45"/>
    </row>
    <row r="196" spans="2:49" ht="17.25" customHeight="1" thickBot="1" x14ac:dyDescent="0.25">
      <c r="B196" s="35" t="s">
        <v>338</v>
      </c>
      <c r="C196" s="7" t="s">
        <v>339</v>
      </c>
      <c r="D196" s="59" t="s">
        <v>340</v>
      </c>
      <c r="E196" s="73">
        <f t="shared" si="2"/>
        <v>671538</v>
      </c>
      <c r="F196" s="45"/>
      <c r="H196" s="38">
        <v>1</v>
      </c>
      <c r="J196" s="38">
        <v>1</v>
      </c>
      <c r="K196" s="38">
        <v>1</v>
      </c>
    </row>
    <row r="197" spans="2:49" ht="39.75" customHeight="1" thickBot="1" x14ac:dyDescent="0.25">
      <c r="B197" s="31" t="s">
        <v>341</v>
      </c>
      <c r="C197" s="32" t="s">
        <v>342</v>
      </c>
      <c r="D197" s="59"/>
      <c r="E197" s="73"/>
      <c r="F197" s="45"/>
    </row>
    <row r="198" spans="2:49" ht="17.25" customHeight="1" thickBot="1" x14ac:dyDescent="0.25">
      <c r="B198" s="35" t="s">
        <v>343</v>
      </c>
      <c r="C198" s="7" t="s">
        <v>344</v>
      </c>
      <c r="D198" s="59" t="s">
        <v>345</v>
      </c>
      <c r="E198" s="73">
        <f t="shared" si="2"/>
        <v>362308</v>
      </c>
      <c r="F198" s="45"/>
      <c r="H198" s="38">
        <v>1</v>
      </c>
      <c r="I198" s="38">
        <v>1</v>
      </c>
    </row>
    <row r="199" spans="2:49" ht="17.25" customHeight="1" thickBot="1" x14ac:dyDescent="0.25">
      <c r="B199" s="35" t="s">
        <v>346</v>
      </c>
      <c r="C199" s="7" t="s">
        <v>347</v>
      </c>
      <c r="D199" s="59" t="s">
        <v>345</v>
      </c>
      <c r="E199" s="73">
        <f t="shared" si="2"/>
        <v>362308</v>
      </c>
      <c r="F199" s="45"/>
      <c r="H199" s="38">
        <v>1</v>
      </c>
      <c r="I199" s="38">
        <v>1</v>
      </c>
    </row>
    <row r="200" spans="2:49" ht="17.25" customHeight="1" thickBot="1" x14ac:dyDescent="0.25">
      <c r="B200" s="35" t="s">
        <v>348</v>
      </c>
      <c r="C200" s="7" t="s">
        <v>349</v>
      </c>
      <c r="D200" s="59" t="s">
        <v>345</v>
      </c>
      <c r="E200" s="73">
        <f t="shared" si="2"/>
        <v>362308</v>
      </c>
      <c r="F200" s="45"/>
      <c r="H200" s="38">
        <v>1</v>
      </c>
      <c r="I200" s="38">
        <v>1</v>
      </c>
    </row>
    <row r="201" spans="2:49" ht="41.25" customHeight="1" thickBot="1" x14ac:dyDescent="0.25">
      <c r="B201" s="31" t="s">
        <v>350</v>
      </c>
      <c r="C201" s="209" t="s">
        <v>351</v>
      </c>
      <c r="D201" s="213"/>
      <c r="E201" s="73"/>
      <c r="F201" s="45"/>
    </row>
    <row r="202" spans="2:49" ht="33.75" thickBot="1" x14ac:dyDescent="0.25">
      <c r="B202" s="35" t="s">
        <v>352</v>
      </c>
      <c r="C202" s="7" t="s">
        <v>353</v>
      </c>
      <c r="D202" s="2" t="s">
        <v>1543</v>
      </c>
      <c r="E202" s="73">
        <f t="shared" si="2"/>
        <v>1139999</v>
      </c>
      <c r="F202" s="45"/>
      <c r="AO202" s="38">
        <v>1</v>
      </c>
      <c r="AR202" s="38">
        <v>1</v>
      </c>
      <c r="AV202" s="38">
        <v>3</v>
      </c>
      <c r="AW202" s="38">
        <v>1</v>
      </c>
    </row>
    <row r="203" spans="2:49" ht="33.75" thickBot="1" x14ac:dyDescent="0.25">
      <c r="B203" s="35" t="s">
        <v>354</v>
      </c>
      <c r="C203" s="7" t="s">
        <v>355</v>
      </c>
      <c r="D203" s="2" t="s">
        <v>1543</v>
      </c>
      <c r="E203" s="73">
        <f t="shared" si="2"/>
        <v>1139999</v>
      </c>
      <c r="F203" s="45"/>
      <c r="AO203" s="38">
        <v>1</v>
      </c>
      <c r="AR203" s="38">
        <v>1</v>
      </c>
      <c r="AV203" s="38">
        <v>3</v>
      </c>
      <c r="AW203" s="38">
        <v>1</v>
      </c>
    </row>
    <row r="204" spans="2:49" ht="33.75" thickBot="1" x14ac:dyDescent="0.25">
      <c r="B204" s="35" t="s">
        <v>356</v>
      </c>
      <c r="C204" s="7" t="s">
        <v>357</v>
      </c>
      <c r="D204" s="2" t="s">
        <v>1543</v>
      </c>
      <c r="E204" s="73">
        <f t="shared" si="2"/>
        <v>1139999</v>
      </c>
      <c r="F204" s="45"/>
      <c r="AO204" s="38">
        <v>1</v>
      </c>
      <c r="AR204" s="38">
        <v>1</v>
      </c>
      <c r="AV204" s="38">
        <v>3</v>
      </c>
      <c r="AW204" s="38">
        <v>1</v>
      </c>
    </row>
    <row r="205" spans="2:49" s="46" customFormat="1" ht="33.75" thickBot="1" x14ac:dyDescent="0.25">
      <c r="B205" s="19" t="s">
        <v>358</v>
      </c>
      <c r="C205" s="20" t="s">
        <v>359</v>
      </c>
      <c r="D205" s="2" t="s">
        <v>1543</v>
      </c>
      <c r="E205" s="73">
        <f t="shared" si="2"/>
        <v>1139999</v>
      </c>
      <c r="F205" s="65"/>
      <c r="AO205" s="46">
        <v>1</v>
      </c>
      <c r="AR205" s="46">
        <v>1</v>
      </c>
      <c r="AV205" s="46">
        <v>3</v>
      </c>
      <c r="AW205" s="46">
        <v>1</v>
      </c>
    </row>
    <row r="206" spans="2:49" s="46" customFormat="1" ht="33.75" thickBot="1" x14ac:dyDescent="0.25">
      <c r="B206" s="19" t="s">
        <v>360</v>
      </c>
      <c r="C206" s="20" t="s">
        <v>361</v>
      </c>
      <c r="D206" s="2" t="s">
        <v>1543</v>
      </c>
      <c r="E206" s="73">
        <f t="shared" si="2"/>
        <v>1139999</v>
      </c>
      <c r="F206" s="65"/>
      <c r="AO206" s="46">
        <v>1</v>
      </c>
      <c r="AR206" s="46">
        <v>1</v>
      </c>
      <c r="AV206" s="46">
        <v>3</v>
      </c>
      <c r="AW206" s="46">
        <v>1</v>
      </c>
    </row>
    <row r="207" spans="2:49" s="46" customFormat="1" ht="33.75" thickBot="1" x14ac:dyDescent="0.25">
      <c r="B207" s="19" t="s">
        <v>362</v>
      </c>
      <c r="C207" s="20" t="s">
        <v>363</v>
      </c>
      <c r="D207" s="2" t="s">
        <v>1543</v>
      </c>
      <c r="E207" s="73">
        <f t="shared" si="2"/>
        <v>1139999</v>
      </c>
      <c r="F207" s="65"/>
      <c r="AO207" s="46">
        <v>1</v>
      </c>
      <c r="AR207" s="46">
        <v>1</v>
      </c>
      <c r="AV207" s="46">
        <v>3</v>
      </c>
      <c r="AW207" s="46">
        <v>1</v>
      </c>
    </row>
    <row r="208" spans="2:49" ht="51.75" customHeight="1" thickBot="1" x14ac:dyDescent="0.25">
      <c r="B208" s="31" t="s">
        <v>364</v>
      </c>
      <c r="C208" s="32" t="s">
        <v>365</v>
      </c>
      <c r="D208" s="171"/>
      <c r="E208" s="73"/>
      <c r="F208" s="45"/>
    </row>
    <row r="209" spans="2:50" ht="50.25" thickBot="1" x14ac:dyDescent="0.25">
      <c r="B209" s="35" t="s">
        <v>366</v>
      </c>
      <c r="C209" s="7" t="s">
        <v>367</v>
      </c>
      <c r="D209" s="179" t="s">
        <v>1544</v>
      </c>
      <c r="E209" s="73">
        <f t="shared" ref="E209:E237" si="3">+ROUND(SUMPRODUCT($G$13:$CY$13,G209:CY209),3)</f>
        <v>1656922</v>
      </c>
      <c r="F209" s="45"/>
      <c r="AE209" s="38">
        <v>1</v>
      </c>
      <c r="AO209" s="38">
        <v>1</v>
      </c>
      <c r="AR209" s="38">
        <v>1</v>
      </c>
      <c r="AV209" s="38">
        <v>3</v>
      </c>
      <c r="AW209" s="38">
        <v>1</v>
      </c>
      <c r="AX209" s="38">
        <v>1</v>
      </c>
    </row>
    <row r="210" spans="2:50" ht="42.75" customHeight="1" thickBot="1" x14ac:dyDescent="0.25">
      <c r="B210" s="31" t="s">
        <v>368</v>
      </c>
      <c r="C210" s="32" t="s">
        <v>369</v>
      </c>
      <c r="D210" s="171"/>
      <c r="E210" s="73"/>
      <c r="F210" s="45"/>
    </row>
    <row r="211" spans="2:50" ht="17.25" customHeight="1" thickBot="1" x14ac:dyDescent="0.25">
      <c r="B211" s="35" t="s">
        <v>370</v>
      </c>
      <c r="C211" s="7" t="s">
        <v>205</v>
      </c>
      <c r="D211" s="2" t="s">
        <v>345</v>
      </c>
      <c r="E211" s="73">
        <f t="shared" si="3"/>
        <v>362308</v>
      </c>
      <c r="F211" s="45"/>
      <c r="H211" s="38">
        <v>1</v>
      </c>
      <c r="I211" s="38">
        <v>1</v>
      </c>
    </row>
    <row r="212" spans="2:50" ht="17.25" customHeight="1" thickBot="1" x14ac:dyDescent="0.25">
      <c r="B212" s="35" t="s">
        <v>371</v>
      </c>
      <c r="C212" s="7" t="s">
        <v>167</v>
      </c>
      <c r="D212" s="2" t="s">
        <v>345</v>
      </c>
      <c r="E212" s="73">
        <f t="shared" si="3"/>
        <v>362308</v>
      </c>
      <c r="F212" s="45"/>
      <c r="H212" s="38">
        <v>1</v>
      </c>
      <c r="I212" s="38">
        <v>1</v>
      </c>
    </row>
    <row r="213" spans="2:50" ht="17.25" customHeight="1" thickBot="1" x14ac:dyDescent="0.25">
      <c r="B213" s="35" t="s">
        <v>372</v>
      </c>
      <c r="C213" s="7" t="s">
        <v>190</v>
      </c>
      <c r="D213" s="2" t="s">
        <v>345</v>
      </c>
      <c r="E213" s="73">
        <f t="shared" si="3"/>
        <v>362308</v>
      </c>
      <c r="F213" s="45"/>
      <c r="H213" s="38">
        <v>1</v>
      </c>
      <c r="I213" s="38">
        <v>1</v>
      </c>
    </row>
    <row r="214" spans="2:50" ht="17.25" customHeight="1" thickBot="1" x14ac:dyDescent="0.25">
      <c r="B214" s="35" t="s">
        <v>373</v>
      </c>
      <c r="C214" s="7" t="s">
        <v>277</v>
      </c>
      <c r="D214" s="2" t="s">
        <v>345</v>
      </c>
      <c r="E214" s="73">
        <f t="shared" si="3"/>
        <v>362308</v>
      </c>
      <c r="F214" s="45"/>
      <c r="H214" s="38">
        <v>1</v>
      </c>
      <c r="I214" s="38">
        <v>1</v>
      </c>
    </row>
    <row r="215" spans="2:50" ht="17.25" customHeight="1" thickBot="1" x14ac:dyDescent="0.25">
      <c r="B215" s="31" t="s">
        <v>374</v>
      </c>
      <c r="C215" s="8" t="s">
        <v>375</v>
      </c>
      <c r="D215" s="2" t="s">
        <v>345</v>
      </c>
      <c r="E215" s="73">
        <f t="shared" si="3"/>
        <v>362308</v>
      </c>
      <c r="F215" s="45"/>
      <c r="H215" s="38">
        <v>1</v>
      </c>
      <c r="I215" s="38">
        <v>1</v>
      </c>
    </row>
    <row r="216" spans="2:50" ht="51" customHeight="1" thickBot="1" x14ac:dyDescent="0.25">
      <c r="B216" s="31" t="s">
        <v>376</v>
      </c>
      <c r="C216" s="8" t="s">
        <v>377</v>
      </c>
      <c r="D216" s="2" t="s">
        <v>345</v>
      </c>
      <c r="E216" s="73">
        <f t="shared" si="3"/>
        <v>362308</v>
      </c>
      <c r="F216" s="45"/>
      <c r="H216" s="38">
        <v>1</v>
      </c>
      <c r="I216" s="38">
        <v>1</v>
      </c>
    </row>
    <row r="217" spans="2:50" ht="17.25" customHeight="1" thickBot="1" x14ac:dyDescent="0.25">
      <c r="B217" s="31" t="s">
        <v>378</v>
      </c>
      <c r="C217" s="8" t="s">
        <v>379</v>
      </c>
      <c r="D217" s="2" t="s">
        <v>19</v>
      </c>
      <c r="E217" s="73">
        <f t="shared" si="3"/>
        <v>397692</v>
      </c>
      <c r="F217" s="45"/>
      <c r="H217" s="38">
        <v>1</v>
      </c>
      <c r="J217" s="38">
        <v>1</v>
      </c>
    </row>
    <row r="218" spans="2:50" ht="33.75" thickBot="1" x14ac:dyDescent="0.25">
      <c r="B218" s="31" t="s">
        <v>380</v>
      </c>
      <c r="C218" s="8" t="s">
        <v>381</v>
      </c>
      <c r="D218" s="2"/>
      <c r="E218" s="73"/>
      <c r="F218" s="45"/>
    </row>
    <row r="219" spans="2:50" ht="32.25" customHeight="1" thickBot="1" x14ac:dyDescent="0.25">
      <c r="B219" s="35" t="s">
        <v>382</v>
      </c>
      <c r="C219" s="7" t="s">
        <v>383</v>
      </c>
      <c r="D219" s="2" t="s">
        <v>384</v>
      </c>
      <c r="E219" s="73">
        <f t="shared" si="3"/>
        <v>802308</v>
      </c>
      <c r="F219" s="45"/>
      <c r="H219" s="38">
        <v>2</v>
      </c>
      <c r="I219" s="38">
        <v>1</v>
      </c>
      <c r="K219" s="38">
        <v>1</v>
      </c>
    </row>
    <row r="220" spans="2:50" ht="50.25" thickBot="1" x14ac:dyDescent="0.25">
      <c r="B220" s="35" t="s">
        <v>385</v>
      </c>
      <c r="C220" s="7" t="s">
        <v>386</v>
      </c>
      <c r="D220" s="2" t="s">
        <v>384</v>
      </c>
      <c r="E220" s="73">
        <f t="shared" si="3"/>
        <v>802308</v>
      </c>
      <c r="F220" s="45"/>
      <c r="H220" s="38">
        <v>2</v>
      </c>
      <c r="I220" s="38">
        <v>1</v>
      </c>
      <c r="K220" s="38">
        <v>1</v>
      </c>
    </row>
    <row r="221" spans="2:50" s="47" customFormat="1" ht="50.25" customHeight="1" thickBot="1" x14ac:dyDescent="0.25">
      <c r="B221" s="15" t="s">
        <v>387</v>
      </c>
      <c r="C221" s="16" t="s">
        <v>388</v>
      </c>
      <c r="D221" s="2"/>
      <c r="E221" s="73">
        <f t="shared" si="3"/>
        <v>0</v>
      </c>
      <c r="F221" s="66"/>
    </row>
    <row r="222" spans="2:50" s="46" customFormat="1" ht="30.75" customHeight="1" thickBot="1" x14ac:dyDescent="0.25">
      <c r="B222" s="24" t="s">
        <v>389</v>
      </c>
      <c r="C222" s="25" t="s">
        <v>390</v>
      </c>
      <c r="D222" s="2" t="s">
        <v>1545</v>
      </c>
      <c r="E222" s="73">
        <f t="shared" si="3"/>
        <v>636154</v>
      </c>
      <c r="F222" s="65"/>
      <c r="H222" s="46">
        <v>1</v>
      </c>
      <c r="I222" s="46">
        <v>1</v>
      </c>
      <c r="K222" s="46">
        <v>1</v>
      </c>
    </row>
    <row r="223" spans="2:50" s="46" customFormat="1" ht="33" customHeight="1" thickBot="1" x14ac:dyDescent="0.25">
      <c r="B223" s="24" t="s">
        <v>391</v>
      </c>
      <c r="C223" s="25" t="s">
        <v>392</v>
      </c>
      <c r="D223" s="2" t="s">
        <v>1545</v>
      </c>
      <c r="E223" s="73">
        <f t="shared" si="3"/>
        <v>636154</v>
      </c>
      <c r="F223" s="65"/>
      <c r="H223" s="46">
        <v>1</v>
      </c>
      <c r="I223" s="46">
        <v>1</v>
      </c>
      <c r="K223" s="46">
        <v>1</v>
      </c>
    </row>
    <row r="224" spans="2:50" s="48" customFormat="1" ht="17.25" thickBot="1" x14ac:dyDescent="0.25">
      <c r="B224" s="22" t="s">
        <v>393</v>
      </c>
      <c r="C224" s="23" t="s">
        <v>394</v>
      </c>
      <c r="D224" s="2"/>
      <c r="E224" s="73">
        <f t="shared" si="3"/>
        <v>0</v>
      </c>
      <c r="F224" s="68"/>
    </row>
    <row r="225" spans="2:9" ht="50.25" thickBot="1" x14ac:dyDescent="0.25">
      <c r="B225" s="31" t="s">
        <v>395</v>
      </c>
      <c r="C225" s="32" t="s">
        <v>396</v>
      </c>
      <c r="D225" s="2"/>
      <c r="E225" s="73"/>
      <c r="F225" s="45"/>
    </row>
    <row r="226" spans="2:9" ht="17.25" customHeight="1" thickBot="1" x14ac:dyDescent="0.25">
      <c r="B226" s="35" t="s">
        <v>397</v>
      </c>
      <c r="C226" s="7" t="s">
        <v>398</v>
      </c>
      <c r="D226" s="2" t="s">
        <v>93</v>
      </c>
      <c r="E226" s="73">
        <f t="shared" si="3"/>
        <v>166154</v>
      </c>
      <c r="F226" s="45"/>
      <c r="H226" s="38">
        <v>1</v>
      </c>
    </row>
    <row r="227" spans="2:9" ht="17.25" customHeight="1" thickBot="1" x14ac:dyDescent="0.25">
      <c r="B227" s="35" t="s">
        <v>399</v>
      </c>
      <c r="C227" s="7" t="s">
        <v>400</v>
      </c>
      <c r="D227" s="2" t="s">
        <v>14</v>
      </c>
      <c r="E227" s="73">
        <f t="shared" si="3"/>
        <v>196154</v>
      </c>
      <c r="F227" s="45"/>
      <c r="I227" s="38">
        <v>1</v>
      </c>
    </row>
    <row r="228" spans="2:9" ht="50.25" thickBot="1" x14ac:dyDescent="0.25">
      <c r="B228" s="31" t="s">
        <v>401</v>
      </c>
      <c r="C228" s="32" t="s">
        <v>402</v>
      </c>
      <c r="D228" s="2"/>
      <c r="E228" s="73"/>
      <c r="F228" s="45"/>
    </row>
    <row r="229" spans="2:9" ht="20.25" customHeight="1" thickBot="1" x14ac:dyDescent="0.25">
      <c r="B229" s="35" t="s">
        <v>403</v>
      </c>
      <c r="C229" s="7" t="s">
        <v>404</v>
      </c>
      <c r="D229" s="2" t="s">
        <v>14</v>
      </c>
      <c r="E229" s="73">
        <f t="shared" si="3"/>
        <v>196154</v>
      </c>
      <c r="F229" s="45"/>
      <c r="I229" s="38">
        <v>1</v>
      </c>
    </row>
    <row r="230" spans="2:9" ht="66.75" thickBot="1" x14ac:dyDescent="0.25">
      <c r="B230" s="31" t="s">
        <v>405</v>
      </c>
      <c r="C230" s="32" t="s">
        <v>406</v>
      </c>
      <c r="D230" s="2"/>
      <c r="E230" s="73"/>
      <c r="F230" s="45"/>
    </row>
    <row r="231" spans="2:9" s="48" customFormat="1" ht="20.25" customHeight="1" thickBot="1" x14ac:dyDescent="0.25">
      <c r="B231" s="12" t="s">
        <v>407</v>
      </c>
      <c r="C231" s="13" t="s">
        <v>408</v>
      </c>
      <c r="D231" s="2" t="s">
        <v>14</v>
      </c>
      <c r="E231" s="73">
        <f t="shared" si="3"/>
        <v>196154</v>
      </c>
      <c r="F231" s="68"/>
      <c r="I231" s="48">
        <v>1</v>
      </c>
    </row>
    <row r="232" spans="2:9" ht="50.25" thickBot="1" x14ac:dyDescent="0.25">
      <c r="B232" s="31" t="s">
        <v>409</v>
      </c>
      <c r="C232" s="32" t="s">
        <v>410</v>
      </c>
      <c r="D232" s="2"/>
      <c r="E232" s="73"/>
      <c r="F232" s="45"/>
    </row>
    <row r="233" spans="2:9" ht="33.75" thickBot="1" x14ac:dyDescent="0.25">
      <c r="B233" s="31" t="s">
        <v>411</v>
      </c>
      <c r="C233" s="32" t="s">
        <v>412</v>
      </c>
      <c r="D233" s="2"/>
      <c r="E233" s="73"/>
      <c r="F233" s="45"/>
    </row>
    <row r="234" spans="2:9" ht="17.25" customHeight="1" thickBot="1" x14ac:dyDescent="0.25">
      <c r="B234" s="35" t="s">
        <v>413</v>
      </c>
      <c r="C234" s="7" t="s">
        <v>414</v>
      </c>
      <c r="D234" s="2" t="s">
        <v>93</v>
      </c>
      <c r="E234" s="73">
        <f t="shared" si="3"/>
        <v>166154</v>
      </c>
      <c r="F234" s="45"/>
      <c r="H234" s="38">
        <v>1</v>
      </c>
    </row>
    <row r="235" spans="2:9" ht="17.25" customHeight="1" thickBot="1" x14ac:dyDescent="0.25">
      <c r="B235" s="35" t="s">
        <v>415</v>
      </c>
      <c r="C235" s="7" t="s">
        <v>416</v>
      </c>
      <c r="D235" s="2" t="s">
        <v>14</v>
      </c>
      <c r="E235" s="73">
        <f t="shared" si="3"/>
        <v>196154</v>
      </c>
      <c r="F235" s="45"/>
      <c r="I235" s="38">
        <v>1</v>
      </c>
    </row>
    <row r="236" spans="2:9" ht="33.75" thickBot="1" x14ac:dyDescent="0.25">
      <c r="B236" s="31" t="s">
        <v>417</v>
      </c>
      <c r="C236" s="32" t="s">
        <v>418</v>
      </c>
      <c r="D236" s="2"/>
      <c r="E236" s="73"/>
      <c r="F236" s="45"/>
    </row>
    <row r="237" spans="2:9" ht="17.25" customHeight="1" thickBot="1" x14ac:dyDescent="0.25">
      <c r="B237" s="35" t="s">
        <v>419</v>
      </c>
      <c r="C237" s="7" t="s">
        <v>420</v>
      </c>
      <c r="D237" s="2" t="s">
        <v>93</v>
      </c>
      <c r="E237" s="73">
        <f t="shared" si="3"/>
        <v>166154</v>
      </c>
      <c r="F237" s="45"/>
      <c r="H237" s="38">
        <v>1</v>
      </c>
    </row>
    <row r="238" spans="2:9" ht="17.25" customHeight="1" thickBot="1" x14ac:dyDescent="0.25">
      <c r="B238" s="35" t="s">
        <v>421</v>
      </c>
      <c r="C238" s="7" t="s">
        <v>422</v>
      </c>
      <c r="D238" s="2" t="s">
        <v>93</v>
      </c>
      <c r="E238" s="73">
        <f>+ROUND(SUMPRODUCT($G$13:$CY$13,G238:CY238),3)</f>
        <v>166154</v>
      </c>
      <c r="F238" s="45"/>
      <c r="H238" s="38">
        <v>1</v>
      </c>
    </row>
    <row r="239" spans="2:9" ht="17.25" customHeight="1" thickBot="1" x14ac:dyDescent="0.25">
      <c r="B239" s="35" t="s">
        <v>423</v>
      </c>
      <c r="C239" s="7" t="s">
        <v>414</v>
      </c>
      <c r="D239" s="2" t="s">
        <v>93</v>
      </c>
      <c r="E239" s="73">
        <f t="shared" ref="E239:E260" si="4">+ROUND(SUMPRODUCT($G$13:$CY$13,G239:CY239),3)</f>
        <v>166154</v>
      </c>
      <c r="F239" s="45"/>
      <c r="H239" s="38">
        <v>1</v>
      </c>
    </row>
    <row r="240" spans="2:9" ht="33.75" thickBot="1" x14ac:dyDescent="0.25">
      <c r="B240" s="31" t="s">
        <v>424</v>
      </c>
      <c r="C240" s="32" t="s">
        <v>425</v>
      </c>
      <c r="D240" s="171"/>
      <c r="E240" s="73"/>
      <c r="F240" s="45"/>
    </row>
    <row r="241" spans="2:11" s="48" customFormat="1" ht="17.25" customHeight="1" thickBot="1" x14ac:dyDescent="0.25">
      <c r="B241" s="12" t="s">
        <v>426</v>
      </c>
      <c r="C241" s="13" t="s">
        <v>427</v>
      </c>
      <c r="D241" s="2" t="s">
        <v>14</v>
      </c>
      <c r="E241" s="73">
        <f t="shared" si="4"/>
        <v>196154</v>
      </c>
      <c r="F241" s="68"/>
      <c r="I241" s="48">
        <v>1</v>
      </c>
    </row>
    <row r="242" spans="2:11" s="48" customFormat="1" ht="17.25" customHeight="1" thickBot="1" x14ac:dyDescent="0.25">
      <c r="B242" s="12" t="s">
        <v>428</v>
      </c>
      <c r="C242" s="13" t="s">
        <v>429</v>
      </c>
      <c r="D242" s="2" t="s">
        <v>14</v>
      </c>
      <c r="E242" s="73">
        <f t="shared" si="4"/>
        <v>196154</v>
      </c>
      <c r="F242" s="68"/>
      <c r="I242" s="48">
        <v>1</v>
      </c>
    </row>
    <row r="243" spans="2:11" ht="33.75" thickBot="1" x14ac:dyDescent="0.25">
      <c r="B243" s="31" t="s">
        <v>430</v>
      </c>
      <c r="C243" s="32" t="s">
        <v>431</v>
      </c>
      <c r="D243" s="2"/>
      <c r="E243" s="73"/>
      <c r="F243" s="45"/>
    </row>
    <row r="244" spans="2:11" ht="20.25" customHeight="1" thickBot="1" x14ac:dyDescent="0.25">
      <c r="B244" s="35" t="s">
        <v>432</v>
      </c>
      <c r="C244" s="7" t="s">
        <v>433</v>
      </c>
      <c r="D244" s="2" t="s">
        <v>19</v>
      </c>
      <c r="E244" s="73">
        <f t="shared" si="4"/>
        <v>397692</v>
      </c>
      <c r="F244" s="45"/>
      <c r="H244" s="38">
        <v>1</v>
      </c>
      <c r="J244" s="38">
        <v>1</v>
      </c>
    </row>
    <row r="245" spans="2:11" ht="20.25" customHeight="1" thickBot="1" x14ac:dyDescent="0.25">
      <c r="B245" s="35" t="s">
        <v>434</v>
      </c>
      <c r="C245" s="7" t="s">
        <v>435</v>
      </c>
      <c r="D245" s="2" t="s">
        <v>19</v>
      </c>
      <c r="E245" s="73">
        <f t="shared" si="4"/>
        <v>397692</v>
      </c>
      <c r="F245" s="45"/>
      <c r="H245" s="38">
        <v>1</v>
      </c>
      <c r="J245" s="38">
        <v>1</v>
      </c>
    </row>
    <row r="246" spans="2:11" ht="20.25" customHeight="1" thickBot="1" x14ac:dyDescent="0.25">
      <c r="B246" s="35" t="s">
        <v>436</v>
      </c>
      <c r="C246" s="7" t="s">
        <v>437</v>
      </c>
      <c r="D246" s="2" t="s">
        <v>1546</v>
      </c>
      <c r="E246" s="73">
        <f t="shared" si="4"/>
        <v>563846</v>
      </c>
      <c r="F246" s="45"/>
      <c r="H246" s="38">
        <v>2</v>
      </c>
      <c r="J246" s="38">
        <v>1</v>
      </c>
    </row>
    <row r="247" spans="2:11" ht="20.25" customHeight="1" thickBot="1" x14ac:dyDescent="0.25">
      <c r="B247" s="35" t="s">
        <v>438</v>
      </c>
      <c r="C247" s="7" t="s">
        <v>439</v>
      </c>
      <c r="D247" s="2" t="s">
        <v>1546</v>
      </c>
      <c r="E247" s="73">
        <f t="shared" si="4"/>
        <v>563846</v>
      </c>
      <c r="F247" s="45"/>
      <c r="H247" s="38">
        <v>2</v>
      </c>
      <c r="J247" s="38">
        <v>1</v>
      </c>
    </row>
    <row r="248" spans="2:11" ht="20.25" customHeight="1" thickBot="1" x14ac:dyDescent="0.25">
      <c r="B248" s="35" t="s">
        <v>440</v>
      </c>
      <c r="C248" s="7" t="s">
        <v>441</v>
      </c>
      <c r="D248" s="2" t="s">
        <v>384</v>
      </c>
      <c r="E248" s="73">
        <f t="shared" si="4"/>
        <v>802308</v>
      </c>
      <c r="F248" s="45"/>
      <c r="H248" s="38">
        <v>2</v>
      </c>
      <c r="I248" s="38">
        <v>1</v>
      </c>
      <c r="K248" s="38">
        <v>1</v>
      </c>
    </row>
    <row r="249" spans="2:11" ht="20.25" customHeight="1" thickBot="1" x14ac:dyDescent="0.25">
      <c r="B249" s="35" t="s">
        <v>442</v>
      </c>
      <c r="C249" s="7" t="s">
        <v>443</v>
      </c>
      <c r="D249" s="2" t="s">
        <v>384</v>
      </c>
      <c r="E249" s="73">
        <f t="shared" si="4"/>
        <v>802308</v>
      </c>
      <c r="F249" s="45"/>
      <c r="H249" s="38">
        <v>2</v>
      </c>
      <c r="I249" s="38">
        <v>1</v>
      </c>
      <c r="K249" s="38">
        <v>1</v>
      </c>
    </row>
    <row r="250" spans="2:11" ht="20.25" customHeight="1" thickBot="1" x14ac:dyDescent="0.25">
      <c r="B250" s="35" t="s">
        <v>444</v>
      </c>
      <c r="C250" s="7" t="s">
        <v>445</v>
      </c>
      <c r="D250" s="2" t="s">
        <v>384</v>
      </c>
      <c r="E250" s="73">
        <f t="shared" si="4"/>
        <v>802308</v>
      </c>
      <c r="F250" s="45"/>
      <c r="H250" s="38">
        <v>2</v>
      </c>
      <c r="I250" s="38">
        <v>1</v>
      </c>
      <c r="K250" s="38">
        <v>1</v>
      </c>
    </row>
    <row r="251" spans="2:11" ht="20.25" customHeight="1" thickBot="1" x14ac:dyDescent="0.25">
      <c r="B251" s="35" t="s">
        <v>446</v>
      </c>
      <c r="C251" s="7" t="s">
        <v>447</v>
      </c>
      <c r="D251" s="2" t="s">
        <v>1547</v>
      </c>
      <c r="E251" s="73">
        <f t="shared" si="4"/>
        <v>968462</v>
      </c>
      <c r="F251" s="45"/>
      <c r="H251" s="38">
        <v>3</v>
      </c>
      <c r="I251" s="38">
        <v>1</v>
      </c>
      <c r="K251" s="38">
        <v>1</v>
      </c>
    </row>
    <row r="252" spans="2:11" ht="33.75" thickBot="1" x14ac:dyDescent="0.25">
      <c r="B252" s="31" t="s">
        <v>448</v>
      </c>
      <c r="C252" s="32" t="s">
        <v>449</v>
      </c>
      <c r="D252" s="2"/>
      <c r="E252" s="73"/>
      <c r="F252" s="45"/>
    </row>
    <row r="253" spans="2:11" ht="20.25" customHeight="1" thickBot="1" x14ac:dyDescent="0.25">
      <c r="B253" s="35" t="s">
        <v>450</v>
      </c>
      <c r="C253" s="7" t="s">
        <v>451</v>
      </c>
      <c r="D253" s="2" t="s">
        <v>14</v>
      </c>
      <c r="E253" s="73">
        <f t="shared" si="4"/>
        <v>196154</v>
      </c>
      <c r="F253" s="45"/>
      <c r="I253" s="38">
        <v>1</v>
      </c>
    </row>
    <row r="254" spans="2:11" ht="20.25" customHeight="1" thickBot="1" x14ac:dyDescent="0.25">
      <c r="B254" s="35" t="s">
        <v>452</v>
      </c>
      <c r="C254" s="7" t="s">
        <v>453</v>
      </c>
      <c r="D254" s="2" t="s">
        <v>14</v>
      </c>
      <c r="E254" s="73">
        <f t="shared" si="4"/>
        <v>196154</v>
      </c>
      <c r="F254" s="45"/>
      <c r="I254" s="38">
        <v>1</v>
      </c>
    </row>
    <row r="255" spans="2:11" ht="50.25" thickBot="1" x14ac:dyDescent="0.25">
      <c r="B255" s="31" t="s">
        <v>454</v>
      </c>
      <c r="C255" s="32" t="s">
        <v>455</v>
      </c>
      <c r="D255" s="2"/>
      <c r="E255" s="73"/>
      <c r="F255" s="45"/>
    </row>
    <row r="256" spans="2:11" ht="20.25" customHeight="1" thickBot="1" x14ac:dyDescent="0.25">
      <c r="B256" s="35" t="s">
        <v>456</v>
      </c>
      <c r="C256" s="7" t="s">
        <v>457</v>
      </c>
      <c r="D256" s="2" t="s">
        <v>345</v>
      </c>
      <c r="E256" s="73">
        <f t="shared" si="4"/>
        <v>362308</v>
      </c>
      <c r="F256" s="45"/>
      <c r="H256" s="38">
        <v>1</v>
      </c>
      <c r="I256" s="38">
        <v>1</v>
      </c>
    </row>
    <row r="257" spans="2:25" ht="20.25" customHeight="1" thickBot="1" x14ac:dyDescent="0.25">
      <c r="B257" s="35" t="s">
        <v>458</v>
      </c>
      <c r="C257" s="7" t="s">
        <v>435</v>
      </c>
      <c r="D257" s="2" t="s">
        <v>459</v>
      </c>
      <c r="E257" s="73">
        <f t="shared" si="4"/>
        <v>528462</v>
      </c>
      <c r="F257" s="45"/>
      <c r="H257" s="38">
        <v>2</v>
      </c>
      <c r="I257" s="38">
        <v>1</v>
      </c>
    </row>
    <row r="258" spans="2:25" ht="20.25" customHeight="1" thickBot="1" x14ac:dyDescent="0.25">
      <c r="B258" s="35" t="s">
        <v>460</v>
      </c>
      <c r="C258" s="7" t="s">
        <v>445</v>
      </c>
      <c r="D258" s="2" t="s">
        <v>459</v>
      </c>
      <c r="E258" s="73">
        <f t="shared" si="4"/>
        <v>528462</v>
      </c>
      <c r="F258" s="45"/>
      <c r="H258" s="38">
        <v>2</v>
      </c>
      <c r="I258" s="38">
        <v>1</v>
      </c>
    </row>
    <row r="259" spans="2:25" ht="33.75" thickBot="1" x14ac:dyDescent="0.25">
      <c r="B259" s="31" t="s">
        <v>461</v>
      </c>
      <c r="C259" s="32" t="s">
        <v>462</v>
      </c>
      <c r="D259" s="2"/>
      <c r="E259" s="73"/>
      <c r="F259" s="45"/>
    </row>
    <row r="260" spans="2:25" ht="20.25" customHeight="1" thickBot="1" x14ac:dyDescent="0.25">
      <c r="B260" s="35" t="s">
        <v>463</v>
      </c>
      <c r="C260" s="7" t="s">
        <v>464</v>
      </c>
      <c r="D260" s="2" t="s">
        <v>345</v>
      </c>
      <c r="E260" s="73">
        <f t="shared" si="4"/>
        <v>362308</v>
      </c>
      <c r="F260" s="45"/>
      <c r="H260" s="38">
        <v>1</v>
      </c>
      <c r="I260" s="38">
        <v>1</v>
      </c>
    </row>
    <row r="261" spans="2:25" ht="33.75" customHeight="1" thickBot="1" x14ac:dyDescent="0.25">
      <c r="B261" s="35" t="s">
        <v>465</v>
      </c>
      <c r="C261" s="7" t="s">
        <v>408</v>
      </c>
      <c r="D261" s="2" t="s">
        <v>1548</v>
      </c>
      <c r="E261" s="73">
        <f>+ROUND(SUMPRODUCT($G$13:$CY$13,G261:CY261),3)</f>
        <v>1063846</v>
      </c>
      <c r="F261" s="45"/>
      <c r="H261" s="38">
        <v>1</v>
      </c>
      <c r="I261" s="38">
        <v>2</v>
      </c>
      <c r="J261" s="38">
        <v>1</v>
      </c>
      <c r="K261" s="38">
        <v>1</v>
      </c>
    </row>
    <row r="262" spans="2:25" ht="33.75" thickBot="1" x14ac:dyDescent="0.25">
      <c r="B262" s="31" t="s">
        <v>466</v>
      </c>
      <c r="C262" s="32" t="s">
        <v>467</v>
      </c>
      <c r="D262" s="2"/>
      <c r="E262" s="73"/>
      <c r="F262" s="45"/>
    </row>
    <row r="263" spans="2:25" ht="17.25" customHeight="1" thickBot="1" x14ac:dyDescent="0.25">
      <c r="B263" s="35" t="s">
        <v>468</v>
      </c>
      <c r="C263" s="7" t="s">
        <v>469</v>
      </c>
      <c r="D263" s="2" t="s">
        <v>1549</v>
      </c>
      <c r="E263" s="73">
        <f t="shared" ref="E263:E324" si="5">+ROUND(SUMPRODUCT($G$13:$CY$13,G263:CY263),3)</f>
        <v>1753076</v>
      </c>
      <c r="F263" s="45"/>
      <c r="I263" s="38">
        <v>4</v>
      </c>
      <c r="J263" s="38">
        <v>3</v>
      </c>
      <c r="K263" s="38">
        <v>1</v>
      </c>
    </row>
    <row r="264" spans="2:25" ht="17.25" customHeight="1" thickBot="1" x14ac:dyDescent="0.25">
      <c r="B264" s="35" t="s">
        <v>470</v>
      </c>
      <c r="C264" s="7" t="s">
        <v>471</v>
      </c>
      <c r="D264" s="2" t="s">
        <v>1550</v>
      </c>
      <c r="E264" s="73">
        <f t="shared" si="5"/>
        <v>1949230</v>
      </c>
      <c r="F264" s="45"/>
      <c r="I264" s="38">
        <v>5</v>
      </c>
      <c r="J264" s="38">
        <v>3</v>
      </c>
      <c r="K264" s="38">
        <v>1</v>
      </c>
    </row>
    <row r="265" spans="2:25" ht="17.25" customHeight="1" thickBot="1" x14ac:dyDescent="0.25">
      <c r="B265" s="35" t="s">
        <v>472</v>
      </c>
      <c r="C265" s="7" t="s">
        <v>473</v>
      </c>
      <c r="D265" s="2" t="s">
        <v>1550</v>
      </c>
      <c r="E265" s="73">
        <f t="shared" si="5"/>
        <v>1949230</v>
      </c>
      <c r="F265" s="45"/>
      <c r="I265" s="38">
        <v>5</v>
      </c>
      <c r="J265" s="38">
        <v>3</v>
      </c>
      <c r="K265" s="38">
        <v>1</v>
      </c>
    </row>
    <row r="266" spans="2:25" ht="17.25" customHeight="1" thickBot="1" x14ac:dyDescent="0.25">
      <c r="B266" s="35" t="s">
        <v>474</v>
      </c>
      <c r="C266" s="7" t="s">
        <v>475</v>
      </c>
      <c r="D266" s="2" t="s">
        <v>1551</v>
      </c>
      <c r="E266" s="73">
        <f t="shared" si="5"/>
        <v>2180768</v>
      </c>
      <c r="F266" s="45"/>
      <c r="I266" s="38">
        <v>5</v>
      </c>
      <c r="J266" s="38">
        <v>4</v>
      </c>
      <c r="K266" s="38">
        <v>1</v>
      </c>
    </row>
    <row r="267" spans="2:25" ht="17.25" customHeight="1" thickBot="1" x14ac:dyDescent="0.25">
      <c r="B267" s="35" t="s">
        <v>476</v>
      </c>
      <c r="C267" s="7" t="s">
        <v>477</v>
      </c>
      <c r="D267" s="2" t="s">
        <v>1551</v>
      </c>
      <c r="E267" s="73">
        <f t="shared" si="5"/>
        <v>2180768</v>
      </c>
      <c r="F267" s="45"/>
      <c r="I267" s="38">
        <v>5</v>
      </c>
      <c r="J267" s="38">
        <v>4</v>
      </c>
      <c r="K267" s="38">
        <v>1</v>
      </c>
    </row>
    <row r="268" spans="2:25" s="49" customFormat="1" ht="50.25" thickBot="1" x14ac:dyDescent="0.25">
      <c r="B268" s="26" t="s">
        <v>478</v>
      </c>
      <c r="C268" s="37" t="s">
        <v>479</v>
      </c>
      <c r="D268" s="2"/>
      <c r="E268" s="73"/>
      <c r="F268" s="69"/>
    </row>
    <row r="269" spans="2:25" ht="33.75" thickBot="1" x14ac:dyDescent="0.25">
      <c r="B269" s="31" t="s">
        <v>480</v>
      </c>
      <c r="C269" s="32" t="s">
        <v>481</v>
      </c>
      <c r="D269" s="2"/>
      <c r="E269" s="73"/>
      <c r="F269" s="45"/>
    </row>
    <row r="270" spans="2:25" ht="17.25" customHeight="1" thickBot="1" x14ac:dyDescent="0.25">
      <c r="B270" s="35" t="s">
        <v>482</v>
      </c>
      <c r="C270" s="7" t="s">
        <v>483</v>
      </c>
      <c r="D270" s="2" t="s">
        <v>145</v>
      </c>
      <c r="E270" s="73">
        <f t="shared" si="5"/>
        <v>457692</v>
      </c>
      <c r="F270" s="45"/>
      <c r="W270" s="38">
        <v>1</v>
      </c>
      <c r="Y270" s="38">
        <v>1</v>
      </c>
    </row>
    <row r="271" spans="2:25" ht="50.25" thickBot="1" x14ac:dyDescent="0.25">
      <c r="B271" s="31" t="s">
        <v>484</v>
      </c>
      <c r="C271" s="32" t="s">
        <v>485</v>
      </c>
      <c r="D271" s="2"/>
      <c r="E271" s="73"/>
      <c r="F271" s="45"/>
    </row>
    <row r="272" spans="2:25" ht="17.25" customHeight="1" thickBot="1" x14ac:dyDescent="0.25">
      <c r="B272" s="35" t="s">
        <v>486</v>
      </c>
      <c r="C272" s="7" t="s">
        <v>487</v>
      </c>
      <c r="D272" s="2" t="s">
        <v>19</v>
      </c>
      <c r="E272" s="73">
        <f t="shared" si="5"/>
        <v>446923</v>
      </c>
      <c r="F272" s="45"/>
      <c r="N272" s="38">
        <v>1</v>
      </c>
      <c r="P272" s="38">
        <v>1</v>
      </c>
    </row>
    <row r="273" spans="2:20" ht="17.25" customHeight="1" thickBot="1" x14ac:dyDescent="0.25">
      <c r="B273" s="35" t="s">
        <v>488</v>
      </c>
      <c r="C273" s="7" t="s">
        <v>489</v>
      </c>
      <c r="D273" s="2" t="s">
        <v>19</v>
      </c>
      <c r="E273" s="73">
        <f t="shared" si="5"/>
        <v>446923</v>
      </c>
      <c r="F273" s="45"/>
      <c r="N273" s="38">
        <v>1</v>
      </c>
      <c r="P273" s="38">
        <v>1</v>
      </c>
    </row>
    <row r="274" spans="2:20" ht="17.25" customHeight="1" thickBot="1" x14ac:dyDescent="0.25">
      <c r="B274" s="35" t="s">
        <v>490</v>
      </c>
      <c r="C274" s="7" t="s">
        <v>491</v>
      </c>
      <c r="D274" s="2" t="s">
        <v>19</v>
      </c>
      <c r="E274" s="73">
        <f t="shared" si="5"/>
        <v>446923</v>
      </c>
      <c r="F274" s="45"/>
      <c r="N274" s="38">
        <v>1</v>
      </c>
      <c r="P274" s="38">
        <v>1</v>
      </c>
    </row>
    <row r="275" spans="2:20" ht="53.25" thickBot="1" x14ac:dyDescent="0.25">
      <c r="B275" s="31" t="s">
        <v>492</v>
      </c>
      <c r="C275" s="8" t="s">
        <v>493</v>
      </c>
      <c r="D275" s="2" t="s">
        <v>19</v>
      </c>
      <c r="E275" s="73">
        <f t="shared" si="5"/>
        <v>446923</v>
      </c>
      <c r="F275" s="45"/>
      <c r="N275" s="38">
        <v>1</v>
      </c>
      <c r="P275" s="38">
        <v>1</v>
      </c>
    </row>
    <row r="276" spans="2:20" ht="33.75" customHeight="1" thickBot="1" x14ac:dyDescent="0.25">
      <c r="B276" s="31" t="s">
        <v>494</v>
      </c>
      <c r="C276" s="8" t="s">
        <v>495</v>
      </c>
      <c r="D276" s="2" t="s">
        <v>291</v>
      </c>
      <c r="E276" s="73">
        <f t="shared" si="5"/>
        <v>479231</v>
      </c>
      <c r="F276" s="45"/>
      <c r="O276" s="38">
        <v>1</v>
      </c>
      <c r="P276" s="38">
        <v>1</v>
      </c>
    </row>
    <row r="277" spans="2:20" ht="33.75" customHeight="1" thickBot="1" x14ac:dyDescent="0.25">
      <c r="B277" s="31" t="s">
        <v>496</v>
      </c>
      <c r="C277" s="8" t="s">
        <v>497</v>
      </c>
      <c r="D277" s="2" t="s">
        <v>14</v>
      </c>
      <c r="E277" s="73">
        <f t="shared" si="5"/>
        <v>220000</v>
      </c>
      <c r="F277" s="45"/>
      <c r="O277" s="38">
        <v>1</v>
      </c>
    </row>
    <row r="278" spans="2:20" ht="17.25" customHeight="1" thickBot="1" x14ac:dyDescent="0.25">
      <c r="B278" s="31" t="s">
        <v>498</v>
      </c>
      <c r="C278" s="8" t="s">
        <v>499</v>
      </c>
      <c r="D278" s="2" t="s">
        <v>14</v>
      </c>
      <c r="E278" s="73">
        <f t="shared" si="5"/>
        <v>220000</v>
      </c>
      <c r="F278" s="45"/>
      <c r="O278" s="38">
        <v>1</v>
      </c>
    </row>
    <row r="279" spans="2:20" ht="33.75" thickBot="1" x14ac:dyDescent="0.25">
      <c r="B279" s="31" t="s">
        <v>500</v>
      </c>
      <c r="C279" s="8" t="s">
        <v>501</v>
      </c>
      <c r="D279" s="2" t="s">
        <v>14</v>
      </c>
      <c r="E279" s="73">
        <f t="shared" si="5"/>
        <v>220000</v>
      </c>
      <c r="F279" s="45"/>
      <c r="O279" s="38">
        <v>1</v>
      </c>
    </row>
    <row r="280" spans="2:20" ht="33.75" thickBot="1" x14ac:dyDescent="0.25">
      <c r="B280" s="31" t="s">
        <v>502</v>
      </c>
      <c r="C280" s="8" t="s">
        <v>503</v>
      </c>
      <c r="D280" s="2" t="s">
        <v>14</v>
      </c>
      <c r="E280" s="73">
        <f t="shared" si="5"/>
        <v>220000</v>
      </c>
      <c r="F280" s="45"/>
      <c r="O280" s="38">
        <v>1</v>
      </c>
    </row>
    <row r="281" spans="2:20" s="50" customFormat="1" ht="33.75" thickBot="1" x14ac:dyDescent="0.25">
      <c r="B281" s="27" t="s">
        <v>504</v>
      </c>
      <c r="C281" s="28" t="s">
        <v>505</v>
      </c>
      <c r="D281" s="2" t="s">
        <v>1552</v>
      </c>
      <c r="E281" s="73">
        <f>+ROUND(SUMPRODUCT($G$13:$CY$13,G281:CY281),3)</f>
        <v>939230</v>
      </c>
      <c r="F281" s="70"/>
      <c r="N281" s="50">
        <v>2</v>
      </c>
      <c r="P281" s="50">
        <v>1</v>
      </c>
      <c r="Q281" s="50">
        <v>1</v>
      </c>
    </row>
    <row r="282" spans="2:20" ht="50.25" thickBot="1" x14ac:dyDescent="0.25">
      <c r="B282" s="31" t="s">
        <v>506</v>
      </c>
      <c r="C282" s="32" t="s">
        <v>507</v>
      </c>
      <c r="D282" s="171"/>
      <c r="E282" s="73"/>
      <c r="F282" s="45"/>
    </row>
    <row r="283" spans="2:20" ht="33.75" thickBot="1" x14ac:dyDescent="0.25">
      <c r="B283" s="31" t="s">
        <v>508</v>
      </c>
      <c r="C283" s="32" t="s">
        <v>509</v>
      </c>
      <c r="D283" s="171"/>
      <c r="E283" s="73"/>
      <c r="F283" s="45"/>
    </row>
    <row r="284" spans="2:20" ht="17.25" customHeight="1" thickBot="1" x14ac:dyDescent="0.25">
      <c r="B284" s="35" t="s">
        <v>510</v>
      </c>
      <c r="C284" s="7" t="s">
        <v>259</v>
      </c>
      <c r="D284" s="2" t="s">
        <v>511</v>
      </c>
      <c r="E284" s="73">
        <f t="shared" si="5"/>
        <v>197692</v>
      </c>
      <c r="F284" s="45"/>
      <c r="T284" s="38">
        <v>1</v>
      </c>
    </row>
    <row r="285" spans="2:20" ht="17.25" customHeight="1" thickBot="1" x14ac:dyDescent="0.25">
      <c r="B285" s="35" t="s">
        <v>512</v>
      </c>
      <c r="C285" s="7" t="s">
        <v>513</v>
      </c>
      <c r="D285" s="2" t="s">
        <v>511</v>
      </c>
      <c r="E285" s="73">
        <f t="shared" si="5"/>
        <v>197692</v>
      </c>
      <c r="F285" s="45"/>
      <c r="T285" s="38">
        <v>1</v>
      </c>
    </row>
    <row r="286" spans="2:20" ht="17.25" customHeight="1" thickBot="1" x14ac:dyDescent="0.25">
      <c r="B286" s="35" t="s">
        <v>514</v>
      </c>
      <c r="C286" s="7" t="s">
        <v>330</v>
      </c>
      <c r="D286" s="2" t="s">
        <v>511</v>
      </c>
      <c r="E286" s="73">
        <f t="shared" si="5"/>
        <v>197692</v>
      </c>
      <c r="F286" s="45"/>
      <c r="T286" s="38">
        <v>1</v>
      </c>
    </row>
    <row r="287" spans="2:20" ht="17.25" customHeight="1" thickBot="1" x14ac:dyDescent="0.25">
      <c r="B287" s="35" t="s">
        <v>515</v>
      </c>
      <c r="C287" s="7" t="s">
        <v>141</v>
      </c>
      <c r="D287" s="2" t="s">
        <v>511</v>
      </c>
      <c r="E287" s="73">
        <f t="shared" si="5"/>
        <v>197692</v>
      </c>
      <c r="F287" s="45"/>
      <c r="T287" s="38">
        <v>1</v>
      </c>
    </row>
    <row r="288" spans="2:20" ht="17.25" customHeight="1" thickBot="1" x14ac:dyDescent="0.25">
      <c r="B288" s="35" t="s">
        <v>516</v>
      </c>
      <c r="C288" s="7" t="s">
        <v>517</v>
      </c>
      <c r="D288" s="2" t="s">
        <v>511</v>
      </c>
      <c r="E288" s="73">
        <f t="shared" si="5"/>
        <v>197692</v>
      </c>
      <c r="F288" s="45"/>
      <c r="T288" s="38">
        <v>1</v>
      </c>
    </row>
    <row r="289" spans="2:29" ht="17.25" customHeight="1" thickBot="1" x14ac:dyDescent="0.25">
      <c r="B289" s="35" t="s">
        <v>518</v>
      </c>
      <c r="C289" s="7" t="s">
        <v>125</v>
      </c>
      <c r="D289" s="2" t="s">
        <v>1553</v>
      </c>
      <c r="E289" s="73">
        <f t="shared" si="5"/>
        <v>226154</v>
      </c>
      <c r="F289" s="45"/>
      <c r="X289" s="38">
        <v>1</v>
      </c>
    </row>
    <row r="290" spans="2:29" ht="17.25" customHeight="1" thickBot="1" x14ac:dyDescent="0.25">
      <c r="B290" s="35" t="s">
        <v>519</v>
      </c>
      <c r="C290" s="7" t="s">
        <v>196</v>
      </c>
      <c r="D290" s="2" t="s">
        <v>520</v>
      </c>
      <c r="E290" s="73">
        <f t="shared" si="5"/>
        <v>264615</v>
      </c>
      <c r="F290" s="45"/>
      <c r="Y290" s="38">
        <v>1</v>
      </c>
    </row>
    <row r="291" spans="2:29" ht="17.25" customHeight="1" thickBot="1" x14ac:dyDescent="0.25">
      <c r="B291" s="35" t="s">
        <v>521</v>
      </c>
      <c r="C291" s="7" t="s">
        <v>114</v>
      </c>
      <c r="D291" s="2" t="s">
        <v>520</v>
      </c>
      <c r="E291" s="73">
        <f t="shared" si="5"/>
        <v>264615</v>
      </c>
      <c r="F291" s="45"/>
      <c r="Y291" s="38">
        <v>1</v>
      </c>
    </row>
    <row r="292" spans="2:29" ht="17.25" customHeight="1" thickBot="1" x14ac:dyDescent="0.25">
      <c r="B292" s="35" t="s">
        <v>522</v>
      </c>
      <c r="C292" s="7" t="s">
        <v>148</v>
      </c>
      <c r="D292" s="2" t="s">
        <v>520</v>
      </c>
      <c r="E292" s="73">
        <f t="shared" si="5"/>
        <v>264615</v>
      </c>
      <c r="F292" s="45"/>
      <c r="Y292" s="38">
        <v>1</v>
      </c>
    </row>
    <row r="293" spans="2:29" ht="33.75" thickBot="1" x14ac:dyDescent="0.25">
      <c r="B293" s="31" t="s">
        <v>523</v>
      </c>
      <c r="C293" s="32" t="s">
        <v>524</v>
      </c>
      <c r="D293" s="2"/>
      <c r="E293" s="73"/>
      <c r="F293" s="45"/>
    </row>
    <row r="294" spans="2:29" ht="17.25" customHeight="1" thickBot="1" x14ac:dyDescent="0.25">
      <c r="B294" s="35" t="s">
        <v>525</v>
      </c>
      <c r="C294" s="7" t="s">
        <v>141</v>
      </c>
      <c r="D294" s="2" t="s">
        <v>511</v>
      </c>
      <c r="E294" s="73">
        <f t="shared" si="5"/>
        <v>197692</v>
      </c>
      <c r="F294" s="45"/>
      <c r="T294" s="38">
        <v>1</v>
      </c>
    </row>
    <row r="295" spans="2:29" ht="17.25" customHeight="1" thickBot="1" x14ac:dyDescent="0.25">
      <c r="B295" s="35" t="s">
        <v>526</v>
      </c>
      <c r="C295" s="7" t="s">
        <v>517</v>
      </c>
      <c r="D295" s="2" t="s">
        <v>511</v>
      </c>
      <c r="E295" s="73">
        <f t="shared" si="5"/>
        <v>197692</v>
      </c>
      <c r="F295" s="45"/>
      <c r="T295" s="38">
        <v>1</v>
      </c>
    </row>
    <row r="296" spans="2:29" ht="17.25" customHeight="1" thickBot="1" x14ac:dyDescent="0.25">
      <c r="B296" s="35" t="s">
        <v>527</v>
      </c>
      <c r="C296" s="7" t="s">
        <v>125</v>
      </c>
      <c r="D296" s="2" t="s">
        <v>1553</v>
      </c>
      <c r="E296" s="73">
        <f t="shared" si="5"/>
        <v>226154</v>
      </c>
      <c r="F296" s="45"/>
      <c r="X296" s="38">
        <v>1</v>
      </c>
    </row>
    <row r="297" spans="2:29" ht="17.25" customHeight="1" thickBot="1" x14ac:dyDescent="0.25">
      <c r="B297" s="35" t="s">
        <v>528</v>
      </c>
      <c r="C297" s="7" t="s">
        <v>196</v>
      </c>
      <c r="D297" s="2" t="s">
        <v>520</v>
      </c>
      <c r="E297" s="73">
        <f t="shared" si="5"/>
        <v>264615</v>
      </c>
      <c r="F297" s="45"/>
      <c r="Y297" s="38">
        <v>1</v>
      </c>
    </row>
    <row r="298" spans="2:29" ht="17.25" customHeight="1" thickBot="1" x14ac:dyDescent="0.25">
      <c r="B298" s="35" t="s">
        <v>529</v>
      </c>
      <c r="C298" s="7" t="s">
        <v>114</v>
      </c>
      <c r="D298" s="2" t="s">
        <v>520</v>
      </c>
      <c r="E298" s="73">
        <f t="shared" si="5"/>
        <v>264615</v>
      </c>
      <c r="F298" s="45"/>
      <c r="Y298" s="38">
        <v>1</v>
      </c>
    </row>
    <row r="299" spans="2:29" ht="17.25" customHeight="1" thickBot="1" x14ac:dyDescent="0.25">
      <c r="B299" s="35" t="s">
        <v>530</v>
      </c>
      <c r="C299" s="7" t="s">
        <v>148</v>
      </c>
      <c r="D299" s="2" t="s">
        <v>520</v>
      </c>
      <c r="E299" s="73">
        <f t="shared" si="5"/>
        <v>264615</v>
      </c>
      <c r="F299" s="45"/>
      <c r="Y299" s="38">
        <v>1</v>
      </c>
    </row>
    <row r="300" spans="2:29" ht="17.25" customHeight="1" thickBot="1" x14ac:dyDescent="0.25">
      <c r="B300" s="35" t="s">
        <v>531</v>
      </c>
      <c r="C300" s="7" t="s">
        <v>532</v>
      </c>
      <c r="D300" s="2" t="s">
        <v>520</v>
      </c>
      <c r="E300" s="73">
        <f t="shared" si="5"/>
        <v>264615</v>
      </c>
      <c r="F300" s="45"/>
      <c r="Y300" s="38">
        <v>1</v>
      </c>
    </row>
    <row r="301" spans="2:29" ht="17.25" customHeight="1" thickBot="1" x14ac:dyDescent="0.25">
      <c r="B301" s="35" t="s">
        <v>533</v>
      </c>
      <c r="C301" s="7" t="s">
        <v>108</v>
      </c>
      <c r="D301" s="2" t="s">
        <v>1554</v>
      </c>
      <c r="E301" s="73">
        <f t="shared" si="5"/>
        <v>316154</v>
      </c>
      <c r="F301" s="45"/>
      <c r="AC301" s="38">
        <v>1</v>
      </c>
    </row>
    <row r="302" spans="2:29" ht="17.25" customHeight="1" thickBot="1" x14ac:dyDescent="0.25">
      <c r="B302" s="35" t="s">
        <v>534</v>
      </c>
      <c r="C302" s="7" t="s">
        <v>535</v>
      </c>
      <c r="D302" s="2" t="s">
        <v>1554</v>
      </c>
      <c r="E302" s="73">
        <f t="shared" si="5"/>
        <v>316154</v>
      </c>
      <c r="F302" s="45"/>
      <c r="AC302" s="38">
        <v>1</v>
      </c>
    </row>
    <row r="303" spans="2:29" ht="33.75" thickBot="1" x14ac:dyDescent="0.25">
      <c r="B303" s="31" t="s">
        <v>536</v>
      </c>
      <c r="C303" s="32" t="s">
        <v>537</v>
      </c>
      <c r="D303" s="2"/>
      <c r="E303" s="73"/>
      <c r="F303" s="45"/>
    </row>
    <row r="304" spans="2:29" ht="17.25" customHeight="1" thickBot="1" x14ac:dyDescent="0.25">
      <c r="B304" s="35" t="s">
        <v>538</v>
      </c>
      <c r="C304" s="7" t="s">
        <v>539</v>
      </c>
      <c r="D304" s="2" t="s">
        <v>1554</v>
      </c>
      <c r="E304" s="73">
        <f t="shared" si="5"/>
        <v>316154</v>
      </c>
      <c r="F304" s="45"/>
      <c r="AC304" s="38">
        <v>1</v>
      </c>
    </row>
    <row r="305" spans="2:29" ht="17.25" customHeight="1" thickBot="1" x14ac:dyDescent="0.25">
      <c r="B305" s="35" t="s">
        <v>540</v>
      </c>
      <c r="C305" s="7" t="s">
        <v>541</v>
      </c>
      <c r="D305" s="2" t="s">
        <v>1554</v>
      </c>
      <c r="E305" s="73">
        <f t="shared" si="5"/>
        <v>316154</v>
      </c>
      <c r="F305" s="45"/>
      <c r="AC305" s="38">
        <v>1</v>
      </c>
    </row>
    <row r="306" spans="2:29" ht="50.25" thickBot="1" x14ac:dyDescent="0.25">
      <c r="B306" s="31" t="s">
        <v>542</v>
      </c>
      <c r="C306" s="32" t="s">
        <v>543</v>
      </c>
      <c r="D306" s="2"/>
      <c r="E306" s="73"/>
      <c r="F306" s="45"/>
    </row>
    <row r="307" spans="2:29" ht="20.25" customHeight="1" thickBot="1" x14ac:dyDescent="0.25">
      <c r="B307" s="35" t="s">
        <v>544</v>
      </c>
      <c r="C307" s="7" t="s">
        <v>545</v>
      </c>
      <c r="D307" s="2" t="s">
        <v>145</v>
      </c>
      <c r="E307" s="73">
        <f t="shared" si="5"/>
        <v>457692</v>
      </c>
      <c r="F307" s="45"/>
      <c r="W307" s="38">
        <v>1</v>
      </c>
      <c r="Y307" s="38">
        <v>1</v>
      </c>
    </row>
    <row r="308" spans="2:29" ht="20.25" customHeight="1" thickBot="1" x14ac:dyDescent="0.25">
      <c r="B308" s="35" t="s">
        <v>546</v>
      </c>
      <c r="C308" s="7" t="s">
        <v>547</v>
      </c>
      <c r="D308" s="2" t="s">
        <v>145</v>
      </c>
      <c r="E308" s="73">
        <f t="shared" si="5"/>
        <v>457692</v>
      </c>
      <c r="F308" s="45"/>
      <c r="W308" s="38">
        <v>1</v>
      </c>
      <c r="Y308" s="38">
        <v>1</v>
      </c>
    </row>
    <row r="309" spans="2:29" ht="20.25" customHeight="1" thickBot="1" x14ac:dyDescent="0.25">
      <c r="B309" s="35" t="s">
        <v>548</v>
      </c>
      <c r="C309" s="7" t="s">
        <v>549</v>
      </c>
      <c r="D309" s="2" t="s">
        <v>150</v>
      </c>
      <c r="E309" s="73">
        <f t="shared" si="5"/>
        <v>457692</v>
      </c>
      <c r="F309" s="45"/>
      <c r="W309" s="38">
        <v>1</v>
      </c>
      <c r="Y309" s="38">
        <v>1</v>
      </c>
    </row>
    <row r="310" spans="2:29" ht="33.75" thickBot="1" x14ac:dyDescent="0.25">
      <c r="B310" s="31" t="s">
        <v>550</v>
      </c>
      <c r="C310" s="32" t="s">
        <v>551</v>
      </c>
      <c r="D310" s="2"/>
      <c r="E310" s="73"/>
      <c r="F310" s="45"/>
    </row>
    <row r="311" spans="2:29" ht="20.25" customHeight="1" thickBot="1" x14ac:dyDescent="0.25">
      <c r="B311" s="35" t="s">
        <v>552</v>
      </c>
      <c r="C311" s="7" t="s">
        <v>553</v>
      </c>
      <c r="D311" s="2" t="s">
        <v>511</v>
      </c>
      <c r="E311" s="73">
        <f t="shared" si="5"/>
        <v>197692</v>
      </c>
      <c r="F311" s="45"/>
      <c r="T311" s="38">
        <v>1</v>
      </c>
    </row>
    <row r="312" spans="2:29" ht="20.25" customHeight="1" thickBot="1" x14ac:dyDescent="0.25">
      <c r="B312" s="35" t="s">
        <v>554</v>
      </c>
      <c r="C312" s="7" t="s">
        <v>555</v>
      </c>
      <c r="D312" s="2" t="s">
        <v>1555</v>
      </c>
      <c r="E312" s="73">
        <f t="shared" si="5"/>
        <v>234615</v>
      </c>
      <c r="F312" s="45"/>
      <c r="U312" s="38">
        <v>1</v>
      </c>
    </row>
    <row r="313" spans="2:29" ht="20.25" customHeight="1" thickBot="1" x14ac:dyDescent="0.25">
      <c r="B313" s="35" t="s">
        <v>556</v>
      </c>
      <c r="C313" s="7" t="s">
        <v>545</v>
      </c>
      <c r="D313" s="2" t="s">
        <v>1555</v>
      </c>
      <c r="E313" s="73">
        <f t="shared" si="5"/>
        <v>234615</v>
      </c>
      <c r="F313" s="45"/>
      <c r="U313" s="38">
        <v>1</v>
      </c>
    </row>
    <row r="314" spans="2:29" ht="20.25" customHeight="1" thickBot="1" x14ac:dyDescent="0.25">
      <c r="B314" s="35" t="s">
        <v>557</v>
      </c>
      <c r="C314" s="7" t="s">
        <v>558</v>
      </c>
      <c r="D314" s="2" t="s">
        <v>1555</v>
      </c>
      <c r="E314" s="73">
        <f t="shared" si="5"/>
        <v>234615</v>
      </c>
      <c r="F314" s="45"/>
      <c r="U314" s="38">
        <v>1</v>
      </c>
    </row>
    <row r="315" spans="2:29" ht="20.25" customHeight="1" thickBot="1" x14ac:dyDescent="0.25">
      <c r="B315" s="35" t="s">
        <v>559</v>
      </c>
      <c r="C315" s="7" t="s">
        <v>560</v>
      </c>
      <c r="D315" s="2" t="s">
        <v>520</v>
      </c>
      <c r="E315" s="73">
        <f t="shared" si="5"/>
        <v>264615</v>
      </c>
      <c r="F315" s="45"/>
      <c r="Y315" s="38">
        <v>1</v>
      </c>
    </row>
    <row r="316" spans="2:29" ht="20.25" customHeight="1" thickBot="1" x14ac:dyDescent="0.25">
      <c r="B316" s="35" t="s">
        <v>561</v>
      </c>
      <c r="C316" s="7" t="s">
        <v>562</v>
      </c>
      <c r="D316" s="2" t="s">
        <v>520</v>
      </c>
      <c r="E316" s="73">
        <f t="shared" si="5"/>
        <v>264615</v>
      </c>
      <c r="F316" s="45"/>
      <c r="Y316" s="38">
        <v>1</v>
      </c>
    </row>
    <row r="317" spans="2:29" ht="50.25" thickBot="1" x14ac:dyDescent="0.25">
      <c r="B317" s="31" t="s">
        <v>563</v>
      </c>
      <c r="C317" s="32" t="s">
        <v>564</v>
      </c>
      <c r="D317" s="2"/>
      <c r="E317" s="73"/>
      <c r="F317" s="45"/>
    </row>
    <row r="318" spans="2:29" ht="20.25" customHeight="1" thickBot="1" x14ac:dyDescent="0.25">
      <c r="B318" s="35" t="s">
        <v>565</v>
      </c>
      <c r="C318" s="7" t="s">
        <v>566</v>
      </c>
      <c r="D318" s="2" t="s">
        <v>511</v>
      </c>
      <c r="E318" s="73">
        <f t="shared" si="5"/>
        <v>197692</v>
      </c>
      <c r="F318" s="45"/>
      <c r="T318" s="38">
        <v>1</v>
      </c>
    </row>
    <row r="319" spans="2:29" ht="20.25" customHeight="1" thickBot="1" x14ac:dyDescent="0.25">
      <c r="B319" s="35" t="s">
        <v>567</v>
      </c>
      <c r="C319" s="7" t="s">
        <v>568</v>
      </c>
      <c r="D319" s="2" t="s">
        <v>1555</v>
      </c>
      <c r="E319" s="73">
        <f t="shared" si="5"/>
        <v>234615</v>
      </c>
      <c r="F319" s="45"/>
      <c r="U319" s="38">
        <v>1</v>
      </c>
    </row>
    <row r="320" spans="2:29" ht="33.75" thickBot="1" x14ac:dyDescent="0.25">
      <c r="B320" s="31" t="s">
        <v>569</v>
      </c>
      <c r="C320" s="32" t="s">
        <v>570</v>
      </c>
      <c r="D320" s="2"/>
      <c r="E320" s="73"/>
      <c r="F320" s="45"/>
    </row>
    <row r="321" spans="2:20" ht="17.25" customHeight="1" thickBot="1" x14ac:dyDescent="0.25">
      <c r="B321" s="35" t="s">
        <v>571</v>
      </c>
      <c r="C321" s="7" t="s">
        <v>259</v>
      </c>
      <c r="D321" s="2" t="s">
        <v>511</v>
      </c>
      <c r="E321" s="73">
        <f t="shared" si="5"/>
        <v>197692</v>
      </c>
      <c r="F321" s="45"/>
      <c r="T321" s="38">
        <v>1</v>
      </c>
    </row>
    <row r="322" spans="2:20" ht="33.75" thickBot="1" x14ac:dyDescent="0.25">
      <c r="B322" s="31" t="s">
        <v>572</v>
      </c>
      <c r="C322" s="32" t="s">
        <v>573</v>
      </c>
      <c r="D322" s="2"/>
      <c r="E322" s="73"/>
      <c r="F322" s="45"/>
    </row>
    <row r="323" spans="2:20" ht="17.25" customHeight="1" thickBot="1" x14ac:dyDescent="0.25">
      <c r="B323" s="35" t="s">
        <v>574</v>
      </c>
      <c r="C323" s="7" t="s">
        <v>167</v>
      </c>
      <c r="D323" s="2" t="s">
        <v>93</v>
      </c>
      <c r="E323" s="73">
        <f t="shared" si="5"/>
        <v>166154</v>
      </c>
      <c r="F323" s="45"/>
      <c r="H323" s="38">
        <v>1</v>
      </c>
    </row>
    <row r="324" spans="2:20" ht="17.25" customHeight="1" thickBot="1" x14ac:dyDescent="0.25">
      <c r="B324" s="35" t="s">
        <v>575</v>
      </c>
      <c r="C324" s="7" t="s">
        <v>238</v>
      </c>
      <c r="D324" s="2" t="s">
        <v>93</v>
      </c>
      <c r="E324" s="73">
        <f t="shared" si="5"/>
        <v>166154</v>
      </c>
      <c r="F324" s="45"/>
      <c r="H324" s="38">
        <v>1</v>
      </c>
    </row>
    <row r="325" spans="2:20" ht="33.75" thickBot="1" x14ac:dyDescent="0.25">
      <c r="B325" s="31" t="s">
        <v>576</v>
      </c>
      <c r="C325" s="32" t="s">
        <v>577</v>
      </c>
      <c r="D325" s="2"/>
      <c r="E325" s="73"/>
      <c r="F325" s="45"/>
    </row>
    <row r="326" spans="2:20" ht="50.25" thickBot="1" x14ac:dyDescent="0.25">
      <c r="B326" s="31" t="s">
        <v>578</v>
      </c>
      <c r="C326" s="32" t="s">
        <v>579</v>
      </c>
      <c r="D326" s="2"/>
      <c r="E326" s="73"/>
      <c r="F326" s="45"/>
    </row>
    <row r="327" spans="2:20" ht="33.75" thickBot="1" x14ac:dyDescent="0.25">
      <c r="B327" s="35" t="s">
        <v>580</v>
      </c>
      <c r="C327" s="7" t="s">
        <v>581</v>
      </c>
      <c r="D327" s="2" t="s">
        <v>93</v>
      </c>
      <c r="E327" s="73">
        <f t="shared" ref="E327:E389" si="6">+ROUND(SUMPRODUCT($G$13:$CY$13,G327:CY327),3)</f>
        <v>166154</v>
      </c>
      <c r="F327" s="45"/>
      <c r="H327" s="38">
        <v>1</v>
      </c>
    </row>
    <row r="328" spans="2:20" ht="50.25" thickBot="1" x14ac:dyDescent="0.25">
      <c r="B328" s="35" t="s">
        <v>582</v>
      </c>
      <c r="C328" s="7" t="s">
        <v>583</v>
      </c>
      <c r="D328" s="2" t="s">
        <v>93</v>
      </c>
      <c r="E328" s="73">
        <f t="shared" si="6"/>
        <v>166154</v>
      </c>
      <c r="F328" s="45"/>
      <c r="H328" s="38">
        <v>1</v>
      </c>
    </row>
    <row r="329" spans="2:20" ht="50.25" thickBot="1" x14ac:dyDescent="0.25">
      <c r="B329" s="35" t="s">
        <v>584</v>
      </c>
      <c r="C329" s="7" t="s">
        <v>585</v>
      </c>
      <c r="D329" s="2" t="s">
        <v>93</v>
      </c>
      <c r="E329" s="73">
        <f t="shared" si="6"/>
        <v>166154</v>
      </c>
      <c r="F329" s="45"/>
      <c r="H329" s="38">
        <v>1</v>
      </c>
    </row>
    <row r="330" spans="2:20" ht="50.25" thickBot="1" x14ac:dyDescent="0.25">
      <c r="B330" s="35" t="s">
        <v>586</v>
      </c>
      <c r="C330" s="7" t="s">
        <v>587</v>
      </c>
      <c r="D330" s="178" t="s">
        <v>93</v>
      </c>
      <c r="E330" s="73">
        <f t="shared" si="6"/>
        <v>166154</v>
      </c>
      <c r="F330" s="45"/>
      <c r="H330" s="38">
        <v>1</v>
      </c>
    </row>
    <row r="331" spans="2:20" ht="17.25" customHeight="1" thickBot="1" x14ac:dyDescent="0.25">
      <c r="B331" s="31" t="s">
        <v>588</v>
      </c>
      <c r="C331" s="209" t="s">
        <v>589</v>
      </c>
      <c r="D331" s="213"/>
      <c r="E331" s="73"/>
      <c r="F331" s="45"/>
    </row>
    <row r="332" spans="2:20" ht="17.25" customHeight="1" thickBot="1" x14ac:dyDescent="0.25">
      <c r="B332" s="35" t="s">
        <v>590</v>
      </c>
      <c r="C332" s="7" t="s">
        <v>591</v>
      </c>
      <c r="D332" s="169" t="s">
        <v>345</v>
      </c>
      <c r="E332" s="73">
        <f t="shared" si="6"/>
        <v>362308</v>
      </c>
      <c r="F332" s="45"/>
      <c r="H332" s="38">
        <v>1</v>
      </c>
      <c r="I332" s="38">
        <v>1</v>
      </c>
    </row>
    <row r="333" spans="2:20" ht="17.25" customHeight="1" thickBot="1" x14ac:dyDescent="0.25">
      <c r="B333" s="35" t="s">
        <v>592</v>
      </c>
      <c r="C333" s="7" t="s">
        <v>593</v>
      </c>
      <c r="D333" s="169" t="s">
        <v>345</v>
      </c>
      <c r="E333" s="73">
        <f t="shared" si="6"/>
        <v>362308</v>
      </c>
      <c r="F333" s="45"/>
      <c r="H333" s="38">
        <v>1</v>
      </c>
      <c r="I333" s="38">
        <v>1</v>
      </c>
    </row>
    <row r="334" spans="2:20" ht="17.25" thickBot="1" x14ac:dyDescent="0.25">
      <c r="B334" s="31" t="s">
        <v>594</v>
      </c>
      <c r="C334" s="209" t="s">
        <v>595</v>
      </c>
      <c r="D334" s="213"/>
      <c r="E334" s="73"/>
      <c r="F334" s="45"/>
    </row>
    <row r="335" spans="2:20" ht="33.75" thickBot="1" x14ac:dyDescent="0.25">
      <c r="B335" s="35" t="s">
        <v>596</v>
      </c>
      <c r="C335" s="7" t="s">
        <v>597</v>
      </c>
      <c r="D335" s="169" t="s">
        <v>598</v>
      </c>
      <c r="E335" s="73">
        <f t="shared" si="6"/>
        <v>1038462</v>
      </c>
      <c r="F335" s="45"/>
      <c r="I335" s="38">
        <v>2</v>
      </c>
      <c r="L335" s="38">
        <v>2</v>
      </c>
    </row>
    <row r="336" spans="2:20" ht="33.75" thickBot="1" x14ac:dyDescent="0.25">
      <c r="B336" s="35" t="s">
        <v>599</v>
      </c>
      <c r="C336" s="7" t="s">
        <v>600</v>
      </c>
      <c r="D336" s="169" t="s">
        <v>598</v>
      </c>
      <c r="E336" s="73">
        <f t="shared" si="6"/>
        <v>1038462</v>
      </c>
      <c r="F336" s="45"/>
      <c r="I336" s="38">
        <v>2</v>
      </c>
      <c r="L336" s="38">
        <v>2</v>
      </c>
    </row>
    <row r="337" spans="2:12" ht="33.75" thickBot="1" x14ac:dyDescent="0.25">
      <c r="B337" s="31" t="s">
        <v>601</v>
      </c>
      <c r="C337" s="32" t="s">
        <v>602</v>
      </c>
      <c r="D337" s="171"/>
      <c r="E337" s="73"/>
      <c r="F337" s="45"/>
    </row>
    <row r="338" spans="2:12" ht="17.25" thickBot="1" x14ac:dyDescent="0.25">
      <c r="B338" s="35" t="s">
        <v>603</v>
      </c>
      <c r="C338" s="7" t="s">
        <v>604</v>
      </c>
      <c r="D338" s="169" t="s">
        <v>598</v>
      </c>
      <c r="E338" s="73">
        <f t="shared" si="6"/>
        <v>1038462</v>
      </c>
      <c r="F338" s="45"/>
      <c r="I338" s="38">
        <v>2</v>
      </c>
      <c r="L338" s="38">
        <v>2</v>
      </c>
    </row>
    <row r="339" spans="2:12" ht="50.25" thickBot="1" x14ac:dyDescent="0.25">
      <c r="B339" s="31" t="s">
        <v>605</v>
      </c>
      <c r="C339" s="32" t="s">
        <v>606</v>
      </c>
      <c r="D339" s="169"/>
      <c r="E339" s="73"/>
      <c r="F339" s="45"/>
    </row>
    <row r="340" spans="2:12" ht="17.25" customHeight="1" thickBot="1" x14ac:dyDescent="0.25">
      <c r="B340" s="35" t="s">
        <v>607</v>
      </c>
      <c r="C340" s="7" t="s">
        <v>608</v>
      </c>
      <c r="D340" s="169" t="s">
        <v>598</v>
      </c>
      <c r="E340" s="73">
        <f t="shared" si="6"/>
        <v>1038462</v>
      </c>
      <c r="F340" s="45"/>
      <c r="I340" s="38">
        <v>2</v>
      </c>
      <c r="L340" s="38">
        <v>2</v>
      </c>
    </row>
    <row r="341" spans="2:12" ht="33.75" thickBot="1" x14ac:dyDescent="0.25">
      <c r="B341" s="31" t="s">
        <v>609</v>
      </c>
      <c r="C341" s="32" t="s">
        <v>610</v>
      </c>
      <c r="D341" s="169"/>
      <c r="E341" s="73"/>
      <c r="F341" s="45"/>
    </row>
    <row r="342" spans="2:12" ht="17.25" customHeight="1" thickBot="1" x14ac:dyDescent="0.25">
      <c r="B342" s="35" t="s">
        <v>611</v>
      </c>
      <c r="C342" s="7" t="s">
        <v>612</v>
      </c>
      <c r="D342" s="169" t="s">
        <v>14</v>
      </c>
      <c r="E342" s="73">
        <f t="shared" si="6"/>
        <v>196154</v>
      </c>
      <c r="F342" s="45"/>
      <c r="I342" s="38">
        <v>1</v>
      </c>
    </row>
    <row r="343" spans="2:12" ht="50.25" thickBot="1" x14ac:dyDescent="0.25">
      <c r="B343" s="31" t="s">
        <v>613</v>
      </c>
      <c r="C343" s="32" t="s">
        <v>614</v>
      </c>
      <c r="D343" s="169"/>
      <c r="E343" s="73"/>
      <c r="F343" s="45"/>
    </row>
    <row r="344" spans="2:12" s="47" customFormat="1" ht="17.25" customHeight="1" thickBot="1" x14ac:dyDescent="0.25">
      <c r="B344" s="15" t="s">
        <v>615</v>
      </c>
      <c r="C344" s="16" t="s">
        <v>616</v>
      </c>
      <c r="D344" s="173" t="s">
        <v>459</v>
      </c>
      <c r="E344" s="73">
        <f t="shared" si="6"/>
        <v>528462</v>
      </c>
      <c r="F344" s="66"/>
      <c r="H344" s="47">
        <v>2</v>
      </c>
      <c r="I344" s="47">
        <v>1</v>
      </c>
    </row>
    <row r="345" spans="2:12" ht="33.75" thickBot="1" x14ac:dyDescent="0.25">
      <c r="B345" s="31" t="s">
        <v>617</v>
      </c>
      <c r="C345" s="32" t="s">
        <v>618</v>
      </c>
      <c r="D345" s="171"/>
      <c r="E345" s="73"/>
      <c r="F345" s="45"/>
    </row>
    <row r="346" spans="2:12" ht="33.75" thickBot="1" x14ac:dyDescent="0.25">
      <c r="B346" s="31" t="s">
        <v>619</v>
      </c>
      <c r="C346" s="32" t="s">
        <v>620</v>
      </c>
      <c r="D346" s="171"/>
      <c r="E346" s="73"/>
      <c r="F346" s="45"/>
    </row>
    <row r="347" spans="2:12" ht="17.25" customHeight="1" thickBot="1" x14ac:dyDescent="0.25">
      <c r="B347" s="35" t="s">
        <v>621</v>
      </c>
      <c r="C347" s="7" t="s">
        <v>622</v>
      </c>
      <c r="D347" s="169" t="s">
        <v>93</v>
      </c>
      <c r="E347" s="73">
        <f t="shared" si="6"/>
        <v>166154</v>
      </c>
      <c r="F347" s="45"/>
      <c r="H347" s="38">
        <v>1</v>
      </c>
    </row>
    <row r="348" spans="2:12" ht="17.25" customHeight="1" thickBot="1" x14ac:dyDescent="0.25">
      <c r="B348" s="35" t="s">
        <v>623</v>
      </c>
      <c r="C348" s="7" t="s">
        <v>624</v>
      </c>
      <c r="D348" s="169" t="s">
        <v>93</v>
      </c>
      <c r="E348" s="73">
        <f t="shared" si="6"/>
        <v>166154</v>
      </c>
      <c r="F348" s="45"/>
      <c r="H348" s="38">
        <v>1</v>
      </c>
    </row>
    <row r="349" spans="2:12" ht="17.25" customHeight="1" thickBot="1" x14ac:dyDescent="0.25">
      <c r="B349" s="35" t="s">
        <v>625</v>
      </c>
      <c r="C349" s="7" t="s">
        <v>626</v>
      </c>
      <c r="D349" s="169" t="s">
        <v>93</v>
      </c>
      <c r="E349" s="73">
        <f t="shared" si="6"/>
        <v>166154</v>
      </c>
      <c r="F349" s="45"/>
      <c r="H349" s="38">
        <v>1</v>
      </c>
    </row>
    <row r="350" spans="2:12" ht="17.25" customHeight="1" thickBot="1" x14ac:dyDescent="0.25">
      <c r="B350" s="35" t="s">
        <v>627</v>
      </c>
      <c r="C350" s="7" t="s">
        <v>347</v>
      </c>
      <c r="D350" s="169" t="s">
        <v>93</v>
      </c>
      <c r="E350" s="73">
        <f t="shared" si="6"/>
        <v>166154</v>
      </c>
      <c r="F350" s="45"/>
      <c r="H350" s="38">
        <v>1</v>
      </c>
    </row>
    <row r="351" spans="2:12" ht="17.25" customHeight="1" thickBot="1" x14ac:dyDescent="0.25">
      <c r="B351" s="35" t="s">
        <v>628</v>
      </c>
      <c r="C351" s="7" t="s">
        <v>629</v>
      </c>
      <c r="D351" s="169" t="s">
        <v>14</v>
      </c>
      <c r="E351" s="73">
        <f t="shared" si="6"/>
        <v>196154</v>
      </c>
      <c r="F351" s="45"/>
      <c r="I351" s="38">
        <v>1</v>
      </c>
    </row>
    <row r="352" spans="2:12" ht="50.25" thickBot="1" x14ac:dyDescent="0.25">
      <c r="B352" s="31" t="s">
        <v>630</v>
      </c>
      <c r="C352" s="32" t="s">
        <v>631</v>
      </c>
      <c r="D352" s="169"/>
      <c r="E352" s="73"/>
      <c r="F352" s="45"/>
    </row>
    <row r="353" spans="2:9" ht="20.25" customHeight="1" thickBot="1" x14ac:dyDescent="0.25">
      <c r="B353" s="35" t="s">
        <v>632</v>
      </c>
      <c r="C353" s="7" t="s">
        <v>633</v>
      </c>
      <c r="D353" s="169" t="s">
        <v>14</v>
      </c>
      <c r="E353" s="73">
        <f t="shared" si="6"/>
        <v>196154</v>
      </c>
      <c r="F353" s="45"/>
      <c r="I353" s="38">
        <v>1</v>
      </c>
    </row>
    <row r="354" spans="2:9" ht="20.25" customHeight="1" thickBot="1" x14ac:dyDescent="0.25">
      <c r="B354" s="35" t="s">
        <v>634</v>
      </c>
      <c r="C354" s="7" t="s">
        <v>408</v>
      </c>
      <c r="D354" s="169" t="s">
        <v>14</v>
      </c>
      <c r="E354" s="73">
        <f t="shared" si="6"/>
        <v>196154</v>
      </c>
      <c r="F354" s="45"/>
      <c r="I354" s="38">
        <v>1</v>
      </c>
    </row>
    <row r="355" spans="2:9" ht="20.25" customHeight="1" thickBot="1" x14ac:dyDescent="0.25">
      <c r="B355" s="35" t="s">
        <v>635</v>
      </c>
      <c r="C355" s="7" t="s">
        <v>636</v>
      </c>
      <c r="D355" s="169" t="s">
        <v>14</v>
      </c>
      <c r="E355" s="73">
        <f t="shared" si="6"/>
        <v>196154</v>
      </c>
      <c r="F355" s="45"/>
      <c r="I355" s="38">
        <v>1</v>
      </c>
    </row>
    <row r="356" spans="2:9" ht="20.25" customHeight="1" thickBot="1" x14ac:dyDescent="0.25">
      <c r="B356" s="35" t="s">
        <v>637</v>
      </c>
      <c r="C356" s="7" t="s">
        <v>638</v>
      </c>
      <c r="D356" s="169" t="s">
        <v>14</v>
      </c>
      <c r="E356" s="73">
        <f t="shared" si="6"/>
        <v>196154</v>
      </c>
      <c r="F356" s="45"/>
      <c r="I356" s="38">
        <v>1</v>
      </c>
    </row>
    <row r="357" spans="2:9" ht="50.25" thickBot="1" x14ac:dyDescent="0.25">
      <c r="B357" s="31" t="s">
        <v>639</v>
      </c>
      <c r="C357" s="32" t="s">
        <v>640</v>
      </c>
      <c r="D357" s="169"/>
      <c r="E357" s="73"/>
      <c r="F357" s="45"/>
    </row>
    <row r="358" spans="2:9" ht="20.25" customHeight="1" thickBot="1" x14ac:dyDescent="0.25">
      <c r="B358" s="35" t="s">
        <v>641</v>
      </c>
      <c r="C358" s="7" t="s">
        <v>633</v>
      </c>
      <c r="D358" s="169" t="s">
        <v>14</v>
      </c>
      <c r="E358" s="73">
        <f t="shared" si="6"/>
        <v>196154</v>
      </c>
      <c r="F358" s="45"/>
      <c r="I358" s="38">
        <v>1</v>
      </c>
    </row>
    <row r="359" spans="2:9" ht="20.25" customHeight="1" thickBot="1" x14ac:dyDescent="0.25">
      <c r="B359" s="35" t="s">
        <v>642</v>
      </c>
      <c r="C359" s="7" t="s">
        <v>643</v>
      </c>
      <c r="D359" s="169" t="s">
        <v>14</v>
      </c>
      <c r="E359" s="73">
        <f t="shared" si="6"/>
        <v>196154</v>
      </c>
      <c r="F359" s="45"/>
      <c r="I359" s="38">
        <v>1</v>
      </c>
    </row>
    <row r="360" spans="2:9" ht="20.25" customHeight="1" thickBot="1" x14ac:dyDescent="0.25">
      <c r="B360" s="35" t="s">
        <v>644</v>
      </c>
      <c r="C360" s="7" t="s">
        <v>636</v>
      </c>
      <c r="D360" s="169" t="s">
        <v>14</v>
      </c>
      <c r="E360" s="73">
        <f t="shared" si="6"/>
        <v>196154</v>
      </c>
      <c r="F360" s="45"/>
      <c r="I360" s="38">
        <v>1</v>
      </c>
    </row>
    <row r="361" spans="2:9" ht="20.25" customHeight="1" thickBot="1" x14ac:dyDescent="0.25">
      <c r="B361" s="35" t="s">
        <v>645</v>
      </c>
      <c r="C361" s="7" t="s">
        <v>646</v>
      </c>
      <c r="D361" s="169" t="s">
        <v>14</v>
      </c>
      <c r="E361" s="73">
        <f t="shared" si="6"/>
        <v>196154</v>
      </c>
      <c r="F361" s="45"/>
      <c r="I361" s="38">
        <v>1</v>
      </c>
    </row>
    <row r="362" spans="2:9" ht="20.25" customHeight="1" thickBot="1" x14ac:dyDescent="0.25">
      <c r="B362" s="35" t="s">
        <v>647</v>
      </c>
      <c r="C362" s="7" t="s">
        <v>648</v>
      </c>
      <c r="D362" s="169" t="s">
        <v>14</v>
      </c>
      <c r="E362" s="73">
        <f t="shared" si="6"/>
        <v>196154</v>
      </c>
      <c r="F362" s="45"/>
      <c r="I362" s="38">
        <v>1</v>
      </c>
    </row>
    <row r="363" spans="2:9" ht="20.25" customHeight="1" thickBot="1" x14ac:dyDescent="0.25">
      <c r="B363" s="35" t="s">
        <v>649</v>
      </c>
      <c r="C363" s="7" t="s">
        <v>650</v>
      </c>
      <c r="D363" s="169" t="s">
        <v>14</v>
      </c>
      <c r="E363" s="73">
        <f t="shared" si="6"/>
        <v>196154</v>
      </c>
      <c r="F363" s="45"/>
      <c r="I363" s="38">
        <v>1</v>
      </c>
    </row>
    <row r="364" spans="2:9" ht="20.25" customHeight="1" thickBot="1" x14ac:dyDescent="0.25">
      <c r="B364" s="35" t="s">
        <v>651</v>
      </c>
      <c r="C364" s="7" t="s">
        <v>638</v>
      </c>
      <c r="D364" s="169" t="s">
        <v>14</v>
      </c>
      <c r="E364" s="73">
        <f t="shared" si="6"/>
        <v>196154</v>
      </c>
      <c r="F364" s="45"/>
      <c r="I364" s="38">
        <v>1</v>
      </c>
    </row>
    <row r="365" spans="2:9" ht="20.25" customHeight="1" thickBot="1" x14ac:dyDescent="0.25">
      <c r="B365" s="35" t="s">
        <v>652</v>
      </c>
      <c r="C365" s="7" t="s">
        <v>653</v>
      </c>
      <c r="D365" s="169" t="s">
        <v>14</v>
      </c>
      <c r="E365" s="73">
        <f t="shared" si="6"/>
        <v>196154</v>
      </c>
      <c r="F365" s="45"/>
      <c r="I365" s="38">
        <v>1</v>
      </c>
    </row>
    <row r="366" spans="2:9" ht="20.25" customHeight="1" thickBot="1" x14ac:dyDescent="0.25">
      <c r="B366" s="35" t="s">
        <v>654</v>
      </c>
      <c r="C366" s="7" t="s">
        <v>655</v>
      </c>
      <c r="D366" s="169" t="s">
        <v>14</v>
      </c>
      <c r="E366" s="73">
        <f t="shared" si="6"/>
        <v>196154</v>
      </c>
      <c r="F366" s="45"/>
      <c r="I366" s="38">
        <v>1</v>
      </c>
    </row>
    <row r="367" spans="2:9" ht="20.25" customHeight="1" thickBot="1" x14ac:dyDescent="0.25">
      <c r="B367" s="35" t="s">
        <v>656</v>
      </c>
      <c r="C367" s="7" t="s">
        <v>657</v>
      </c>
      <c r="D367" s="169" t="s">
        <v>14</v>
      </c>
      <c r="E367" s="73">
        <f t="shared" si="6"/>
        <v>196154</v>
      </c>
      <c r="F367" s="45"/>
      <c r="I367" s="38">
        <v>1</v>
      </c>
    </row>
    <row r="368" spans="2:9" ht="33.75" thickBot="1" x14ac:dyDescent="0.25">
      <c r="B368" s="31" t="s">
        <v>658</v>
      </c>
      <c r="C368" s="32" t="s">
        <v>659</v>
      </c>
      <c r="D368" s="169"/>
      <c r="E368" s="73"/>
      <c r="F368" s="45"/>
    </row>
    <row r="369" spans="2:44" ht="20.25" customHeight="1" thickBot="1" x14ac:dyDescent="0.25">
      <c r="B369" s="35" t="s">
        <v>660</v>
      </c>
      <c r="C369" s="7" t="s">
        <v>661</v>
      </c>
      <c r="D369" s="169" t="s">
        <v>93</v>
      </c>
      <c r="E369" s="73">
        <f t="shared" si="6"/>
        <v>166154</v>
      </c>
      <c r="F369" s="45"/>
      <c r="H369" s="38">
        <v>1</v>
      </c>
    </row>
    <row r="370" spans="2:44" ht="20.25" customHeight="1" thickBot="1" x14ac:dyDescent="0.25">
      <c r="B370" s="35" t="s">
        <v>662</v>
      </c>
      <c r="C370" s="7" t="s">
        <v>663</v>
      </c>
      <c r="D370" s="169" t="s">
        <v>93</v>
      </c>
      <c r="E370" s="73">
        <f t="shared" si="6"/>
        <v>166154</v>
      </c>
      <c r="F370" s="45"/>
      <c r="H370" s="38">
        <v>1</v>
      </c>
    </row>
    <row r="371" spans="2:44" ht="20.25" customHeight="1" thickBot="1" x14ac:dyDescent="0.25">
      <c r="B371" s="35" t="s">
        <v>664</v>
      </c>
      <c r="C371" s="7" t="s">
        <v>665</v>
      </c>
      <c r="D371" s="169" t="s">
        <v>93</v>
      </c>
      <c r="E371" s="73">
        <f t="shared" si="6"/>
        <v>166154</v>
      </c>
      <c r="F371" s="45"/>
      <c r="H371" s="38">
        <v>1</v>
      </c>
    </row>
    <row r="372" spans="2:44" ht="20.25" customHeight="1" thickBot="1" x14ac:dyDescent="0.25">
      <c r="B372" s="35" t="s">
        <v>666</v>
      </c>
      <c r="C372" s="7" t="s">
        <v>636</v>
      </c>
      <c r="D372" s="169" t="s">
        <v>93</v>
      </c>
      <c r="E372" s="73">
        <f t="shared" si="6"/>
        <v>166154</v>
      </c>
      <c r="F372" s="45"/>
      <c r="H372" s="38">
        <v>1</v>
      </c>
    </row>
    <row r="373" spans="2:44" ht="28.5" customHeight="1" thickBot="1" x14ac:dyDescent="0.25">
      <c r="B373" s="35" t="s">
        <v>667</v>
      </c>
      <c r="C373" s="7" t="s">
        <v>638</v>
      </c>
      <c r="D373" s="169" t="s">
        <v>14</v>
      </c>
      <c r="E373" s="73">
        <f t="shared" si="6"/>
        <v>196154</v>
      </c>
      <c r="F373" s="45"/>
      <c r="I373" s="38">
        <v>1</v>
      </c>
    </row>
    <row r="374" spans="2:44" ht="50.25" thickBot="1" x14ac:dyDescent="0.25">
      <c r="B374" s="31" t="s">
        <v>668</v>
      </c>
      <c r="C374" s="32" t="s">
        <v>669</v>
      </c>
      <c r="D374" s="169"/>
      <c r="E374" s="73"/>
      <c r="F374" s="45"/>
    </row>
    <row r="375" spans="2:44" ht="17.25" thickBot="1" x14ac:dyDescent="0.25">
      <c r="B375" s="31" t="s">
        <v>670</v>
      </c>
      <c r="C375" s="32" t="s">
        <v>671</v>
      </c>
      <c r="D375" s="169"/>
      <c r="E375" s="73"/>
      <c r="F375" s="45"/>
    </row>
    <row r="376" spans="2:44" ht="17.25" customHeight="1" thickBot="1" x14ac:dyDescent="0.25">
      <c r="B376" s="35" t="s">
        <v>672</v>
      </c>
      <c r="C376" s="7" t="s">
        <v>277</v>
      </c>
      <c r="D376" s="169" t="s">
        <v>673</v>
      </c>
      <c r="E376" s="73">
        <f t="shared" si="6"/>
        <v>335384</v>
      </c>
      <c r="F376" s="45"/>
      <c r="AR376" s="38">
        <v>2</v>
      </c>
    </row>
    <row r="377" spans="2:44" ht="17.25" customHeight="1" thickBot="1" x14ac:dyDescent="0.25">
      <c r="B377" s="35" t="s">
        <v>674</v>
      </c>
      <c r="C377" s="7" t="s">
        <v>242</v>
      </c>
      <c r="D377" s="169" t="s">
        <v>673</v>
      </c>
      <c r="E377" s="73">
        <f t="shared" si="6"/>
        <v>335384</v>
      </c>
      <c r="F377" s="45"/>
      <c r="AR377" s="38">
        <v>2</v>
      </c>
    </row>
    <row r="378" spans="2:44" ht="17.25" customHeight="1" thickBot="1" x14ac:dyDescent="0.25">
      <c r="B378" s="35" t="s">
        <v>675</v>
      </c>
      <c r="C378" s="7" t="s">
        <v>676</v>
      </c>
      <c r="D378" s="169" t="s">
        <v>673</v>
      </c>
      <c r="E378" s="73">
        <f t="shared" si="6"/>
        <v>335384</v>
      </c>
      <c r="F378" s="45"/>
      <c r="AR378" s="38">
        <v>2</v>
      </c>
    </row>
    <row r="379" spans="2:44" ht="17.25" customHeight="1" thickBot="1" x14ac:dyDescent="0.25">
      <c r="B379" s="35" t="s">
        <v>677</v>
      </c>
      <c r="C379" s="7" t="s">
        <v>678</v>
      </c>
      <c r="D379" s="169" t="s">
        <v>673</v>
      </c>
      <c r="E379" s="73">
        <f t="shared" si="6"/>
        <v>335384</v>
      </c>
      <c r="F379" s="45"/>
      <c r="AR379" s="38">
        <v>2</v>
      </c>
    </row>
    <row r="380" spans="2:44" ht="17.25" customHeight="1" thickBot="1" x14ac:dyDescent="0.25">
      <c r="B380" s="35" t="s">
        <v>679</v>
      </c>
      <c r="C380" s="7" t="s">
        <v>680</v>
      </c>
      <c r="D380" s="169" t="s">
        <v>673</v>
      </c>
      <c r="E380" s="73">
        <f t="shared" si="6"/>
        <v>335384</v>
      </c>
      <c r="F380" s="45"/>
      <c r="AR380" s="38">
        <v>2</v>
      </c>
    </row>
    <row r="381" spans="2:44" ht="17.25" customHeight="1" thickBot="1" x14ac:dyDescent="0.25">
      <c r="B381" s="35" t="s">
        <v>681</v>
      </c>
      <c r="C381" s="7" t="s">
        <v>682</v>
      </c>
      <c r="D381" s="169" t="s">
        <v>673</v>
      </c>
      <c r="E381" s="73">
        <f t="shared" si="6"/>
        <v>335384</v>
      </c>
      <c r="F381" s="45"/>
      <c r="AR381" s="38">
        <v>2</v>
      </c>
    </row>
    <row r="382" spans="2:44" ht="17.25" customHeight="1" thickBot="1" x14ac:dyDescent="0.25">
      <c r="B382" s="35" t="s">
        <v>683</v>
      </c>
      <c r="C382" s="7" t="s">
        <v>684</v>
      </c>
      <c r="D382" s="169" t="s">
        <v>673</v>
      </c>
      <c r="E382" s="73">
        <f t="shared" si="6"/>
        <v>335384</v>
      </c>
      <c r="F382" s="45"/>
      <c r="AR382" s="38">
        <v>2</v>
      </c>
    </row>
    <row r="383" spans="2:44" ht="17.25" customHeight="1" thickBot="1" x14ac:dyDescent="0.25">
      <c r="B383" s="35" t="s">
        <v>685</v>
      </c>
      <c r="C383" s="7" t="s">
        <v>686</v>
      </c>
      <c r="D383" s="169" t="s">
        <v>673</v>
      </c>
      <c r="E383" s="73">
        <f t="shared" si="6"/>
        <v>335384</v>
      </c>
      <c r="F383" s="45"/>
      <c r="AR383" s="38">
        <v>2</v>
      </c>
    </row>
    <row r="384" spans="2:44" ht="17.25" customHeight="1" thickBot="1" x14ac:dyDescent="0.25">
      <c r="B384" s="35" t="s">
        <v>687</v>
      </c>
      <c r="C384" s="7" t="s">
        <v>688</v>
      </c>
      <c r="D384" s="169" t="s">
        <v>673</v>
      </c>
      <c r="E384" s="73">
        <f t="shared" si="6"/>
        <v>335384</v>
      </c>
      <c r="F384" s="45"/>
      <c r="AR384" s="38">
        <v>2</v>
      </c>
    </row>
    <row r="385" spans="2:45" ht="17.25" customHeight="1" thickBot="1" x14ac:dyDescent="0.25">
      <c r="B385" s="35" t="s">
        <v>689</v>
      </c>
      <c r="C385" s="7" t="s">
        <v>690</v>
      </c>
      <c r="D385" s="169" t="s">
        <v>673</v>
      </c>
      <c r="E385" s="73">
        <f t="shared" si="6"/>
        <v>335384</v>
      </c>
      <c r="F385" s="45"/>
      <c r="AR385" s="38">
        <v>2</v>
      </c>
    </row>
    <row r="386" spans="2:45" ht="33.75" thickBot="1" x14ac:dyDescent="0.25">
      <c r="B386" s="31" t="s">
        <v>691</v>
      </c>
      <c r="C386" s="32" t="s">
        <v>692</v>
      </c>
      <c r="D386" s="169"/>
      <c r="E386" s="73"/>
      <c r="F386" s="45"/>
    </row>
    <row r="387" spans="2:45" ht="17.25" thickBot="1" x14ac:dyDescent="0.25">
      <c r="B387" s="35" t="s">
        <v>693</v>
      </c>
      <c r="C387" s="7" t="s">
        <v>205</v>
      </c>
      <c r="D387" s="169"/>
      <c r="E387" s="73">
        <f t="shared" si="6"/>
        <v>0</v>
      </c>
      <c r="F387" s="45"/>
    </row>
    <row r="388" spans="2:45" ht="17.25" thickBot="1" x14ac:dyDescent="0.25">
      <c r="B388" s="35" t="s">
        <v>694</v>
      </c>
      <c r="C388" s="7" t="s">
        <v>277</v>
      </c>
      <c r="D388" s="169"/>
      <c r="E388" s="73">
        <f t="shared" si="6"/>
        <v>0</v>
      </c>
      <c r="F388" s="45"/>
    </row>
    <row r="389" spans="2:45" ht="17.25" thickBot="1" x14ac:dyDescent="0.25">
      <c r="B389" s="35" t="s">
        <v>695</v>
      </c>
      <c r="C389" s="7" t="s">
        <v>242</v>
      </c>
      <c r="D389" s="169"/>
      <c r="E389" s="73">
        <f t="shared" si="6"/>
        <v>0</v>
      </c>
      <c r="F389" s="45"/>
    </row>
    <row r="390" spans="2:45" ht="17.25" thickBot="1" x14ac:dyDescent="0.25">
      <c r="B390" s="31" t="s">
        <v>696</v>
      </c>
      <c r="C390" s="8" t="s">
        <v>697</v>
      </c>
      <c r="D390" s="169"/>
      <c r="E390" s="73">
        <f t="shared" ref="E390:E450" si="7">+ROUND(SUMPRODUCT($G$13:$CY$13,G390:CY390),3)</f>
        <v>0</v>
      </c>
      <c r="F390" s="45"/>
    </row>
    <row r="391" spans="2:45" ht="50.25" thickBot="1" x14ac:dyDescent="0.25">
      <c r="B391" s="31" t="s">
        <v>698</v>
      </c>
      <c r="C391" s="32" t="s">
        <v>699</v>
      </c>
      <c r="D391" s="171"/>
      <c r="E391" s="73"/>
      <c r="F391" s="45"/>
    </row>
    <row r="392" spans="2:45" s="48" customFormat="1" ht="17.25" customHeight="1" thickBot="1" x14ac:dyDescent="0.25">
      <c r="B392" s="12" t="s">
        <v>700</v>
      </c>
      <c r="C392" s="13" t="s">
        <v>141</v>
      </c>
      <c r="D392" s="175" t="s">
        <v>701</v>
      </c>
      <c r="E392" s="73">
        <f t="shared" si="7"/>
        <v>286923</v>
      </c>
      <c r="F392" s="68"/>
      <c r="AE392" s="48">
        <v>1</v>
      </c>
    </row>
    <row r="393" spans="2:45" s="48" customFormat="1" ht="17.25" customHeight="1" thickBot="1" x14ac:dyDescent="0.25">
      <c r="B393" s="12" t="s">
        <v>702</v>
      </c>
      <c r="C393" s="13" t="s">
        <v>154</v>
      </c>
      <c r="D393" s="175" t="s">
        <v>703</v>
      </c>
      <c r="E393" s="73">
        <f t="shared" si="7"/>
        <v>480000</v>
      </c>
      <c r="F393" s="68"/>
      <c r="AE393" s="48">
        <v>1</v>
      </c>
      <c r="AS393" s="48">
        <v>1</v>
      </c>
    </row>
    <row r="394" spans="2:45" ht="17.25" thickBot="1" x14ac:dyDescent="0.25">
      <c r="B394" s="31" t="s">
        <v>704</v>
      </c>
      <c r="C394" s="32" t="s">
        <v>705</v>
      </c>
      <c r="D394" s="169"/>
      <c r="E394" s="73"/>
      <c r="F394" s="45"/>
    </row>
    <row r="395" spans="2:45" ht="17.25" customHeight="1" thickBot="1" x14ac:dyDescent="0.25">
      <c r="B395" s="35" t="s">
        <v>706</v>
      </c>
      <c r="C395" s="7" t="s">
        <v>707</v>
      </c>
      <c r="D395" s="169" t="s">
        <v>708</v>
      </c>
      <c r="E395" s="73">
        <f t="shared" si="7"/>
        <v>286923</v>
      </c>
      <c r="F395" s="45"/>
      <c r="AE395" s="38">
        <v>1</v>
      </c>
    </row>
    <row r="396" spans="2:45" ht="17.25" customHeight="1" thickBot="1" x14ac:dyDescent="0.25">
      <c r="B396" s="35" t="s">
        <v>709</v>
      </c>
      <c r="C396" s="7" t="s">
        <v>710</v>
      </c>
      <c r="D396" s="169" t="s">
        <v>708</v>
      </c>
      <c r="E396" s="73">
        <f t="shared" si="7"/>
        <v>286923</v>
      </c>
      <c r="F396" s="45"/>
      <c r="AE396" s="38">
        <v>1</v>
      </c>
    </row>
    <row r="397" spans="2:45" ht="17.25" customHeight="1" thickBot="1" x14ac:dyDescent="0.25">
      <c r="B397" s="35" t="s">
        <v>711</v>
      </c>
      <c r="C397" s="7" t="s">
        <v>712</v>
      </c>
      <c r="D397" s="169" t="s">
        <v>708</v>
      </c>
      <c r="E397" s="73">
        <f t="shared" si="7"/>
        <v>286923</v>
      </c>
      <c r="F397" s="45"/>
      <c r="AE397" s="38">
        <v>1</v>
      </c>
    </row>
    <row r="398" spans="2:45" ht="17.25" customHeight="1" thickBot="1" x14ac:dyDescent="0.25">
      <c r="B398" s="35" t="s">
        <v>713</v>
      </c>
      <c r="C398" s="7" t="s">
        <v>714</v>
      </c>
      <c r="D398" s="169" t="s">
        <v>715</v>
      </c>
      <c r="E398" s="73">
        <f t="shared" si="7"/>
        <v>454615</v>
      </c>
      <c r="F398" s="45"/>
      <c r="AE398" s="38">
        <v>1</v>
      </c>
      <c r="AR398" s="38">
        <v>1</v>
      </c>
    </row>
    <row r="399" spans="2:45" ht="17.25" customHeight="1" thickBot="1" x14ac:dyDescent="0.25">
      <c r="B399" s="35" t="s">
        <v>716</v>
      </c>
      <c r="C399" s="7" t="s">
        <v>63</v>
      </c>
      <c r="D399" s="169" t="s">
        <v>715</v>
      </c>
      <c r="E399" s="73">
        <f t="shared" si="7"/>
        <v>454615</v>
      </c>
      <c r="F399" s="45"/>
      <c r="AE399" s="38">
        <v>1</v>
      </c>
      <c r="AR399" s="38">
        <v>1</v>
      </c>
    </row>
    <row r="400" spans="2:45" ht="17.25" customHeight="1" thickBot="1" x14ac:dyDescent="0.25">
      <c r="B400" s="35" t="s">
        <v>717</v>
      </c>
      <c r="C400" s="7" t="s">
        <v>718</v>
      </c>
      <c r="D400" s="169" t="s">
        <v>715</v>
      </c>
      <c r="E400" s="73">
        <f t="shared" si="7"/>
        <v>454615</v>
      </c>
      <c r="F400" s="45"/>
      <c r="AE400" s="38">
        <v>1</v>
      </c>
      <c r="AR400" s="38">
        <v>1</v>
      </c>
    </row>
    <row r="401" spans="2:96" ht="17.25" customHeight="1" thickBot="1" x14ac:dyDescent="0.25">
      <c r="B401" s="35" t="s">
        <v>719</v>
      </c>
      <c r="C401" s="7" t="s">
        <v>720</v>
      </c>
      <c r="D401" s="169" t="s">
        <v>715</v>
      </c>
      <c r="E401" s="73">
        <f t="shared" si="7"/>
        <v>454615</v>
      </c>
      <c r="F401" s="45"/>
      <c r="AE401" s="38">
        <v>1</v>
      </c>
      <c r="AR401" s="38">
        <v>1</v>
      </c>
    </row>
    <row r="402" spans="2:96" ht="33.75" thickBot="1" x14ac:dyDescent="0.25">
      <c r="B402" s="35" t="s">
        <v>721</v>
      </c>
      <c r="C402" s="7" t="s">
        <v>722</v>
      </c>
      <c r="D402" s="169" t="s">
        <v>723</v>
      </c>
      <c r="E402" s="73">
        <f t="shared" si="7"/>
        <v>698461</v>
      </c>
      <c r="F402" s="45"/>
      <c r="AE402" s="38">
        <v>1</v>
      </c>
      <c r="AG402" s="38">
        <v>1</v>
      </c>
      <c r="AR402" s="38">
        <v>1</v>
      </c>
    </row>
    <row r="403" spans="2:96" ht="33.75" thickBot="1" x14ac:dyDescent="0.25">
      <c r="B403" s="31" t="s">
        <v>724</v>
      </c>
      <c r="C403" s="32" t="s">
        <v>725</v>
      </c>
      <c r="D403" s="169"/>
      <c r="E403" s="73"/>
      <c r="F403" s="45"/>
    </row>
    <row r="404" spans="2:96" ht="17.25" customHeight="1" thickBot="1" x14ac:dyDescent="0.25">
      <c r="B404" s="35" t="s">
        <v>726</v>
      </c>
      <c r="C404" s="7" t="s">
        <v>727</v>
      </c>
      <c r="D404" s="169" t="s">
        <v>728</v>
      </c>
      <c r="E404" s="73">
        <f t="shared" si="7"/>
        <v>480000</v>
      </c>
      <c r="F404" s="45"/>
      <c r="AE404" s="38">
        <v>1</v>
      </c>
      <c r="AS404" s="38">
        <v>1</v>
      </c>
    </row>
    <row r="405" spans="2:96" ht="17.25" customHeight="1" thickBot="1" x14ac:dyDescent="0.25">
      <c r="B405" s="35" t="s">
        <v>729</v>
      </c>
      <c r="C405" s="7" t="s">
        <v>730</v>
      </c>
      <c r="D405" s="169" t="s">
        <v>728</v>
      </c>
      <c r="E405" s="73">
        <f t="shared" si="7"/>
        <v>480000</v>
      </c>
      <c r="F405" s="45"/>
      <c r="AE405" s="38">
        <v>1</v>
      </c>
      <c r="AS405" s="38">
        <v>1</v>
      </c>
    </row>
    <row r="406" spans="2:96" ht="17.25" customHeight="1" thickBot="1" x14ac:dyDescent="0.25">
      <c r="B406" s="31" t="s">
        <v>731</v>
      </c>
      <c r="C406" s="209" t="s">
        <v>732</v>
      </c>
      <c r="D406" s="213"/>
      <c r="E406" s="73"/>
      <c r="F406" s="45"/>
    </row>
    <row r="407" spans="2:96" ht="50.25" thickBot="1" x14ac:dyDescent="0.25">
      <c r="B407" s="35" t="s">
        <v>733</v>
      </c>
      <c r="C407" s="7" t="s">
        <v>63</v>
      </c>
      <c r="D407" s="169" t="s">
        <v>734</v>
      </c>
      <c r="E407" s="73">
        <f t="shared" si="7"/>
        <v>1188460</v>
      </c>
      <c r="F407" s="45"/>
      <c r="AE407" s="38">
        <v>1</v>
      </c>
      <c r="AR407" s="38">
        <v>2</v>
      </c>
      <c r="AV407" s="38">
        <v>2</v>
      </c>
      <c r="AW407" s="38">
        <v>1</v>
      </c>
    </row>
    <row r="408" spans="2:96" ht="57.75" customHeight="1" thickBot="1" x14ac:dyDescent="0.25">
      <c r="B408" s="35" t="s">
        <v>735</v>
      </c>
      <c r="C408" s="7" t="s">
        <v>722</v>
      </c>
      <c r="D408" s="169" t="s">
        <v>736</v>
      </c>
      <c r="E408" s="73">
        <f t="shared" si="7"/>
        <v>1520768</v>
      </c>
      <c r="F408" s="45"/>
      <c r="AE408" s="38">
        <v>1</v>
      </c>
      <c r="AG408" s="38">
        <v>2</v>
      </c>
      <c r="AR408" s="38">
        <v>1</v>
      </c>
      <c r="AS408" s="38">
        <v>1</v>
      </c>
      <c r="AV408" s="38">
        <v>1</v>
      </c>
      <c r="AW408" s="38">
        <v>1</v>
      </c>
    </row>
    <row r="409" spans="2:96" ht="66" customHeight="1" thickBot="1" x14ac:dyDescent="0.25">
      <c r="B409" s="35" t="s">
        <v>737</v>
      </c>
      <c r="C409" s="7" t="s">
        <v>71</v>
      </c>
      <c r="D409" s="169" t="s">
        <v>736</v>
      </c>
      <c r="E409" s="73">
        <f t="shared" si="7"/>
        <v>1627692</v>
      </c>
      <c r="F409" s="45"/>
      <c r="AL409" s="38">
        <v>1</v>
      </c>
      <c r="AM409" s="38">
        <v>2</v>
      </c>
      <c r="AR409" s="38">
        <v>1</v>
      </c>
      <c r="AS409" s="38">
        <v>1</v>
      </c>
      <c r="AV409" s="38">
        <v>1</v>
      </c>
      <c r="AW409" s="38">
        <v>1</v>
      </c>
    </row>
    <row r="410" spans="2:96" ht="82.5" customHeight="1" thickBot="1" x14ac:dyDescent="0.25">
      <c r="B410" s="35" t="s">
        <v>738</v>
      </c>
      <c r="C410" s="7" t="s">
        <v>541</v>
      </c>
      <c r="D410" s="169" t="s">
        <v>736</v>
      </c>
      <c r="E410" s="73">
        <f t="shared" si="7"/>
        <v>1627692</v>
      </c>
      <c r="F410" s="45"/>
      <c r="AL410" s="38">
        <v>1</v>
      </c>
      <c r="AM410" s="38">
        <v>2</v>
      </c>
      <c r="AR410" s="38">
        <v>1</v>
      </c>
      <c r="AS410" s="38">
        <v>1</v>
      </c>
      <c r="AV410" s="38">
        <v>1</v>
      </c>
      <c r="AW410" s="38">
        <v>1</v>
      </c>
    </row>
    <row r="411" spans="2:96" ht="82.5" customHeight="1" thickBot="1" x14ac:dyDescent="0.25">
      <c r="B411" s="35" t="s">
        <v>739</v>
      </c>
      <c r="C411" s="7" t="s">
        <v>740</v>
      </c>
      <c r="D411" s="169" t="s">
        <v>741</v>
      </c>
      <c r="E411" s="73">
        <f t="shared" si="7"/>
        <v>2300769</v>
      </c>
      <c r="F411" s="45"/>
      <c r="AL411" s="38">
        <v>1</v>
      </c>
      <c r="AN411" s="38">
        <v>2</v>
      </c>
      <c r="AS411" s="38">
        <v>3</v>
      </c>
      <c r="AT411" s="38">
        <v>1</v>
      </c>
      <c r="AV411" s="38">
        <v>1</v>
      </c>
      <c r="AW411" s="38">
        <v>2</v>
      </c>
    </row>
    <row r="412" spans="2:96" ht="82.5" customHeight="1" thickBot="1" x14ac:dyDescent="0.25">
      <c r="B412" s="35" t="s">
        <v>742</v>
      </c>
      <c r="C412" s="7" t="s">
        <v>743</v>
      </c>
      <c r="D412" s="169" t="s">
        <v>741</v>
      </c>
      <c r="E412" s="73">
        <f t="shared" si="7"/>
        <v>2300769</v>
      </c>
      <c r="F412" s="45"/>
      <c r="AL412" s="38">
        <v>1</v>
      </c>
      <c r="AN412" s="38">
        <v>2</v>
      </c>
      <c r="AS412" s="38">
        <v>3</v>
      </c>
      <c r="AT412" s="38">
        <v>1</v>
      </c>
      <c r="AV412" s="38">
        <v>1</v>
      </c>
      <c r="AW412" s="38">
        <v>2</v>
      </c>
    </row>
    <row r="413" spans="2:96" ht="33.75" thickBot="1" x14ac:dyDescent="0.25">
      <c r="B413" s="31" t="s">
        <v>744</v>
      </c>
      <c r="C413" s="32" t="s">
        <v>745</v>
      </c>
      <c r="D413" s="169"/>
      <c r="E413" s="73"/>
      <c r="F413" s="45"/>
    </row>
    <row r="414" spans="2:96" ht="100.5" customHeight="1" thickBot="1" x14ac:dyDescent="0.25">
      <c r="B414" s="35" t="s">
        <v>746</v>
      </c>
      <c r="C414" s="7" t="s">
        <v>747</v>
      </c>
      <c r="D414" s="169" t="s">
        <v>748</v>
      </c>
      <c r="E414" s="73">
        <f t="shared" si="7"/>
        <v>4531539</v>
      </c>
      <c r="F414" s="45"/>
      <c r="AN414" s="58">
        <v>1</v>
      </c>
      <c r="AS414" s="58">
        <v>3</v>
      </c>
      <c r="AT414" s="58">
        <v>1</v>
      </c>
      <c r="AW414" s="58">
        <v>3</v>
      </c>
      <c r="AX414" s="58">
        <v>1</v>
      </c>
      <c r="BP414" s="38">
        <v>1</v>
      </c>
      <c r="BR414" s="38">
        <v>1</v>
      </c>
      <c r="BT414" s="38">
        <v>1</v>
      </c>
      <c r="BV414" s="38">
        <v>2</v>
      </c>
      <c r="BX414" s="38">
        <v>2</v>
      </c>
    </row>
    <row r="415" spans="2:96" ht="33.75" thickBot="1" x14ac:dyDescent="0.25">
      <c r="B415" s="31" t="s">
        <v>749</v>
      </c>
      <c r="C415" s="32" t="s">
        <v>750</v>
      </c>
      <c r="D415" s="169"/>
      <c r="E415" s="73"/>
      <c r="F415" s="45"/>
    </row>
    <row r="416" spans="2:96" ht="104.25" customHeight="1" thickBot="1" x14ac:dyDescent="0.25">
      <c r="B416" s="35" t="s">
        <v>751</v>
      </c>
      <c r="C416" s="7" t="s">
        <v>752</v>
      </c>
      <c r="D416" s="169" t="s">
        <v>1556</v>
      </c>
      <c r="E416" s="73">
        <f t="shared" si="7"/>
        <v>4746155</v>
      </c>
      <c r="F416" s="45"/>
      <c r="AN416" s="58"/>
      <c r="AS416" s="58">
        <v>3</v>
      </c>
      <c r="AT416" s="58">
        <v>1</v>
      </c>
      <c r="AW416" s="58">
        <v>3</v>
      </c>
      <c r="AX416" s="58">
        <v>1</v>
      </c>
      <c r="CL416" s="187">
        <v>2</v>
      </c>
      <c r="CN416" s="38">
        <v>4</v>
      </c>
      <c r="CP416" s="38">
        <v>1</v>
      </c>
      <c r="CR416" s="187">
        <v>1</v>
      </c>
    </row>
    <row r="417" spans="2:101" ht="33.75" customHeight="1" thickBot="1" x14ac:dyDescent="0.25">
      <c r="B417" s="31" t="s">
        <v>753</v>
      </c>
      <c r="C417" s="209" t="s">
        <v>754</v>
      </c>
      <c r="D417" s="210"/>
      <c r="E417" s="73"/>
      <c r="F417" s="45"/>
    </row>
    <row r="418" spans="2:101" ht="84.75" customHeight="1" thickBot="1" x14ac:dyDescent="0.25">
      <c r="B418" s="35" t="s">
        <v>755</v>
      </c>
      <c r="C418" s="7" t="s">
        <v>756</v>
      </c>
      <c r="D418" s="169" t="s">
        <v>757</v>
      </c>
      <c r="E418" s="73">
        <f t="shared" si="7"/>
        <v>3536924</v>
      </c>
      <c r="F418" s="45"/>
      <c r="AS418" s="38">
        <v>3</v>
      </c>
      <c r="AT418" s="38">
        <v>1</v>
      </c>
      <c r="AW418" s="38">
        <v>1</v>
      </c>
      <c r="AX418" s="38">
        <v>1</v>
      </c>
      <c r="BP418" s="38">
        <v>2</v>
      </c>
      <c r="BR418" s="38">
        <v>1</v>
      </c>
      <c r="BV418" s="38">
        <v>2</v>
      </c>
      <c r="BX418" s="38">
        <v>1</v>
      </c>
    </row>
    <row r="419" spans="2:101" ht="102.75" customHeight="1" thickBot="1" x14ac:dyDescent="0.25">
      <c r="B419" s="35" t="s">
        <v>758</v>
      </c>
      <c r="C419" s="7" t="s">
        <v>759</v>
      </c>
      <c r="D419" s="169" t="s">
        <v>760</v>
      </c>
      <c r="E419" s="73">
        <f t="shared" si="7"/>
        <v>4304615</v>
      </c>
      <c r="F419" s="45"/>
      <c r="AS419" s="38">
        <v>1</v>
      </c>
      <c r="AT419" s="38">
        <v>1</v>
      </c>
      <c r="AW419" s="38">
        <v>5</v>
      </c>
      <c r="AX419" s="38">
        <v>1</v>
      </c>
      <c r="BP419" s="38">
        <v>2</v>
      </c>
      <c r="BR419" s="38">
        <v>1</v>
      </c>
      <c r="BT419" s="38">
        <v>1</v>
      </c>
      <c r="BV419" s="38">
        <v>2</v>
      </c>
      <c r="BX419" s="38">
        <v>1</v>
      </c>
    </row>
    <row r="420" spans="2:101" ht="99.75" customHeight="1" thickBot="1" x14ac:dyDescent="0.25">
      <c r="B420" s="35" t="s">
        <v>761</v>
      </c>
      <c r="C420" s="7" t="s">
        <v>762</v>
      </c>
      <c r="D420" s="169" t="s">
        <v>763</v>
      </c>
      <c r="E420" s="73">
        <f t="shared" si="7"/>
        <v>5410769</v>
      </c>
      <c r="F420" s="45"/>
      <c r="AS420" s="38">
        <v>3</v>
      </c>
      <c r="AT420" s="38">
        <v>1</v>
      </c>
      <c r="AW420" s="38">
        <v>5</v>
      </c>
      <c r="AX420" s="38">
        <v>1</v>
      </c>
      <c r="BP420" s="38">
        <v>2</v>
      </c>
      <c r="BR420" s="38">
        <v>1</v>
      </c>
      <c r="BT420" s="38">
        <v>1</v>
      </c>
      <c r="BV420" s="38">
        <v>2</v>
      </c>
      <c r="BX420" s="38">
        <v>3</v>
      </c>
    </row>
    <row r="421" spans="2:101" ht="33.75" thickBot="1" x14ac:dyDescent="0.25">
      <c r="B421" s="31" t="s">
        <v>764</v>
      </c>
      <c r="C421" s="32" t="s">
        <v>765</v>
      </c>
      <c r="D421" s="169"/>
      <c r="E421" s="73"/>
      <c r="F421" s="45"/>
    </row>
    <row r="422" spans="2:101" ht="83.25" thickBot="1" x14ac:dyDescent="0.25">
      <c r="B422" s="35" t="s">
        <v>766</v>
      </c>
      <c r="C422" s="7" t="s">
        <v>767</v>
      </c>
      <c r="D422" s="169" t="s">
        <v>768</v>
      </c>
      <c r="E422" s="73">
        <f t="shared" si="7"/>
        <v>3860001</v>
      </c>
      <c r="F422" s="45"/>
      <c r="AS422" s="38">
        <v>3</v>
      </c>
      <c r="AT422" s="38">
        <v>1</v>
      </c>
      <c r="AW422" s="38">
        <v>1</v>
      </c>
      <c r="AX422" s="38">
        <v>1</v>
      </c>
      <c r="BZ422" s="38">
        <v>1</v>
      </c>
      <c r="CB422" s="38">
        <v>1</v>
      </c>
      <c r="CD422" s="38">
        <v>2</v>
      </c>
      <c r="CF422" s="38">
        <v>2</v>
      </c>
      <c r="CH422" s="38">
        <v>1</v>
      </c>
    </row>
    <row r="423" spans="2:101" ht="102.75" customHeight="1" thickBot="1" x14ac:dyDescent="0.25">
      <c r="B423" s="35" t="s">
        <v>769</v>
      </c>
      <c r="C423" s="7" t="s">
        <v>770</v>
      </c>
      <c r="D423" s="169" t="s">
        <v>771</v>
      </c>
      <c r="E423" s="73">
        <f t="shared" si="7"/>
        <v>4005386</v>
      </c>
      <c r="F423" s="45"/>
      <c r="AS423" s="38">
        <v>3</v>
      </c>
      <c r="AT423" s="38">
        <v>1</v>
      </c>
      <c r="AW423" s="38">
        <v>1</v>
      </c>
      <c r="AX423" s="38">
        <v>1</v>
      </c>
      <c r="CJ423" s="38">
        <v>1</v>
      </c>
      <c r="CL423" s="38">
        <v>1</v>
      </c>
      <c r="CN423" s="38">
        <v>2</v>
      </c>
      <c r="CP423" s="38">
        <v>2</v>
      </c>
      <c r="CR423" s="38">
        <v>1</v>
      </c>
    </row>
    <row r="424" spans="2:101" ht="17.25" customHeight="1" thickBot="1" x14ac:dyDescent="0.25">
      <c r="B424" s="31" t="s">
        <v>772</v>
      </c>
      <c r="C424" s="209" t="s">
        <v>773</v>
      </c>
      <c r="D424" s="213"/>
      <c r="E424" s="73"/>
      <c r="F424" s="45"/>
    </row>
    <row r="425" spans="2:101" ht="83.25" thickBot="1" x14ac:dyDescent="0.25">
      <c r="B425" s="35" t="s">
        <v>774</v>
      </c>
      <c r="C425" s="7" t="s">
        <v>775</v>
      </c>
      <c r="D425" s="169" t="s">
        <v>776</v>
      </c>
      <c r="E425" s="73">
        <f t="shared" si="7"/>
        <v>4750769</v>
      </c>
      <c r="F425" s="45"/>
      <c r="AS425" s="38">
        <v>3</v>
      </c>
      <c r="AT425" s="38">
        <v>1</v>
      </c>
      <c r="AW425" s="38">
        <v>3</v>
      </c>
      <c r="AX425" s="38">
        <v>1</v>
      </c>
      <c r="CL425" s="38">
        <v>2</v>
      </c>
      <c r="CP425" s="38">
        <v>3</v>
      </c>
      <c r="CR425" s="38">
        <v>3</v>
      </c>
    </row>
    <row r="426" spans="2:101" ht="33.75" thickBot="1" x14ac:dyDescent="0.25">
      <c r="B426" s="31" t="s">
        <v>777</v>
      </c>
      <c r="C426" s="32" t="s">
        <v>778</v>
      </c>
      <c r="D426" s="169"/>
      <c r="E426" s="73"/>
      <c r="F426" s="45"/>
    </row>
    <row r="427" spans="2:101" ht="20.25" customHeight="1" thickBot="1" x14ac:dyDescent="0.25">
      <c r="B427" s="35" t="s">
        <v>779</v>
      </c>
      <c r="C427" s="7" t="s">
        <v>23</v>
      </c>
      <c r="D427" s="169" t="s">
        <v>780</v>
      </c>
      <c r="E427" s="73">
        <f t="shared" si="7"/>
        <v>802308</v>
      </c>
      <c r="F427" s="45"/>
      <c r="H427" s="38">
        <v>2</v>
      </c>
      <c r="I427" s="38">
        <v>1</v>
      </c>
      <c r="K427" s="38">
        <v>1</v>
      </c>
    </row>
    <row r="428" spans="2:101" ht="17.25" customHeight="1" thickBot="1" x14ac:dyDescent="0.25">
      <c r="B428" s="31" t="s">
        <v>781</v>
      </c>
      <c r="C428" s="8" t="s">
        <v>782</v>
      </c>
      <c r="D428" s="169" t="s">
        <v>783</v>
      </c>
      <c r="E428" s="73">
        <f t="shared" si="7"/>
        <v>611539</v>
      </c>
      <c r="F428" s="45"/>
      <c r="CT428" s="38">
        <v>1</v>
      </c>
      <c r="CW428" s="38">
        <v>1</v>
      </c>
    </row>
    <row r="429" spans="2:101" ht="50.25" customHeight="1" thickBot="1" x14ac:dyDescent="0.25">
      <c r="B429" s="31" t="s">
        <v>784</v>
      </c>
      <c r="C429" s="209" t="s">
        <v>785</v>
      </c>
      <c r="D429" s="210"/>
      <c r="E429" s="73"/>
      <c r="F429" s="45"/>
    </row>
    <row r="430" spans="2:101" ht="50.25" customHeight="1" thickBot="1" x14ac:dyDescent="0.25">
      <c r="B430" s="31" t="s">
        <v>786</v>
      </c>
      <c r="C430" s="209" t="s">
        <v>787</v>
      </c>
      <c r="D430" s="210"/>
      <c r="E430" s="73"/>
      <c r="F430" s="45"/>
    </row>
    <row r="431" spans="2:101" ht="20.25" customHeight="1" thickBot="1" x14ac:dyDescent="0.25">
      <c r="B431" s="35" t="s">
        <v>788</v>
      </c>
      <c r="C431" s="7" t="s">
        <v>789</v>
      </c>
      <c r="D431" s="169" t="s">
        <v>19</v>
      </c>
      <c r="E431" s="73">
        <f t="shared" si="7"/>
        <v>397692</v>
      </c>
      <c r="F431" s="45"/>
      <c r="H431" s="38">
        <v>1</v>
      </c>
      <c r="J431" s="38">
        <v>1</v>
      </c>
    </row>
    <row r="432" spans="2:101" ht="20.25" customHeight="1" thickBot="1" x14ac:dyDescent="0.25">
      <c r="B432" s="35" t="s">
        <v>790</v>
      </c>
      <c r="C432" s="7" t="s">
        <v>54</v>
      </c>
      <c r="D432" s="169" t="s">
        <v>19</v>
      </c>
      <c r="E432" s="73">
        <f t="shared" si="7"/>
        <v>397692</v>
      </c>
      <c r="F432" s="45"/>
      <c r="H432" s="38">
        <v>1</v>
      </c>
      <c r="J432" s="38">
        <v>1</v>
      </c>
    </row>
    <row r="433" spans="2:12" ht="33.75" customHeight="1" thickBot="1" x14ac:dyDescent="0.25">
      <c r="B433" s="31" t="s">
        <v>791</v>
      </c>
      <c r="C433" s="209" t="s">
        <v>792</v>
      </c>
      <c r="D433" s="210"/>
      <c r="E433" s="73"/>
      <c r="F433" s="45"/>
    </row>
    <row r="434" spans="2:12" ht="20.25" customHeight="1" thickBot="1" x14ac:dyDescent="0.25">
      <c r="B434" s="35" t="s">
        <v>793</v>
      </c>
      <c r="C434" s="7" t="s">
        <v>794</v>
      </c>
      <c r="D434" s="169" t="s">
        <v>291</v>
      </c>
      <c r="E434" s="73">
        <f t="shared" si="7"/>
        <v>427692</v>
      </c>
      <c r="F434" s="45"/>
      <c r="I434" s="38">
        <v>1</v>
      </c>
      <c r="J434" s="38">
        <v>1</v>
      </c>
    </row>
    <row r="435" spans="2:12" ht="20.25" customHeight="1" thickBot="1" x14ac:dyDescent="0.25">
      <c r="B435" s="35" t="s">
        <v>795</v>
      </c>
      <c r="C435" s="7" t="s">
        <v>796</v>
      </c>
      <c r="D435" s="169" t="s">
        <v>24</v>
      </c>
      <c r="E435" s="73">
        <f t="shared" si="7"/>
        <v>470000</v>
      </c>
      <c r="F435" s="45"/>
      <c r="I435" s="38">
        <v>1</v>
      </c>
      <c r="K435" s="38">
        <v>1</v>
      </c>
    </row>
    <row r="436" spans="2:12" ht="50.25" customHeight="1" thickBot="1" x14ac:dyDescent="0.25">
      <c r="B436" s="31" t="s">
        <v>797</v>
      </c>
      <c r="C436" s="209" t="s">
        <v>798</v>
      </c>
      <c r="D436" s="210"/>
      <c r="E436" s="73"/>
      <c r="F436" s="45"/>
    </row>
    <row r="437" spans="2:12" ht="17.25" customHeight="1" thickBot="1" x14ac:dyDescent="0.25">
      <c r="B437" s="35" t="s">
        <v>799</v>
      </c>
      <c r="C437" s="7" t="s">
        <v>800</v>
      </c>
      <c r="D437" s="169" t="s">
        <v>291</v>
      </c>
      <c r="E437" s="73">
        <f t="shared" si="7"/>
        <v>427692</v>
      </c>
      <c r="F437" s="45"/>
      <c r="I437" s="38">
        <v>1</v>
      </c>
      <c r="J437" s="38">
        <v>1</v>
      </c>
    </row>
    <row r="438" spans="2:12" ht="17.25" customHeight="1" thickBot="1" x14ac:dyDescent="0.25">
      <c r="B438" s="35" t="s">
        <v>801</v>
      </c>
      <c r="C438" s="7" t="s">
        <v>802</v>
      </c>
      <c r="D438" s="169" t="s">
        <v>291</v>
      </c>
      <c r="E438" s="73">
        <f t="shared" si="7"/>
        <v>427692</v>
      </c>
      <c r="F438" s="45"/>
      <c r="I438" s="38">
        <v>1</v>
      </c>
      <c r="J438" s="38">
        <v>1</v>
      </c>
    </row>
    <row r="439" spans="2:12" ht="20.25" customHeight="1" thickBot="1" x14ac:dyDescent="0.25">
      <c r="B439" s="35" t="s">
        <v>803</v>
      </c>
      <c r="C439" s="7" t="s">
        <v>804</v>
      </c>
      <c r="D439" s="169" t="s">
        <v>291</v>
      </c>
      <c r="E439" s="73">
        <f t="shared" si="7"/>
        <v>427692</v>
      </c>
      <c r="F439" s="45"/>
      <c r="I439" s="38">
        <v>1</v>
      </c>
      <c r="J439" s="38">
        <v>1</v>
      </c>
    </row>
    <row r="440" spans="2:12" ht="17.25" customHeight="1" thickBot="1" x14ac:dyDescent="0.25">
      <c r="B440" s="35" t="s">
        <v>805</v>
      </c>
      <c r="C440" s="7" t="s">
        <v>806</v>
      </c>
      <c r="D440" s="169" t="s">
        <v>291</v>
      </c>
      <c r="E440" s="73">
        <f t="shared" si="7"/>
        <v>427692</v>
      </c>
      <c r="F440" s="45"/>
      <c r="I440" s="38">
        <v>1</v>
      </c>
      <c r="J440" s="38">
        <v>1</v>
      </c>
    </row>
    <row r="441" spans="2:12" ht="17.25" customHeight="1" thickBot="1" x14ac:dyDescent="0.25">
      <c r="B441" s="35" t="s">
        <v>807</v>
      </c>
      <c r="C441" s="7" t="s">
        <v>808</v>
      </c>
      <c r="D441" s="169" t="s">
        <v>291</v>
      </c>
      <c r="E441" s="73">
        <f t="shared" si="7"/>
        <v>427692</v>
      </c>
      <c r="F441" s="45"/>
      <c r="I441" s="38">
        <v>1</v>
      </c>
      <c r="J441" s="38">
        <v>1</v>
      </c>
    </row>
    <row r="442" spans="2:12" ht="50.25" customHeight="1" thickBot="1" x14ac:dyDescent="0.25">
      <c r="B442" s="31" t="s">
        <v>809</v>
      </c>
      <c r="C442" s="209" t="s">
        <v>810</v>
      </c>
      <c r="D442" s="210"/>
      <c r="E442" s="73"/>
      <c r="F442" s="45"/>
    </row>
    <row r="443" spans="2:12" ht="17.25" customHeight="1" thickBot="1" x14ac:dyDescent="0.25">
      <c r="B443" s="35" t="s">
        <v>811</v>
      </c>
      <c r="C443" s="7" t="s">
        <v>812</v>
      </c>
      <c r="D443" s="169" t="s">
        <v>14</v>
      </c>
      <c r="E443" s="73">
        <f t="shared" si="7"/>
        <v>196154</v>
      </c>
      <c r="F443" s="45"/>
      <c r="I443" s="38">
        <v>1</v>
      </c>
    </row>
    <row r="444" spans="2:12" ht="17.25" customHeight="1" thickBot="1" x14ac:dyDescent="0.25">
      <c r="B444" s="31" t="s">
        <v>813</v>
      </c>
      <c r="C444" s="209" t="s">
        <v>814</v>
      </c>
      <c r="D444" s="213"/>
      <c r="E444" s="73"/>
      <c r="F444" s="45"/>
    </row>
    <row r="445" spans="2:12" ht="50.25" customHeight="1" thickBot="1" x14ac:dyDescent="0.25">
      <c r="B445" s="31" t="s">
        <v>815</v>
      </c>
      <c r="C445" s="209" t="s">
        <v>816</v>
      </c>
      <c r="D445" s="210"/>
      <c r="E445" s="73"/>
      <c r="F445" s="45"/>
    </row>
    <row r="446" spans="2:12" ht="33.75" customHeight="1" thickBot="1" x14ac:dyDescent="0.25">
      <c r="B446" s="35" t="s">
        <v>817</v>
      </c>
      <c r="C446" s="7" t="s">
        <v>818</v>
      </c>
      <c r="D446" s="169" t="s">
        <v>819</v>
      </c>
      <c r="E446" s="73">
        <f t="shared" si="7"/>
        <v>701538</v>
      </c>
      <c r="F446" s="45"/>
      <c r="I446" s="38">
        <v>1</v>
      </c>
      <c r="J446" s="38">
        <v>1</v>
      </c>
      <c r="K446" s="38">
        <v>1</v>
      </c>
    </row>
    <row r="447" spans="2:12" ht="33.75" thickBot="1" x14ac:dyDescent="0.25">
      <c r="B447" s="35" t="s">
        <v>820</v>
      </c>
      <c r="C447" s="7" t="s">
        <v>821</v>
      </c>
      <c r="D447" s="169" t="s">
        <v>822</v>
      </c>
      <c r="E447" s="73">
        <f t="shared" si="7"/>
        <v>1761539</v>
      </c>
      <c r="F447" s="45"/>
      <c r="H447" s="38">
        <v>3</v>
      </c>
      <c r="I447" s="38">
        <v>2</v>
      </c>
      <c r="K447" s="38">
        <v>2</v>
      </c>
      <c r="L447" s="38">
        <v>1</v>
      </c>
    </row>
    <row r="448" spans="2:12" ht="50.25" customHeight="1" thickBot="1" x14ac:dyDescent="0.25">
      <c r="B448" s="31" t="s">
        <v>823</v>
      </c>
      <c r="C448" s="209" t="s">
        <v>824</v>
      </c>
      <c r="D448" s="210"/>
      <c r="E448" s="73"/>
      <c r="F448" s="45"/>
    </row>
    <row r="449" spans="2:12" ht="33.75" customHeight="1" thickBot="1" x14ac:dyDescent="0.25">
      <c r="B449" s="35" t="s">
        <v>825</v>
      </c>
      <c r="C449" s="7" t="s">
        <v>826</v>
      </c>
      <c r="D449" s="169" t="s">
        <v>29</v>
      </c>
      <c r="E449" s="73">
        <f t="shared" si="7"/>
        <v>519231</v>
      </c>
      <c r="F449" s="45"/>
      <c r="I449" s="38">
        <v>1</v>
      </c>
      <c r="L449" s="38">
        <v>1</v>
      </c>
    </row>
    <row r="450" spans="2:12" ht="83.25" thickBot="1" x14ac:dyDescent="0.25">
      <c r="B450" s="35" t="s">
        <v>827</v>
      </c>
      <c r="C450" s="7" t="s">
        <v>828</v>
      </c>
      <c r="D450" s="169" t="s">
        <v>829</v>
      </c>
      <c r="E450" s="73">
        <f t="shared" si="7"/>
        <v>470000</v>
      </c>
      <c r="F450" s="45"/>
      <c r="I450" s="38">
        <v>1</v>
      </c>
      <c r="K450" s="38">
        <v>1</v>
      </c>
    </row>
    <row r="451" spans="2:12" ht="33.75" customHeight="1" thickBot="1" x14ac:dyDescent="0.25">
      <c r="B451" s="31" t="s">
        <v>830</v>
      </c>
      <c r="C451" s="209" t="s">
        <v>831</v>
      </c>
      <c r="D451" s="210"/>
      <c r="E451" s="73"/>
      <c r="F451" s="45"/>
    </row>
    <row r="452" spans="2:12" ht="50.25" customHeight="1" thickBot="1" x14ac:dyDescent="0.25">
      <c r="B452" s="31" t="s">
        <v>832</v>
      </c>
      <c r="C452" s="209" t="s">
        <v>833</v>
      </c>
      <c r="D452" s="210"/>
      <c r="E452" s="73"/>
      <c r="F452" s="45"/>
    </row>
    <row r="453" spans="2:12" ht="17.25" customHeight="1" thickBot="1" x14ac:dyDescent="0.25">
      <c r="B453" s="35" t="s">
        <v>834</v>
      </c>
      <c r="C453" s="7" t="s">
        <v>835</v>
      </c>
      <c r="D453" s="169" t="s">
        <v>93</v>
      </c>
      <c r="E453" s="73">
        <f t="shared" ref="E453:E515" si="8">+ROUND(SUMPRODUCT($G$13:$CY$13,G453:CY453),3)</f>
        <v>166154</v>
      </c>
      <c r="F453" s="45"/>
      <c r="H453" s="38">
        <v>1</v>
      </c>
    </row>
    <row r="454" spans="2:12" ht="17.25" customHeight="1" thickBot="1" x14ac:dyDescent="0.25">
      <c r="B454" s="35" t="s">
        <v>836</v>
      </c>
      <c r="C454" s="7" t="s">
        <v>837</v>
      </c>
      <c r="D454" s="169" t="s">
        <v>93</v>
      </c>
      <c r="E454" s="73">
        <f t="shared" si="8"/>
        <v>166154</v>
      </c>
      <c r="F454" s="45"/>
      <c r="H454" s="38">
        <v>1</v>
      </c>
    </row>
    <row r="455" spans="2:12" ht="17.25" customHeight="1" thickBot="1" x14ac:dyDescent="0.25">
      <c r="B455" s="35" t="s">
        <v>838</v>
      </c>
      <c r="C455" s="7" t="s">
        <v>839</v>
      </c>
      <c r="D455" s="169" t="s">
        <v>93</v>
      </c>
      <c r="E455" s="73">
        <f t="shared" si="8"/>
        <v>166154</v>
      </c>
      <c r="F455" s="45"/>
      <c r="H455" s="38">
        <v>1</v>
      </c>
    </row>
    <row r="456" spans="2:12" ht="17.25" customHeight="1" thickBot="1" x14ac:dyDescent="0.25">
      <c r="B456" s="35" t="s">
        <v>840</v>
      </c>
      <c r="C456" s="7" t="s">
        <v>841</v>
      </c>
      <c r="D456" s="169" t="s">
        <v>93</v>
      </c>
      <c r="E456" s="73">
        <f t="shared" si="8"/>
        <v>166154</v>
      </c>
      <c r="F456" s="45"/>
      <c r="H456" s="38">
        <v>1</v>
      </c>
    </row>
    <row r="457" spans="2:12" ht="17.25" customHeight="1" thickBot="1" x14ac:dyDescent="0.25">
      <c r="B457" s="35" t="s">
        <v>842</v>
      </c>
      <c r="C457" s="7" t="s">
        <v>843</v>
      </c>
      <c r="D457" s="169" t="s">
        <v>93</v>
      </c>
      <c r="E457" s="73">
        <f t="shared" si="8"/>
        <v>166154</v>
      </c>
      <c r="F457" s="45"/>
      <c r="H457" s="38">
        <v>1</v>
      </c>
    </row>
    <row r="458" spans="2:12" ht="17.25" customHeight="1" thickBot="1" x14ac:dyDescent="0.25">
      <c r="B458" s="35" t="s">
        <v>844</v>
      </c>
      <c r="C458" s="7" t="s">
        <v>845</v>
      </c>
      <c r="D458" s="169" t="s">
        <v>93</v>
      </c>
      <c r="E458" s="73">
        <f t="shared" si="8"/>
        <v>166154</v>
      </c>
      <c r="F458" s="45"/>
      <c r="H458" s="38">
        <v>1</v>
      </c>
    </row>
    <row r="459" spans="2:12" ht="17.25" customHeight="1" thickBot="1" x14ac:dyDescent="0.25">
      <c r="B459" s="35" t="s">
        <v>846</v>
      </c>
      <c r="C459" s="7" t="s">
        <v>847</v>
      </c>
      <c r="D459" s="169" t="s">
        <v>93</v>
      </c>
      <c r="E459" s="73">
        <f t="shared" si="8"/>
        <v>166154</v>
      </c>
      <c r="F459" s="45"/>
      <c r="H459" s="38">
        <v>1</v>
      </c>
    </row>
    <row r="460" spans="2:12" ht="17.25" customHeight="1" thickBot="1" x14ac:dyDescent="0.25">
      <c r="B460" s="35" t="s">
        <v>848</v>
      </c>
      <c r="C460" s="7" t="s">
        <v>849</v>
      </c>
      <c r="D460" s="169" t="s">
        <v>14</v>
      </c>
      <c r="E460" s="73">
        <f t="shared" si="8"/>
        <v>196154</v>
      </c>
      <c r="F460" s="45"/>
      <c r="I460" s="38">
        <v>1</v>
      </c>
    </row>
    <row r="461" spans="2:12" ht="17.25" customHeight="1" thickBot="1" x14ac:dyDescent="0.25">
      <c r="B461" s="35" t="s">
        <v>850</v>
      </c>
      <c r="C461" s="7" t="s">
        <v>851</v>
      </c>
      <c r="D461" s="169" t="s">
        <v>14</v>
      </c>
      <c r="E461" s="73">
        <f t="shared" si="8"/>
        <v>196154</v>
      </c>
      <c r="F461" s="45"/>
      <c r="I461" s="38">
        <v>1</v>
      </c>
    </row>
    <row r="462" spans="2:12" ht="17.25" customHeight="1" thickBot="1" x14ac:dyDescent="0.25">
      <c r="B462" s="35" t="s">
        <v>852</v>
      </c>
      <c r="C462" s="7" t="s">
        <v>853</v>
      </c>
      <c r="D462" s="169" t="s">
        <v>14</v>
      </c>
      <c r="E462" s="73">
        <f t="shared" si="8"/>
        <v>196154</v>
      </c>
      <c r="F462" s="45"/>
      <c r="I462" s="38">
        <v>1</v>
      </c>
    </row>
    <row r="463" spans="2:12" ht="17.25" customHeight="1" thickBot="1" x14ac:dyDescent="0.25">
      <c r="B463" s="35" t="s">
        <v>854</v>
      </c>
      <c r="C463" s="7" t="s">
        <v>629</v>
      </c>
      <c r="D463" s="169" t="s">
        <v>14</v>
      </c>
      <c r="E463" s="73">
        <f t="shared" si="8"/>
        <v>196154</v>
      </c>
      <c r="F463" s="45"/>
      <c r="I463" s="38">
        <v>1</v>
      </c>
    </row>
    <row r="464" spans="2:12" ht="50.25" customHeight="1" thickBot="1" x14ac:dyDescent="0.25">
      <c r="B464" s="31" t="s">
        <v>855</v>
      </c>
      <c r="C464" s="209" t="s">
        <v>856</v>
      </c>
      <c r="D464" s="210"/>
      <c r="E464" s="73"/>
      <c r="F464" s="45"/>
    </row>
    <row r="465" spans="2:10" ht="17.25" customHeight="1" thickBot="1" x14ac:dyDescent="0.25">
      <c r="B465" s="35" t="s">
        <v>857</v>
      </c>
      <c r="C465" s="7" t="s">
        <v>858</v>
      </c>
      <c r="D465" s="169" t="s">
        <v>14</v>
      </c>
      <c r="E465" s="73">
        <f t="shared" si="8"/>
        <v>196154</v>
      </c>
      <c r="F465" s="45"/>
      <c r="I465" s="38">
        <v>1</v>
      </c>
    </row>
    <row r="466" spans="2:10" ht="17.25" customHeight="1" thickBot="1" x14ac:dyDescent="0.25">
      <c r="B466" s="35" t="s">
        <v>859</v>
      </c>
      <c r="C466" s="7" t="s">
        <v>860</v>
      </c>
      <c r="D466" s="169" t="s">
        <v>14</v>
      </c>
      <c r="E466" s="73">
        <f t="shared" si="8"/>
        <v>196154</v>
      </c>
      <c r="F466" s="45"/>
      <c r="I466" s="38">
        <v>1</v>
      </c>
    </row>
    <row r="467" spans="2:10" ht="17.25" customHeight="1" thickBot="1" x14ac:dyDescent="0.25">
      <c r="B467" s="35" t="s">
        <v>861</v>
      </c>
      <c r="C467" s="7" t="s">
        <v>862</v>
      </c>
      <c r="D467" s="169" t="s">
        <v>14</v>
      </c>
      <c r="E467" s="73">
        <f t="shared" si="8"/>
        <v>196154</v>
      </c>
      <c r="F467" s="45"/>
      <c r="I467" s="38">
        <v>1</v>
      </c>
    </row>
    <row r="468" spans="2:10" ht="17.25" customHeight="1" thickBot="1" x14ac:dyDescent="0.25">
      <c r="B468" s="35" t="s">
        <v>863</v>
      </c>
      <c r="C468" s="7" t="s">
        <v>864</v>
      </c>
      <c r="D468" s="169" t="s">
        <v>14</v>
      </c>
      <c r="E468" s="73">
        <f t="shared" si="8"/>
        <v>196154</v>
      </c>
      <c r="F468" s="45"/>
      <c r="I468" s="38">
        <v>1</v>
      </c>
    </row>
    <row r="469" spans="2:10" ht="17.25" customHeight="1" thickBot="1" x14ac:dyDescent="0.25">
      <c r="B469" s="35" t="s">
        <v>865</v>
      </c>
      <c r="C469" s="7" t="s">
        <v>727</v>
      </c>
      <c r="D469" s="169" t="s">
        <v>14</v>
      </c>
      <c r="E469" s="73">
        <f t="shared" si="8"/>
        <v>196154</v>
      </c>
      <c r="F469" s="45"/>
      <c r="I469" s="38">
        <v>1</v>
      </c>
    </row>
    <row r="470" spans="2:10" ht="17.25" customHeight="1" thickBot="1" x14ac:dyDescent="0.25">
      <c r="B470" s="35" t="s">
        <v>866</v>
      </c>
      <c r="C470" s="7" t="s">
        <v>712</v>
      </c>
      <c r="D470" s="169" t="s">
        <v>14</v>
      </c>
      <c r="E470" s="73">
        <f t="shared" si="8"/>
        <v>196154</v>
      </c>
      <c r="F470" s="45"/>
      <c r="I470" s="38">
        <v>1</v>
      </c>
    </row>
    <row r="471" spans="2:10" ht="17.25" customHeight="1" thickBot="1" x14ac:dyDescent="0.25">
      <c r="B471" s="35" t="s">
        <v>867</v>
      </c>
      <c r="C471" s="7" t="s">
        <v>868</v>
      </c>
      <c r="D471" s="169" t="s">
        <v>14</v>
      </c>
      <c r="E471" s="73">
        <f t="shared" si="8"/>
        <v>196154</v>
      </c>
      <c r="F471" s="45"/>
      <c r="I471" s="38">
        <v>1</v>
      </c>
    </row>
    <row r="472" spans="2:10" ht="17.25" customHeight="1" thickBot="1" x14ac:dyDescent="0.25">
      <c r="B472" s="35" t="s">
        <v>869</v>
      </c>
      <c r="C472" s="7" t="s">
        <v>63</v>
      </c>
      <c r="D472" s="169" t="s">
        <v>14</v>
      </c>
      <c r="E472" s="73">
        <f t="shared" si="8"/>
        <v>196154</v>
      </c>
      <c r="F472" s="45"/>
      <c r="I472" s="38">
        <v>1</v>
      </c>
    </row>
    <row r="473" spans="2:10" ht="17.25" customHeight="1" thickBot="1" x14ac:dyDescent="0.25">
      <c r="B473" s="35" t="s">
        <v>870</v>
      </c>
      <c r="C473" s="7" t="s">
        <v>720</v>
      </c>
      <c r="D473" s="169" t="s">
        <v>14</v>
      </c>
      <c r="E473" s="73">
        <f t="shared" si="8"/>
        <v>196154</v>
      </c>
      <c r="F473" s="45"/>
      <c r="I473" s="38">
        <v>1</v>
      </c>
    </row>
    <row r="474" spans="2:10" ht="50.25" customHeight="1" thickBot="1" x14ac:dyDescent="0.25">
      <c r="B474" s="31" t="s">
        <v>871</v>
      </c>
      <c r="C474" s="209" t="s">
        <v>872</v>
      </c>
      <c r="D474" s="210"/>
      <c r="E474" s="73"/>
      <c r="F474" s="45"/>
    </row>
    <row r="475" spans="2:10" ht="17.25" customHeight="1" thickBot="1" x14ac:dyDescent="0.25">
      <c r="B475" s="35" t="s">
        <v>873</v>
      </c>
      <c r="C475" s="7" t="s">
        <v>874</v>
      </c>
      <c r="D475" s="169" t="s">
        <v>14</v>
      </c>
      <c r="E475" s="73">
        <f t="shared" si="8"/>
        <v>196154</v>
      </c>
      <c r="F475" s="45"/>
      <c r="I475" s="38">
        <v>1</v>
      </c>
    </row>
    <row r="476" spans="2:10" ht="17.25" customHeight="1" thickBot="1" x14ac:dyDescent="0.25">
      <c r="B476" s="35" t="s">
        <v>875</v>
      </c>
      <c r="C476" s="7" t="s">
        <v>876</v>
      </c>
      <c r="D476" s="169" t="s">
        <v>14</v>
      </c>
      <c r="E476" s="73">
        <f t="shared" si="8"/>
        <v>196154</v>
      </c>
      <c r="F476" s="45"/>
      <c r="I476" s="38">
        <v>1</v>
      </c>
    </row>
    <row r="477" spans="2:10" ht="17.25" customHeight="1" thickBot="1" x14ac:dyDescent="0.25">
      <c r="B477" s="35" t="s">
        <v>877</v>
      </c>
      <c r="C477" s="7" t="s">
        <v>878</v>
      </c>
      <c r="D477" s="169" t="s">
        <v>14</v>
      </c>
      <c r="E477" s="73">
        <f t="shared" si="8"/>
        <v>196154</v>
      </c>
      <c r="F477" s="45"/>
      <c r="I477" s="38">
        <v>1</v>
      </c>
    </row>
    <row r="478" spans="2:10" s="51" customFormat="1" ht="33.75" customHeight="1" thickBot="1" x14ac:dyDescent="0.25">
      <c r="B478" s="9" t="s">
        <v>879</v>
      </c>
      <c r="C478" s="10" t="s">
        <v>880</v>
      </c>
      <c r="D478" s="177" t="s">
        <v>14</v>
      </c>
      <c r="E478" s="73">
        <f t="shared" si="8"/>
        <v>196154</v>
      </c>
      <c r="F478" s="72"/>
      <c r="I478" s="51">
        <v>1</v>
      </c>
    </row>
    <row r="479" spans="2:10" ht="33.75" customHeight="1" thickBot="1" x14ac:dyDescent="0.25">
      <c r="B479" s="31" t="s">
        <v>879</v>
      </c>
      <c r="C479" s="8" t="s">
        <v>881</v>
      </c>
      <c r="D479" s="169" t="s">
        <v>14</v>
      </c>
      <c r="E479" s="73">
        <f t="shared" si="8"/>
        <v>196154</v>
      </c>
      <c r="F479" s="45"/>
      <c r="I479" s="38">
        <v>1</v>
      </c>
    </row>
    <row r="480" spans="2:10" ht="50.25" thickBot="1" x14ac:dyDescent="0.25">
      <c r="B480" s="31" t="s">
        <v>882</v>
      </c>
      <c r="C480" s="8" t="s">
        <v>883</v>
      </c>
      <c r="D480" s="169" t="s">
        <v>291</v>
      </c>
      <c r="E480" s="73">
        <f t="shared" si="8"/>
        <v>427692</v>
      </c>
      <c r="F480" s="45"/>
      <c r="I480" s="38">
        <v>1</v>
      </c>
      <c r="J480" s="38">
        <v>1</v>
      </c>
    </row>
    <row r="481" spans="2:25" ht="33.75" thickBot="1" x14ac:dyDescent="0.25">
      <c r="B481" s="31" t="s">
        <v>884</v>
      </c>
      <c r="C481" s="32" t="s">
        <v>885</v>
      </c>
      <c r="D481" s="169"/>
      <c r="E481" s="73"/>
      <c r="F481" s="45"/>
    </row>
    <row r="482" spans="2:25" ht="20.25" customHeight="1" thickBot="1" x14ac:dyDescent="0.25">
      <c r="B482" s="35" t="s">
        <v>886</v>
      </c>
      <c r="C482" s="7" t="s">
        <v>887</v>
      </c>
      <c r="D482" s="169" t="s">
        <v>345</v>
      </c>
      <c r="E482" s="73">
        <f t="shared" si="8"/>
        <v>362308</v>
      </c>
      <c r="F482" s="45"/>
      <c r="H482" s="38">
        <v>1</v>
      </c>
      <c r="I482" s="38">
        <v>1</v>
      </c>
    </row>
    <row r="483" spans="2:25" ht="20.25" customHeight="1" thickBot="1" x14ac:dyDescent="0.25">
      <c r="B483" s="35" t="s">
        <v>888</v>
      </c>
      <c r="C483" s="7" t="s">
        <v>889</v>
      </c>
      <c r="D483" s="169" t="s">
        <v>345</v>
      </c>
      <c r="E483" s="73">
        <f t="shared" si="8"/>
        <v>362308</v>
      </c>
      <c r="F483" s="45"/>
      <c r="H483" s="38">
        <v>1</v>
      </c>
      <c r="I483" s="38">
        <v>1</v>
      </c>
    </row>
    <row r="484" spans="2:25" ht="20.25" customHeight="1" thickBot="1" x14ac:dyDescent="0.25">
      <c r="B484" s="35" t="s">
        <v>890</v>
      </c>
      <c r="C484" s="7" t="s">
        <v>891</v>
      </c>
      <c r="D484" s="169" t="s">
        <v>345</v>
      </c>
      <c r="E484" s="73">
        <f t="shared" si="8"/>
        <v>362308</v>
      </c>
      <c r="F484" s="45"/>
      <c r="H484" s="38">
        <v>1</v>
      </c>
      <c r="I484" s="38">
        <v>1</v>
      </c>
    </row>
    <row r="485" spans="2:25" ht="20.25" customHeight="1" thickBot="1" x14ac:dyDescent="0.25">
      <c r="B485" s="35" t="s">
        <v>892</v>
      </c>
      <c r="C485" s="7" t="s">
        <v>893</v>
      </c>
      <c r="D485" s="169" t="s">
        <v>345</v>
      </c>
      <c r="E485" s="73">
        <f t="shared" si="8"/>
        <v>362308</v>
      </c>
      <c r="F485" s="45"/>
      <c r="H485" s="38">
        <v>1</v>
      </c>
      <c r="I485" s="38">
        <v>1</v>
      </c>
    </row>
    <row r="486" spans="2:25" ht="50.25" customHeight="1" thickBot="1" x14ac:dyDescent="0.25">
      <c r="B486" s="31" t="s">
        <v>894</v>
      </c>
      <c r="C486" s="209" t="s">
        <v>895</v>
      </c>
      <c r="D486" s="210"/>
      <c r="E486" s="73"/>
      <c r="F486" s="45"/>
    </row>
    <row r="487" spans="2:25" s="48" customFormat="1" ht="17.25" customHeight="1" thickBot="1" x14ac:dyDescent="0.25">
      <c r="B487" s="12" t="s">
        <v>896</v>
      </c>
      <c r="C487" s="13" t="s">
        <v>897</v>
      </c>
      <c r="D487" s="175" t="s">
        <v>104</v>
      </c>
      <c r="E487" s="73">
        <f t="shared" si="8"/>
        <v>231538</v>
      </c>
      <c r="F487" s="68"/>
      <c r="J487" s="48">
        <v>1</v>
      </c>
    </row>
    <row r="488" spans="2:25" s="48" customFormat="1" ht="17.25" customHeight="1" thickBot="1" x14ac:dyDescent="0.25">
      <c r="B488" s="12" t="s">
        <v>898</v>
      </c>
      <c r="C488" s="13" t="s">
        <v>899</v>
      </c>
      <c r="D488" s="175" t="s">
        <v>104</v>
      </c>
      <c r="E488" s="73">
        <f t="shared" si="8"/>
        <v>231538</v>
      </c>
      <c r="F488" s="68"/>
      <c r="J488" s="48">
        <v>1</v>
      </c>
    </row>
    <row r="489" spans="2:25" s="48" customFormat="1" ht="17.25" customHeight="1" thickBot="1" x14ac:dyDescent="0.25">
      <c r="B489" s="12" t="s">
        <v>900</v>
      </c>
      <c r="C489" s="13" t="s">
        <v>901</v>
      </c>
      <c r="D489" s="175" t="s">
        <v>104</v>
      </c>
      <c r="E489" s="73">
        <f t="shared" si="8"/>
        <v>231538</v>
      </c>
      <c r="F489" s="68"/>
      <c r="J489" s="48">
        <v>1</v>
      </c>
    </row>
    <row r="490" spans="2:25" s="48" customFormat="1" ht="17.25" customHeight="1" thickBot="1" x14ac:dyDescent="0.25">
      <c r="B490" s="12" t="s">
        <v>902</v>
      </c>
      <c r="C490" s="13" t="s">
        <v>903</v>
      </c>
      <c r="D490" s="175" t="s">
        <v>104</v>
      </c>
      <c r="E490" s="73">
        <f t="shared" si="8"/>
        <v>231538</v>
      </c>
      <c r="F490" s="68"/>
      <c r="J490" s="48">
        <v>1</v>
      </c>
    </row>
    <row r="491" spans="2:25" ht="33.75" customHeight="1" thickBot="1" x14ac:dyDescent="0.25">
      <c r="B491" s="31" t="s">
        <v>904</v>
      </c>
      <c r="C491" s="209" t="s">
        <v>905</v>
      </c>
      <c r="D491" s="210"/>
      <c r="E491" s="73"/>
      <c r="F491" s="45"/>
    </row>
    <row r="492" spans="2:25" ht="20.25" customHeight="1" thickBot="1" x14ac:dyDescent="0.25">
      <c r="B492" s="35" t="s">
        <v>906</v>
      </c>
      <c r="C492" s="7" t="s">
        <v>439</v>
      </c>
      <c r="D492" s="169" t="s">
        <v>145</v>
      </c>
      <c r="E492" s="73">
        <f t="shared" si="8"/>
        <v>457692</v>
      </c>
      <c r="F492" s="45"/>
      <c r="W492" s="38">
        <v>1</v>
      </c>
      <c r="Y492" s="38">
        <v>1</v>
      </c>
    </row>
    <row r="493" spans="2:25" ht="20.25" customHeight="1" thickBot="1" x14ac:dyDescent="0.25">
      <c r="B493" s="35" t="s">
        <v>907</v>
      </c>
      <c r="C493" s="7" t="s">
        <v>908</v>
      </c>
      <c r="D493" s="169" t="s">
        <v>145</v>
      </c>
      <c r="E493" s="73">
        <f t="shared" si="8"/>
        <v>457692</v>
      </c>
      <c r="F493" s="45"/>
      <c r="W493" s="38">
        <v>1</v>
      </c>
      <c r="Y493" s="38">
        <v>1</v>
      </c>
    </row>
    <row r="494" spans="2:25" ht="33.75" customHeight="1" thickBot="1" x14ac:dyDescent="0.25">
      <c r="B494" s="31" t="s">
        <v>909</v>
      </c>
      <c r="C494" s="209" t="s">
        <v>910</v>
      </c>
      <c r="D494" s="210"/>
      <c r="E494" s="73"/>
      <c r="F494" s="45"/>
    </row>
    <row r="495" spans="2:25" ht="20.25" customHeight="1" thickBot="1" x14ac:dyDescent="0.25">
      <c r="B495" s="35" t="s">
        <v>911</v>
      </c>
      <c r="C495" s="7" t="s">
        <v>912</v>
      </c>
      <c r="D495" s="169" t="s">
        <v>19</v>
      </c>
      <c r="E495" s="73">
        <f t="shared" si="8"/>
        <v>397692</v>
      </c>
      <c r="F495" s="45"/>
      <c r="H495" s="38">
        <v>1</v>
      </c>
      <c r="J495" s="38">
        <v>1</v>
      </c>
    </row>
    <row r="496" spans="2:25" ht="20.25" customHeight="1" thickBot="1" x14ac:dyDescent="0.25">
      <c r="B496" s="35" t="s">
        <v>913</v>
      </c>
      <c r="C496" s="7" t="s">
        <v>914</v>
      </c>
      <c r="D496" s="169" t="s">
        <v>291</v>
      </c>
      <c r="E496" s="73">
        <f t="shared" si="8"/>
        <v>427692</v>
      </c>
      <c r="F496" s="45"/>
      <c r="I496" s="38">
        <v>1</v>
      </c>
      <c r="J496" s="38">
        <v>1</v>
      </c>
    </row>
    <row r="497" spans="2:11" ht="33.75" customHeight="1" thickBot="1" x14ac:dyDescent="0.25">
      <c r="B497" s="31" t="s">
        <v>915</v>
      </c>
      <c r="C497" s="209" t="s">
        <v>916</v>
      </c>
      <c r="D497" s="210"/>
      <c r="E497" s="73"/>
      <c r="F497" s="45"/>
    </row>
    <row r="498" spans="2:11" ht="20.25" customHeight="1" thickBot="1" x14ac:dyDescent="0.25">
      <c r="B498" s="35" t="s">
        <v>917</v>
      </c>
      <c r="C498" s="7" t="s">
        <v>918</v>
      </c>
      <c r="D498" s="169" t="s">
        <v>384</v>
      </c>
      <c r="E498" s="73">
        <f t="shared" si="8"/>
        <v>802308</v>
      </c>
      <c r="F498" s="45"/>
      <c r="H498" s="38">
        <v>2</v>
      </c>
      <c r="I498" s="38">
        <v>1</v>
      </c>
      <c r="K498" s="38">
        <v>1</v>
      </c>
    </row>
    <row r="499" spans="2:11" ht="20.25" customHeight="1" thickBot="1" x14ac:dyDescent="0.25">
      <c r="B499" s="35" t="s">
        <v>919</v>
      </c>
      <c r="C499" s="7" t="s">
        <v>920</v>
      </c>
      <c r="D499" s="169" t="s">
        <v>921</v>
      </c>
      <c r="E499" s="73">
        <f t="shared" si="8"/>
        <v>1033846</v>
      </c>
      <c r="F499" s="45"/>
      <c r="H499" s="38">
        <v>2</v>
      </c>
      <c r="I499" s="38">
        <v>1</v>
      </c>
      <c r="J499" s="38">
        <v>1</v>
      </c>
      <c r="K499" s="38">
        <v>1</v>
      </c>
    </row>
    <row r="500" spans="2:11" ht="50.25" customHeight="1" thickBot="1" x14ac:dyDescent="0.25">
      <c r="B500" s="31" t="s">
        <v>922</v>
      </c>
      <c r="C500" s="209" t="s">
        <v>923</v>
      </c>
      <c r="D500" s="210"/>
      <c r="E500" s="73"/>
      <c r="F500" s="45"/>
    </row>
    <row r="501" spans="2:11" ht="17.25" customHeight="1" thickBot="1" x14ac:dyDescent="0.25">
      <c r="B501" s="35" t="s">
        <v>924</v>
      </c>
      <c r="C501" s="7" t="s">
        <v>925</v>
      </c>
      <c r="D501" s="169" t="s">
        <v>93</v>
      </c>
      <c r="E501" s="73">
        <f t="shared" si="8"/>
        <v>166154</v>
      </c>
      <c r="F501" s="45"/>
      <c r="H501" s="38">
        <v>1</v>
      </c>
    </row>
    <row r="502" spans="2:11" ht="17.25" customHeight="1" thickBot="1" x14ac:dyDescent="0.25">
      <c r="B502" s="35" t="s">
        <v>926</v>
      </c>
      <c r="C502" s="7" t="s">
        <v>927</v>
      </c>
      <c r="D502" s="169" t="s">
        <v>93</v>
      </c>
      <c r="E502" s="73">
        <f t="shared" si="8"/>
        <v>166154</v>
      </c>
      <c r="F502" s="45"/>
      <c r="H502" s="38">
        <v>1</v>
      </c>
    </row>
    <row r="503" spans="2:11" ht="50.25" customHeight="1" thickBot="1" x14ac:dyDescent="0.25">
      <c r="B503" s="31" t="s">
        <v>928</v>
      </c>
      <c r="C503" s="209" t="s">
        <v>929</v>
      </c>
      <c r="D503" s="210"/>
      <c r="E503" s="73"/>
      <c r="F503" s="45"/>
    </row>
    <row r="504" spans="2:11" ht="17.25" customHeight="1" thickBot="1" x14ac:dyDescent="0.25">
      <c r="B504" s="35" t="s">
        <v>930</v>
      </c>
      <c r="C504" s="7" t="s">
        <v>925</v>
      </c>
      <c r="D504" s="169" t="s">
        <v>93</v>
      </c>
      <c r="E504" s="73">
        <f t="shared" si="8"/>
        <v>166154</v>
      </c>
      <c r="F504" s="45"/>
      <c r="H504" s="38">
        <v>1</v>
      </c>
    </row>
    <row r="505" spans="2:11" ht="50.25" customHeight="1" thickBot="1" x14ac:dyDescent="0.25">
      <c r="B505" s="31" t="s">
        <v>931</v>
      </c>
      <c r="C505" s="209" t="s">
        <v>932</v>
      </c>
      <c r="D505" s="210"/>
      <c r="E505" s="73"/>
      <c r="F505" s="45"/>
    </row>
    <row r="506" spans="2:11" ht="17.25" customHeight="1" thickBot="1" x14ac:dyDescent="0.25">
      <c r="B506" s="35" t="s">
        <v>933</v>
      </c>
      <c r="C506" s="7" t="s">
        <v>925</v>
      </c>
      <c r="D506" s="169" t="s">
        <v>93</v>
      </c>
      <c r="E506" s="73">
        <f t="shared" si="8"/>
        <v>166154</v>
      </c>
      <c r="F506" s="45"/>
      <c r="H506" s="38">
        <v>1</v>
      </c>
    </row>
    <row r="507" spans="2:11" ht="17.25" customHeight="1" thickBot="1" x14ac:dyDescent="0.25">
      <c r="B507" s="35" t="s">
        <v>934</v>
      </c>
      <c r="C507" s="7" t="s">
        <v>839</v>
      </c>
      <c r="D507" s="169" t="s">
        <v>93</v>
      </c>
      <c r="E507" s="73">
        <f t="shared" si="8"/>
        <v>166154</v>
      </c>
      <c r="F507" s="45"/>
      <c r="H507" s="38">
        <v>1</v>
      </c>
    </row>
    <row r="508" spans="2:11" ht="17.25" customHeight="1" thickBot="1" x14ac:dyDescent="0.25">
      <c r="B508" s="35" t="s">
        <v>935</v>
      </c>
      <c r="C508" s="7" t="s">
        <v>843</v>
      </c>
      <c r="D508" s="169" t="s">
        <v>93</v>
      </c>
      <c r="E508" s="73">
        <f t="shared" si="8"/>
        <v>166154</v>
      </c>
      <c r="F508" s="45"/>
      <c r="H508" s="38">
        <v>1</v>
      </c>
    </row>
    <row r="509" spans="2:11" ht="17.25" customHeight="1" thickBot="1" x14ac:dyDescent="0.25">
      <c r="B509" s="35" t="s">
        <v>936</v>
      </c>
      <c r="C509" s="7" t="s">
        <v>937</v>
      </c>
      <c r="D509" s="169" t="s">
        <v>93</v>
      </c>
      <c r="E509" s="73">
        <f t="shared" si="8"/>
        <v>166154</v>
      </c>
      <c r="F509" s="45"/>
      <c r="H509" s="38">
        <v>1</v>
      </c>
    </row>
    <row r="510" spans="2:11" ht="33.75" customHeight="1" thickBot="1" x14ac:dyDescent="0.25">
      <c r="B510" s="31" t="s">
        <v>938</v>
      </c>
      <c r="C510" s="209" t="s">
        <v>939</v>
      </c>
      <c r="D510" s="210"/>
      <c r="E510" s="73"/>
      <c r="F510" s="45"/>
    </row>
    <row r="511" spans="2:11" ht="33.75" thickBot="1" x14ac:dyDescent="0.25">
      <c r="B511" s="35" t="s">
        <v>940</v>
      </c>
      <c r="C511" s="7" t="s">
        <v>941</v>
      </c>
      <c r="D511" s="169" t="s">
        <v>93</v>
      </c>
      <c r="E511" s="73">
        <f t="shared" si="8"/>
        <v>166154</v>
      </c>
      <c r="F511" s="45"/>
      <c r="H511" s="38">
        <v>1</v>
      </c>
    </row>
    <row r="512" spans="2:11" ht="17.25" customHeight="1" thickBot="1" x14ac:dyDescent="0.25">
      <c r="B512" s="35" t="s">
        <v>942</v>
      </c>
      <c r="C512" s="7" t="s">
        <v>943</v>
      </c>
      <c r="D512" s="169" t="s">
        <v>93</v>
      </c>
      <c r="E512" s="73">
        <f t="shared" si="8"/>
        <v>166154</v>
      </c>
      <c r="F512" s="45"/>
      <c r="H512" s="38">
        <v>1</v>
      </c>
    </row>
    <row r="513" spans="2:9" ht="33.75" customHeight="1" thickBot="1" x14ac:dyDescent="0.25">
      <c r="B513" s="31" t="s">
        <v>944</v>
      </c>
      <c r="C513" s="209" t="s">
        <v>945</v>
      </c>
      <c r="D513" s="210"/>
      <c r="E513" s="73"/>
      <c r="F513" s="45"/>
    </row>
    <row r="514" spans="2:9" ht="17.25" customHeight="1" thickBot="1" x14ac:dyDescent="0.25">
      <c r="B514" s="35" t="s">
        <v>946</v>
      </c>
      <c r="C514" s="7" t="s">
        <v>947</v>
      </c>
      <c r="D514" s="169" t="s">
        <v>93</v>
      </c>
      <c r="E514" s="73">
        <f t="shared" si="8"/>
        <v>166154</v>
      </c>
      <c r="F514" s="45"/>
      <c r="H514" s="38">
        <v>1</v>
      </c>
    </row>
    <row r="515" spans="2:9" ht="17.25" customHeight="1" thickBot="1" x14ac:dyDescent="0.25">
      <c r="B515" s="35" t="s">
        <v>948</v>
      </c>
      <c r="C515" s="7" t="s">
        <v>845</v>
      </c>
      <c r="D515" s="169" t="s">
        <v>93</v>
      </c>
      <c r="E515" s="73">
        <f t="shared" si="8"/>
        <v>166154</v>
      </c>
      <c r="F515" s="45"/>
      <c r="H515" s="38">
        <v>1</v>
      </c>
    </row>
    <row r="516" spans="2:9" ht="50.25" customHeight="1" thickBot="1" x14ac:dyDescent="0.25">
      <c r="B516" s="31" t="s">
        <v>949</v>
      </c>
      <c r="C516" s="209" t="s">
        <v>950</v>
      </c>
      <c r="D516" s="210"/>
      <c r="E516" s="73"/>
      <c r="F516" s="45"/>
    </row>
    <row r="517" spans="2:9" ht="17.25" customHeight="1" thickBot="1" x14ac:dyDescent="0.25">
      <c r="B517" s="35" t="s">
        <v>951</v>
      </c>
      <c r="C517" s="7" t="s">
        <v>952</v>
      </c>
      <c r="D517" s="169" t="s">
        <v>93</v>
      </c>
      <c r="E517" s="73">
        <f t="shared" ref="E517:E579" si="9">+ROUND(SUMPRODUCT($G$13:$CY$13,G517:CY517),3)</f>
        <v>166154</v>
      </c>
      <c r="F517" s="45"/>
      <c r="H517" s="38">
        <v>1</v>
      </c>
    </row>
    <row r="518" spans="2:9" ht="50.25" customHeight="1" thickBot="1" x14ac:dyDescent="0.25">
      <c r="B518" s="31" t="s">
        <v>953</v>
      </c>
      <c r="C518" s="209" t="s">
        <v>954</v>
      </c>
      <c r="D518" s="210"/>
      <c r="E518" s="73"/>
      <c r="F518" s="45"/>
    </row>
    <row r="519" spans="2:9" ht="17.25" customHeight="1" thickBot="1" x14ac:dyDescent="0.25">
      <c r="B519" s="35" t="s">
        <v>955</v>
      </c>
      <c r="C519" s="7" t="s">
        <v>956</v>
      </c>
      <c r="D519" s="169" t="s">
        <v>93</v>
      </c>
      <c r="E519" s="73">
        <f t="shared" si="9"/>
        <v>166154</v>
      </c>
      <c r="F519" s="45"/>
      <c r="H519" s="38">
        <v>1</v>
      </c>
    </row>
    <row r="520" spans="2:9" ht="17.25" customHeight="1" thickBot="1" x14ac:dyDescent="0.25">
      <c r="B520" s="35" t="s">
        <v>957</v>
      </c>
      <c r="C520" s="7" t="s">
        <v>835</v>
      </c>
      <c r="D520" s="169" t="s">
        <v>93</v>
      </c>
      <c r="E520" s="73">
        <f t="shared" si="9"/>
        <v>166154</v>
      </c>
      <c r="F520" s="45"/>
      <c r="H520" s="38">
        <v>1</v>
      </c>
    </row>
    <row r="521" spans="2:9" ht="17.25" customHeight="1" thickBot="1" x14ac:dyDescent="0.25">
      <c r="B521" s="35" t="s">
        <v>958</v>
      </c>
      <c r="C521" s="7" t="s">
        <v>959</v>
      </c>
      <c r="D521" s="169" t="s">
        <v>93</v>
      </c>
      <c r="E521" s="73">
        <f t="shared" si="9"/>
        <v>166154</v>
      </c>
      <c r="F521" s="45"/>
      <c r="H521" s="38">
        <v>1</v>
      </c>
    </row>
    <row r="522" spans="2:9" ht="17.25" customHeight="1" thickBot="1" x14ac:dyDescent="0.25">
      <c r="B522" s="35" t="s">
        <v>960</v>
      </c>
      <c r="C522" s="7" t="s">
        <v>961</v>
      </c>
      <c r="D522" s="169" t="s">
        <v>93</v>
      </c>
      <c r="E522" s="73">
        <f t="shared" si="9"/>
        <v>166154</v>
      </c>
      <c r="F522" s="45"/>
      <c r="H522" s="38">
        <v>1</v>
      </c>
    </row>
    <row r="523" spans="2:9" ht="33.75" customHeight="1" thickBot="1" x14ac:dyDescent="0.25">
      <c r="B523" s="31" t="s">
        <v>962</v>
      </c>
      <c r="C523" s="209" t="s">
        <v>963</v>
      </c>
      <c r="D523" s="210"/>
      <c r="E523" s="73"/>
      <c r="F523" s="45"/>
    </row>
    <row r="524" spans="2:9" s="47" customFormat="1" ht="17.25" customHeight="1" thickBot="1" x14ac:dyDescent="0.25">
      <c r="B524" s="15" t="s">
        <v>964</v>
      </c>
      <c r="C524" s="16" t="s">
        <v>965</v>
      </c>
      <c r="D524" s="173" t="s">
        <v>14</v>
      </c>
      <c r="E524" s="73">
        <f t="shared" si="9"/>
        <v>196154</v>
      </c>
      <c r="F524" s="66"/>
      <c r="I524" s="47">
        <v>1</v>
      </c>
    </row>
    <row r="525" spans="2:9" s="47" customFormat="1" ht="33.75" customHeight="1" thickBot="1" x14ac:dyDescent="0.25">
      <c r="B525" s="18" t="s">
        <v>966</v>
      </c>
      <c r="C525" s="223" t="s">
        <v>967</v>
      </c>
      <c r="D525" s="225"/>
      <c r="E525" s="73"/>
      <c r="F525" s="66"/>
    </row>
    <row r="526" spans="2:9" s="47" customFormat="1" ht="17.25" customHeight="1" thickBot="1" x14ac:dyDescent="0.25">
      <c r="B526" s="15" t="s">
        <v>968</v>
      </c>
      <c r="C526" s="16" t="s">
        <v>624</v>
      </c>
      <c r="D526" s="173" t="s">
        <v>93</v>
      </c>
      <c r="E526" s="73">
        <f t="shared" si="9"/>
        <v>166154</v>
      </c>
      <c r="F526" s="66"/>
      <c r="H526" s="47">
        <v>1</v>
      </c>
    </row>
    <row r="527" spans="2:9" ht="33.75" customHeight="1" thickBot="1" x14ac:dyDescent="0.25">
      <c r="B527" s="31" t="s">
        <v>969</v>
      </c>
      <c r="C527" s="209" t="s">
        <v>970</v>
      </c>
      <c r="D527" s="210"/>
      <c r="E527" s="73"/>
      <c r="F527" s="45"/>
    </row>
    <row r="528" spans="2:9" ht="17.25" customHeight="1" thickBot="1" x14ac:dyDescent="0.25">
      <c r="B528" s="35" t="s">
        <v>971</v>
      </c>
      <c r="C528" s="7" t="s">
        <v>972</v>
      </c>
      <c r="D528" s="169" t="s">
        <v>93</v>
      </c>
      <c r="E528" s="73">
        <f t="shared" si="9"/>
        <v>166154</v>
      </c>
      <c r="F528" s="45"/>
      <c r="H528" s="38">
        <v>1</v>
      </c>
    </row>
    <row r="529" spans="2:9" ht="33.75" customHeight="1" thickBot="1" x14ac:dyDescent="0.25">
      <c r="B529" s="31" t="s">
        <v>973</v>
      </c>
      <c r="C529" s="209" t="s">
        <v>974</v>
      </c>
      <c r="D529" s="210"/>
      <c r="E529" s="73"/>
      <c r="F529" s="45"/>
    </row>
    <row r="530" spans="2:9" ht="17.25" customHeight="1" thickBot="1" x14ac:dyDescent="0.25">
      <c r="B530" s="35" t="s">
        <v>975</v>
      </c>
      <c r="C530" s="7" t="s">
        <v>972</v>
      </c>
      <c r="D530" s="169" t="s">
        <v>93</v>
      </c>
      <c r="E530" s="73">
        <f t="shared" si="9"/>
        <v>166154</v>
      </c>
      <c r="F530" s="45"/>
      <c r="H530" s="38">
        <v>1</v>
      </c>
    </row>
    <row r="531" spans="2:9" ht="33.75" customHeight="1" thickBot="1" x14ac:dyDescent="0.25">
      <c r="B531" s="31" t="s">
        <v>976</v>
      </c>
      <c r="C531" s="209" t="s">
        <v>977</v>
      </c>
      <c r="D531" s="210"/>
      <c r="E531" s="73"/>
      <c r="F531" s="45"/>
    </row>
    <row r="532" spans="2:9" ht="17.25" customHeight="1" thickBot="1" x14ac:dyDescent="0.25">
      <c r="B532" s="35" t="s">
        <v>978</v>
      </c>
      <c r="C532" s="7" t="s">
        <v>979</v>
      </c>
      <c r="D532" s="169" t="s">
        <v>93</v>
      </c>
      <c r="E532" s="73">
        <f t="shared" si="9"/>
        <v>166154</v>
      </c>
      <c r="F532" s="45"/>
      <c r="H532" s="38">
        <v>1</v>
      </c>
    </row>
    <row r="533" spans="2:9" ht="17.25" customHeight="1" thickBot="1" x14ac:dyDescent="0.25">
      <c r="B533" s="35" t="s">
        <v>980</v>
      </c>
      <c r="C533" s="7" t="s">
        <v>981</v>
      </c>
      <c r="D533" s="169" t="s">
        <v>14</v>
      </c>
      <c r="E533" s="73">
        <f t="shared" si="9"/>
        <v>196154</v>
      </c>
      <c r="F533" s="45"/>
      <c r="I533" s="38">
        <v>1</v>
      </c>
    </row>
    <row r="534" spans="2:9" ht="33.75" customHeight="1" thickBot="1" x14ac:dyDescent="0.25">
      <c r="B534" s="31" t="s">
        <v>982</v>
      </c>
      <c r="C534" s="209" t="s">
        <v>983</v>
      </c>
      <c r="D534" s="210"/>
      <c r="E534" s="73"/>
      <c r="F534" s="45"/>
    </row>
    <row r="535" spans="2:9" ht="17.25" customHeight="1" thickBot="1" x14ac:dyDescent="0.25">
      <c r="B535" s="35" t="s">
        <v>984</v>
      </c>
      <c r="C535" s="7" t="s">
        <v>985</v>
      </c>
      <c r="D535" s="169" t="s">
        <v>93</v>
      </c>
      <c r="E535" s="73">
        <f t="shared" si="9"/>
        <v>166154</v>
      </c>
      <c r="F535" s="45"/>
      <c r="H535" s="38">
        <v>1</v>
      </c>
    </row>
    <row r="536" spans="2:9" ht="33.75" customHeight="1" thickBot="1" x14ac:dyDescent="0.25">
      <c r="B536" s="31" t="s">
        <v>986</v>
      </c>
      <c r="C536" s="209" t="s">
        <v>987</v>
      </c>
      <c r="D536" s="210"/>
      <c r="E536" s="73"/>
      <c r="F536" s="45"/>
    </row>
    <row r="537" spans="2:9" ht="17.25" customHeight="1" thickBot="1" x14ac:dyDescent="0.25">
      <c r="B537" s="35" t="s">
        <v>988</v>
      </c>
      <c r="C537" s="7" t="s">
        <v>985</v>
      </c>
      <c r="D537" s="169" t="s">
        <v>93</v>
      </c>
      <c r="E537" s="73">
        <f t="shared" si="9"/>
        <v>166154</v>
      </c>
      <c r="F537" s="45"/>
      <c r="H537" s="38">
        <v>1</v>
      </c>
    </row>
    <row r="538" spans="2:9" ht="17.25" customHeight="1" thickBot="1" x14ac:dyDescent="0.25">
      <c r="B538" s="35" t="s">
        <v>989</v>
      </c>
      <c r="C538" s="7" t="s">
        <v>965</v>
      </c>
      <c r="D538" s="169" t="s">
        <v>93</v>
      </c>
      <c r="E538" s="73">
        <f t="shared" si="9"/>
        <v>166154</v>
      </c>
      <c r="F538" s="45"/>
      <c r="H538" s="38">
        <v>1</v>
      </c>
    </row>
    <row r="539" spans="2:9" ht="33.75" customHeight="1" thickBot="1" x14ac:dyDescent="0.25">
      <c r="B539" s="31" t="s">
        <v>990</v>
      </c>
      <c r="C539" s="209" t="s">
        <v>991</v>
      </c>
      <c r="D539" s="210"/>
      <c r="E539" s="73"/>
      <c r="F539" s="45"/>
    </row>
    <row r="540" spans="2:9" ht="17.25" customHeight="1" thickBot="1" x14ac:dyDescent="0.25">
      <c r="B540" s="35" t="s">
        <v>992</v>
      </c>
      <c r="C540" s="7" t="s">
        <v>843</v>
      </c>
      <c r="D540" s="169" t="s">
        <v>93</v>
      </c>
      <c r="E540" s="73">
        <f t="shared" si="9"/>
        <v>166154</v>
      </c>
      <c r="F540" s="45"/>
      <c r="H540" s="38">
        <v>1</v>
      </c>
    </row>
    <row r="541" spans="2:9" ht="33.75" customHeight="1" thickBot="1" x14ac:dyDescent="0.25">
      <c r="B541" s="31" t="s">
        <v>993</v>
      </c>
      <c r="C541" s="209" t="s">
        <v>994</v>
      </c>
      <c r="D541" s="210"/>
      <c r="E541" s="73"/>
      <c r="F541" s="45"/>
    </row>
    <row r="542" spans="2:9" ht="17.25" customHeight="1" thickBot="1" x14ac:dyDescent="0.25">
      <c r="B542" s="35" t="s">
        <v>995</v>
      </c>
      <c r="C542" s="7" t="s">
        <v>985</v>
      </c>
      <c r="D542" s="169" t="s">
        <v>93</v>
      </c>
      <c r="E542" s="73">
        <f t="shared" si="9"/>
        <v>166154</v>
      </c>
      <c r="F542" s="45"/>
      <c r="H542" s="38">
        <v>1</v>
      </c>
    </row>
    <row r="543" spans="2:9" ht="33.75" customHeight="1" thickBot="1" x14ac:dyDescent="0.25">
      <c r="B543" s="31" t="s">
        <v>996</v>
      </c>
      <c r="C543" s="209" t="s">
        <v>997</v>
      </c>
      <c r="D543" s="210"/>
      <c r="E543" s="73"/>
      <c r="F543" s="45"/>
    </row>
    <row r="544" spans="2:9" s="47" customFormat="1" ht="16.5" customHeight="1" thickBot="1" x14ac:dyDescent="0.25">
      <c r="B544" s="15" t="s">
        <v>998</v>
      </c>
      <c r="C544" s="16" t="s">
        <v>999</v>
      </c>
      <c r="D544" s="173" t="s">
        <v>14</v>
      </c>
      <c r="E544" s="73">
        <f t="shared" si="9"/>
        <v>196154</v>
      </c>
      <c r="F544" s="66"/>
      <c r="I544" s="47">
        <v>1</v>
      </c>
    </row>
    <row r="545" spans="2:9" ht="33.75" thickBot="1" x14ac:dyDescent="0.25">
      <c r="B545" s="31" t="s">
        <v>1000</v>
      </c>
      <c r="C545" s="8" t="s">
        <v>1001</v>
      </c>
      <c r="D545" s="169" t="s">
        <v>93</v>
      </c>
      <c r="E545" s="73">
        <f t="shared" si="9"/>
        <v>166154</v>
      </c>
      <c r="F545" s="45"/>
      <c r="H545" s="38">
        <v>1</v>
      </c>
    </row>
    <row r="546" spans="2:9" ht="50.25" customHeight="1" thickBot="1" x14ac:dyDescent="0.25">
      <c r="B546" s="31" t="s">
        <v>1002</v>
      </c>
      <c r="C546" s="209" t="s">
        <v>1003</v>
      </c>
      <c r="D546" s="210"/>
      <c r="E546" s="73"/>
      <c r="F546" s="45"/>
    </row>
    <row r="547" spans="2:9" ht="20.25" customHeight="1" thickBot="1" x14ac:dyDescent="0.25">
      <c r="B547" s="35" t="s">
        <v>1004</v>
      </c>
      <c r="C547" s="7" t="s">
        <v>1005</v>
      </c>
      <c r="D547" s="169" t="s">
        <v>14</v>
      </c>
      <c r="E547" s="73">
        <f t="shared" si="9"/>
        <v>196154</v>
      </c>
      <c r="F547" s="45"/>
      <c r="I547" s="38">
        <v>1</v>
      </c>
    </row>
    <row r="548" spans="2:9" ht="20.25" customHeight="1" thickBot="1" x14ac:dyDescent="0.25">
      <c r="B548" s="35" t="s">
        <v>1006</v>
      </c>
      <c r="C548" s="7" t="s">
        <v>1007</v>
      </c>
      <c r="D548" s="169" t="s">
        <v>14</v>
      </c>
      <c r="E548" s="73">
        <f t="shared" si="9"/>
        <v>196154</v>
      </c>
      <c r="F548" s="45"/>
      <c r="I548" s="38">
        <v>1</v>
      </c>
    </row>
    <row r="549" spans="2:9" ht="33.75" customHeight="1" thickBot="1" x14ac:dyDescent="0.25">
      <c r="B549" s="31" t="s">
        <v>1008</v>
      </c>
      <c r="C549" s="209" t="s">
        <v>1009</v>
      </c>
      <c r="D549" s="210"/>
      <c r="E549" s="73"/>
      <c r="F549" s="45"/>
    </row>
    <row r="550" spans="2:9" ht="17.25" customHeight="1" thickBot="1" x14ac:dyDescent="0.25">
      <c r="B550" s="35" t="s">
        <v>1010</v>
      </c>
      <c r="C550" s="7" t="s">
        <v>843</v>
      </c>
      <c r="D550" s="169" t="s">
        <v>93</v>
      </c>
      <c r="E550" s="73">
        <f t="shared" si="9"/>
        <v>166154</v>
      </c>
      <c r="F550" s="45"/>
      <c r="H550" s="38">
        <v>1</v>
      </c>
    </row>
    <row r="551" spans="2:9" ht="33.75" customHeight="1" thickBot="1" x14ac:dyDescent="0.25">
      <c r="B551" s="31" t="s">
        <v>1011</v>
      </c>
      <c r="C551" s="209" t="s">
        <v>1012</v>
      </c>
      <c r="D551" s="210"/>
      <c r="E551" s="73"/>
      <c r="F551" s="45"/>
    </row>
    <row r="552" spans="2:9" ht="17.25" customHeight="1" thickBot="1" x14ac:dyDescent="0.25">
      <c r="B552" s="35" t="s">
        <v>1013</v>
      </c>
      <c r="C552" s="7" t="s">
        <v>985</v>
      </c>
      <c r="D552" s="169" t="s">
        <v>93</v>
      </c>
      <c r="E552" s="73">
        <f t="shared" si="9"/>
        <v>166154</v>
      </c>
      <c r="F552" s="45"/>
      <c r="H552" s="38">
        <v>1</v>
      </c>
    </row>
    <row r="553" spans="2:9" ht="33.75" customHeight="1" thickBot="1" x14ac:dyDescent="0.25">
      <c r="B553" s="31" t="s">
        <v>1014</v>
      </c>
      <c r="C553" s="209" t="s">
        <v>1015</v>
      </c>
      <c r="D553" s="210"/>
      <c r="E553" s="73"/>
      <c r="F553" s="45"/>
    </row>
    <row r="554" spans="2:9" ht="17.25" customHeight="1" thickBot="1" x14ac:dyDescent="0.25">
      <c r="B554" s="35" t="s">
        <v>1016</v>
      </c>
      <c r="C554" s="7" t="s">
        <v>972</v>
      </c>
      <c r="D554" s="169" t="s">
        <v>93</v>
      </c>
      <c r="E554" s="73">
        <f t="shared" si="9"/>
        <v>166154</v>
      </c>
      <c r="F554" s="45"/>
      <c r="H554" s="38">
        <v>1</v>
      </c>
    </row>
    <row r="555" spans="2:9" ht="17.25" customHeight="1" thickBot="1" x14ac:dyDescent="0.25">
      <c r="B555" s="35" t="s">
        <v>1017</v>
      </c>
      <c r="C555" s="7" t="s">
        <v>1018</v>
      </c>
      <c r="D555" s="169" t="s">
        <v>93</v>
      </c>
      <c r="E555" s="73">
        <f t="shared" si="9"/>
        <v>166154</v>
      </c>
      <c r="F555" s="45"/>
      <c r="H555" s="38">
        <v>1</v>
      </c>
    </row>
    <row r="556" spans="2:9" ht="33.75" customHeight="1" thickBot="1" x14ac:dyDescent="0.25">
      <c r="B556" s="31" t="s">
        <v>1019</v>
      </c>
      <c r="C556" s="209" t="s">
        <v>1020</v>
      </c>
      <c r="D556" s="210"/>
      <c r="E556" s="73"/>
      <c r="F556" s="45"/>
    </row>
    <row r="557" spans="2:9" ht="17.25" customHeight="1" thickBot="1" x14ac:dyDescent="0.25">
      <c r="B557" s="35" t="s">
        <v>1021</v>
      </c>
      <c r="C557" s="7" t="s">
        <v>624</v>
      </c>
      <c r="D557" s="169" t="s">
        <v>93</v>
      </c>
      <c r="E557" s="73">
        <f t="shared" si="9"/>
        <v>166154</v>
      </c>
      <c r="F557" s="45"/>
      <c r="H557" s="38">
        <v>1</v>
      </c>
    </row>
    <row r="558" spans="2:9" ht="33.75" customHeight="1" thickBot="1" x14ac:dyDescent="0.25">
      <c r="B558" s="31" t="s">
        <v>1022</v>
      </c>
      <c r="C558" s="209" t="s">
        <v>1023</v>
      </c>
      <c r="D558" s="210"/>
      <c r="E558" s="73"/>
      <c r="F558" s="45"/>
    </row>
    <row r="559" spans="2:9" ht="17.25" customHeight="1" thickBot="1" x14ac:dyDescent="0.25">
      <c r="B559" s="35" t="s">
        <v>1024</v>
      </c>
      <c r="C559" s="7" t="s">
        <v>979</v>
      </c>
      <c r="D559" s="169" t="s">
        <v>93</v>
      </c>
      <c r="E559" s="73">
        <f t="shared" si="9"/>
        <v>166154</v>
      </c>
      <c r="F559" s="45"/>
      <c r="H559" s="38">
        <v>1</v>
      </c>
    </row>
    <row r="560" spans="2:9" ht="33.75" customHeight="1" thickBot="1" x14ac:dyDescent="0.25">
      <c r="B560" s="31" t="s">
        <v>1025</v>
      </c>
      <c r="C560" s="209" t="s">
        <v>1026</v>
      </c>
      <c r="D560" s="210"/>
      <c r="E560" s="73"/>
      <c r="F560" s="45"/>
    </row>
    <row r="561" spans="2:9" ht="17.25" customHeight="1" thickBot="1" x14ac:dyDescent="0.25">
      <c r="B561" s="35" t="s">
        <v>1027</v>
      </c>
      <c r="C561" s="7" t="s">
        <v>847</v>
      </c>
      <c r="D561" s="169" t="s">
        <v>93</v>
      </c>
      <c r="E561" s="73">
        <f t="shared" si="9"/>
        <v>166154</v>
      </c>
      <c r="F561" s="45"/>
      <c r="H561" s="38">
        <v>1</v>
      </c>
    </row>
    <row r="562" spans="2:9" ht="33.75" customHeight="1" thickBot="1" x14ac:dyDescent="0.25">
      <c r="B562" s="31" t="s">
        <v>1028</v>
      </c>
      <c r="C562" s="209" t="s">
        <v>1029</v>
      </c>
      <c r="D562" s="210"/>
      <c r="E562" s="73"/>
      <c r="F562" s="45"/>
    </row>
    <row r="563" spans="2:9" ht="17.25" customHeight="1" thickBot="1" x14ac:dyDescent="0.25">
      <c r="B563" s="35" t="s">
        <v>1030</v>
      </c>
      <c r="C563" s="7" t="s">
        <v>837</v>
      </c>
      <c r="D563" s="169" t="s">
        <v>14</v>
      </c>
      <c r="E563" s="73">
        <f t="shared" si="9"/>
        <v>196154</v>
      </c>
      <c r="F563" s="45"/>
      <c r="I563" s="38">
        <v>1</v>
      </c>
    </row>
    <row r="564" spans="2:9" ht="33.75" customHeight="1" thickBot="1" x14ac:dyDescent="0.25">
      <c r="B564" s="31" t="s">
        <v>1031</v>
      </c>
      <c r="C564" s="209" t="s">
        <v>1032</v>
      </c>
      <c r="D564" s="210"/>
      <c r="E564" s="73"/>
      <c r="F564" s="45"/>
    </row>
    <row r="565" spans="2:9" ht="17.25" customHeight="1" thickBot="1" x14ac:dyDescent="0.25">
      <c r="B565" s="35" t="s">
        <v>1033</v>
      </c>
      <c r="C565" s="7" t="s">
        <v>1034</v>
      </c>
      <c r="D565" s="169" t="s">
        <v>93</v>
      </c>
      <c r="E565" s="73">
        <f t="shared" si="9"/>
        <v>166154</v>
      </c>
      <c r="F565" s="45"/>
      <c r="H565" s="38">
        <v>1</v>
      </c>
    </row>
    <row r="566" spans="2:9" ht="17.25" customHeight="1" thickBot="1" x14ac:dyDescent="0.25">
      <c r="B566" s="35" t="s">
        <v>1035</v>
      </c>
      <c r="C566" s="7" t="s">
        <v>1018</v>
      </c>
      <c r="D566" s="169" t="s">
        <v>93</v>
      </c>
      <c r="E566" s="73">
        <f t="shared" si="9"/>
        <v>166154</v>
      </c>
      <c r="F566" s="45"/>
      <c r="H566" s="38">
        <v>1</v>
      </c>
    </row>
    <row r="567" spans="2:9" ht="33.75" customHeight="1" thickBot="1" x14ac:dyDescent="0.25">
      <c r="B567" s="31" t="s">
        <v>1036</v>
      </c>
      <c r="C567" s="209" t="s">
        <v>1037</v>
      </c>
      <c r="D567" s="210"/>
      <c r="E567" s="73"/>
      <c r="F567" s="45"/>
    </row>
    <row r="568" spans="2:9" ht="17.25" customHeight="1" thickBot="1" x14ac:dyDescent="0.25">
      <c r="B568" s="35" t="s">
        <v>1038</v>
      </c>
      <c r="C568" s="7" t="s">
        <v>1039</v>
      </c>
      <c r="D568" s="169" t="s">
        <v>93</v>
      </c>
      <c r="E568" s="73">
        <f t="shared" si="9"/>
        <v>166154</v>
      </c>
      <c r="F568" s="45"/>
      <c r="H568" s="38">
        <v>1</v>
      </c>
    </row>
    <row r="569" spans="2:9" ht="50.25" customHeight="1" thickBot="1" x14ac:dyDescent="0.25">
      <c r="B569" s="31" t="s">
        <v>1040</v>
      </c>
      <c r="C569" s="209" t="s">
        <v>1041</v>
      </c>
      <c r="D569" s="210"/>
      <c r="E569" s="73"/>
      <c r="F569" s="45"/>
    </row>
    <row r="570" spans="2:9" ht="17.25" customHeight="1" thickBot="1" x14ac:dyDescent="0.25">
      <c r="B570" s="35" t="s">
        <v>1042</v>
      </c>
      <c r="C570" s="7" t="s">
        <v>347</v>
      </c>
      <c r="D570" s="169" t="s">
        <v>14</v>
      </c>
      <c r="E570" s="73">
        <f t="shared" si="9"/>
        <v>196154</v>
      </c>
      <c r="F570" s="45"/>
      <c r="I570" s="38">
        <v>1</v>
      </c>
    </row>
    <row r="571" spans="2:9" ht="33.75" customHeight="1" thickBot="1" x14ac:dyDescent="0.25">
      <c r="B571" s="31" t="s">
        <v>1043</v>
      </c>
      <c r="C571" s="209" t="s">
        <v>1044</v>
      </c>
      <c r="D571" s="210"/>
      <c r="E571" s="73"/>
      <c r="F571" s="45"/>
    </row>
    <row r="572" spans="2:9" ht="17.25" customHeight="1" thickBot="1" x14ac:dyDescent="0.25">
      <c r="B572" s="35" t="s">
        <v>1045</v>
      </c>
      <c r="C572" s="7" t="s">
        <v>847</v>
      </c>
      <c r="D572" s="169" t="s">
        <v>14</v>
      </c>
      <c r="E572" s="73">
        <f t="shared" si="9"/>
        <v>196154</v>
      </c>
      <c r="F572" s="45"/>
      <c r="I572" s="38">
        <v>1</v>
      </c>
    </row>
    <row r="573" spans="2:9" ht="17.25" customHeight="1" thickBot="1" x14ac:dyDescent="0.25">
      <c r="B573" s="35" t="s">
        <v>1046</v>
      </c>
      <c r="C573" s="7" t="s">
        <v>849</v>
      </c>
      <c r="D573" s="169" t="s">
        <v>14</v>
      </c>
      <c r="E573" s="73">
        <f t="shared" si="9"/>
        <v>196154</v>
      </c>
      <c r="F573" s="45"/>
      <c r="I573" s="38">
        <v>1</v>
      </c>
    </row>
    <row r="574" spans="2:9" ht="17.25" customHeight="1" thickBot="1" x14ac:dyDescent="0.25">
      <c r="B574" s="35" t="s">
        <v>1047</v>
      </c>
      <c r="C574" s="7" t="s">
        <v>1048</v>
      </c>
      <c r="D574" s="169" t="s">
        <v>14</v>
      </c>
      <c r="E574" s="73">
        <f t="shared" si="9"/>
        <v>196154</v>
      </c>
      <c r="F574" s="45"/>
      <c r="I574" s="38">
        <v>1</v>
      </c>
    </row>
    <row r="575" spans="2:9" ht="17.25" customHeight="1" thickBot="1" x14ac:dyDescent="0.25">
      <c r="B575" s="35" t="s">
        <v>1049</v>
      </c>
      <c r="C575" s="7" t="s">
        <v>1050</v>
      </c>
      <c r="D575" s="169" t="s">
        <v>14</v>
      </c>
      <c r="E575" s="73">
        <f t="shared" si="9"/>
        <v>196154</v>
      </c>
      <c r="F575" s="45"/>
      <c r="I575" s="38">
        <v>1</v>
      </c>
    </row>
    <row r="576" spans="2:9" ht="33.75" customHeight="1" thickBot="1" x14ac:dyDescent="0.25">
      <c r="B576" s="31" t="s">
        <v>1051</v>
      </c>
      <c r="C576" s="209" t="s">
        <v>1052</v>
      </c>
      <c r="D576" s="210"/>
      <c r="E576" s="73"/>
      <c r="F576" s="45"/>
    </row>
    <row r="577" spans="2:101" ht="17.25" customHeight="1" thickBot="1" x14ac:dyDescent="0.25">
      <c r="B577" s="35" t="s">
        <v>1053</v>
      </c>
      <c r="C577" s="7" t="s">
        <v>1054</v>
      </c>
      <c r="D577" s="169" t="s">
        <v>14</v>
      </c>
      <c r="E577" s="73">
        <f t="shared" si="9"/>
        <v>196154</v>
      </c>
      <c r="F577" s="45"/>
      <c r="I577" s="38">
        <v>1</v>
      </c>
    </row>
    <row r="578" spans="2:101" ht="17.25" customHeight="1" thickBot="1" x14ac:dyDescent="0.25">
      <c r="B578" s="35" t="s">
        <v>1055</v>
      </c>
      <c r="C578" s="7" t="s">
        <v>1056</v>
      </c>
      <c r="D578" s="169" t="s">
        <v>14</v>
      </c>
      <c r="E578" s="73">
        <f t="shared" si="9"/>
        <v>196154</v>
      </c>
      <c r="F578" s="45"/>
      <c r="I578" s="38">
        <v>1</v>
      </c>
    </row>
    <row r="579" spans="2:101" ht="33.75" thickBot="1" x14ac:dyDescent="0.25">
      <c r="B579" s="31" t="s">
        <v>1057</v>
      </c>
      <c r="C579" s="8" t="s">
        <v>1058</v>
      </c>
      <c r="D579" s="169" t="s">
        <v>1059</v>
      </c>
      <c r="E579" s="73">
        <f t="shared" si="9"/>
        <v>611539</v>
      </c>
      <c r="F579" s="45"/>
      <c r="CT579" s="38">
        <v>1</v>
      </c>
      <c r="CW579" s="38">
        <v>1</v>
      </c>
    </row>
    <row r="580" spans="2:101" ht="33.75" customHeight="1" thickBot="1" x14ac:dyDescent="0.25">
      <c r="B580" s="31" t="s">
        <v>1060</v>
      </c>
      <c r="C580" s="209" t="s">
        <v>1061</v>
      </c>
      <c r="D580" s="210"/>
      <c r="E580" s="73"/>
      <c r="F580" s="45"/>
    </row>
    <row r="581" spans="2:101" ht="17.25" thickBot="1" x14ac:dyDescent="0.25">
      <c r="B581" s="35" t="s">
        <v>1062</v>
      </c>
      <c r="C581" s="7" t="s">
        <v>1063</v>
      </c>
      <c r="D581" s="169" t="s">
        <v>14</v>
      </c>
      <c r="E581" s="73">
        <f t="shared" ref="E581:E595" si="10">+ROUND(SUMPRODUCT($G$13:$CY$13,G581:CY581),3)</f>
        <v>196154</v>
      </c>
      <c r="F581" s="45"/>
      <c r="I581" s="38">
        <v>1</v>
      </c>
    </row>
    <row r="582" spans="2:101" s="48" customFormat="1" ht="33.75" thickBot="1" x14ac:dyDescent="0.25">
      <c r="B582" s="12" t="s">
        <v>1064</v>
      </c>
      <c r="C582" s="13" t="s">
        <v>1065</v>
      </c>
      <c r="D582" s="175" t="s">
        <v>14</v>
      </c>
      <c r="E582" s="73">
        <f t="shared" si="10"/>
        <v>196154</v>
      </c>
      <c r="F582" s="68"/>
      <c r="I582" s="48">
        <v>1</v>
      </c>
    </row>
    <row r="583" spans="2:101" s="48" customFormat="1" ht="33.75" thickBot="1" x14ac:dyDescent="0.25">
      <c r="B583" s="12" t="s">
        <v>1066</v>
      </c>
      <c r="C583" s="13" t="s">
        <v>1067</v>
      </c>
      <c r="D583" s="175" t="s">
        <v>14</v>
      </c>
      <c r="E583" s="73">
        <f t="shared" si="10"/>
        <v>196154</v>
      </c>
      <c r="F583" s="68"/>
      <c r="I583" s="48">
        <v>1</v>
      </c>
    </row>
    <row r="584" spans="2:101" s="48" customFormat="1" ht="33.75" thickBot="1" x14ac:dyDescent="0.25">
      <c r="B584" s="12" t="s">
        <v>1068</v>
      </c>
      <c r="C584" s="13" t="s">
        <v>1069</v>
      </c>
      <c r="D584" s="175" t="s">
        <v>14</v>
      </c>
      <c r="E584" s="73">
        <f t="shared" si="10"/>
        <v>196154</v>
      </c>
      <c r="F584" s="68"/>
      <c r="I584" s="48">
        <v>1</v>
      </c>
    </row>
    <row r="585" spans="2:101" ht="33.75" customHeight="1" thickBot="1" x14ac:dyDescent="0.25">
      <c r="B585" s="31" t="s">
        <v>1070</v>
      </c>
      <c r="C585" s="209" t="s">
        <v>1071</v>
      </c>
      <c r="D585" s="210"/>
      <c r="E585" s="73"/>
      <c r="F585" s="45"/>
    </row>
    <row r="586" spans="2:101" ht="17.25" customHeight="1" thickBot="1" x14ac:dyDescent="0.25">
      <c r="B586" s="35" t="s">
        <v>1072</v>
      </c>
      <c r="C586" s="7" t="s">
        <v>947</v>
      </c>
      <c r="D586" s="169" t="s">
        <v>93</v>
      </c>
      <c r="E586" s="73">
        <f t="shared" si="10"/>
        <v>166154</v>
      </c>
      <c r="F586" s="45"/>
      <c r="H586" s="38">
        <v>1</v>
      </c>
    </row>
    <row r="587" spans="2:101" ht="17.25" customHeight="1" thickBot="1" x14ac:dyDescent="0.25">
      <c r="B587" s="35" t="s">
        <v>1073</v>
      </c>
      <c r="C587" s="7" t="s">
        <v>845</v>
      </c>
      <c r="D587" s="169" t="s">
        <v>93</v>
      </c>
      <c r="E587" s="73">
        <f t="shared" si="10"/>
        <v>166154</v>
      </c>
      <c r="F587" s="45"/>
      <c r="H587" s="38">
        <v>1</v>
      </c>
    </row>
    <row r="588" spans="2:101" ht="32.25" customHeight="1" thickBot="1" x14ac:dyDescent="0.25">
      <c r="B588" s="31" t="s">
        <v>1074</v>
      </c>
      <c r="C588" s="209" t="s">
        <v>1075</v>
      </c>
      <c r="D588" s="213"/>
      <c r="E588" s="73"/>
      <c r="F588" s="45"/>
    </row>
    <row r="589" spans="2:101" ht="17.25" customHeight="1" thickBot="1" x14ac:dyDescent="0.25">
      <c r="B589" s="35" t="s">
        <v>1076</v>
      </c>
      <c r="C589" s="7" t="s">
        <v>344</v>
      </c>
      <c r="D589" s="169" t="s">
        <v>459</v>
      </c>
      <c r="E589" s="73">
        <f t="shared" si="10"/>
        <v>528462</v>
      </c>
      <c r="F589" s="45"/>
      <c r="H589" s="38">
        <v>2</v>
      </c>
      <c r="I589" s="38">
        <v>1</v>
      </c>
    </row>
    <row r="590" spans="2:101" ht="17.25" customHeight="1" thickBot="1" x14ac:dyDescent="0.25">
      <c r="B590" s="31" t="s">
        <v>1077</v>
      </c>
      <c r="C590" s="209" t="s">
        <v>1078</v>
      </c>
      <c r="D590" s="213"/>
      <c r="E590" s="73"/>
      <c r="F590" s="45"/>
    </row>
    <row r="591" spans="2:101" ht="17.25" customHeight="1" thickBot="1" x14ac:dyDescent="0.25">
      <c r="B591" s="35" t="s">
        <v>1079</v>
      </c>
      <c r="C591" s="7" t="s">
        <v>1080</v>
      </c>
      <c r="D591" s="169" t="s">
        <v>459</v>
      </c>
      <c r="E591" s="73">
        <f t="shared" si="10"/>
        <v>528462</v>
      </c>
      <c r="F591" s="45"/>
      <c r="H591" s="38">
        <v>2</v>
      </c>
      <c r="I591" s="38">
        <v>1</v>
      </c>
    </row>
    <row r="592" spans="2:101" ht="17.25" customHeight="1" thickBot="1" x14ac:dyDescent="0.25">
      <c r="B592" s="35" t="s">
        <v>1081</v>
      </c>
      <c r="C592" s="7" t="s">
        <v>1082</v>
      </c>
      <c r="D592" s="169" t="s">
        <v>1083</v>
      </c>
      <c r="E592" s="73">
        <f t="shared" si="10"/>
        <v>802308</v>
      </c>
      <c r="F592" s="45"/>
      <c r="H592" s="38">
        <v>2</v>
      </c>
      <c r="I592" s="38">
        <v>1</v>
      </c>
      <c r="K592" s="38">
        <v>1</v>
      </c>
    </row>
    <row r="593" spans="2:25" ht="33.75" customHeight="1" thickBot="1" x14ac:dyDescent="0.25">
      <c r="B593" s="31" t="s">
        <v>1084</v>
      </c>
      <c r="C593" s="209" t="s">
        <v>1085</v>
      </c>
      <c r="D593" s="210"/>
      <c r="E593" s="73"/>
      <c r="F593" s="45"/>
    </row>
    <row r="594" spans="2:25" ht="33.75" customHeight="1" thickBot="1" x14ac:dyDescent="0.25">
      <c r="B594" s="35" t="s">
        <v>1086</v>
      </c>
      <c r="C594" s="7" t="s">
        <v>1087</v>
      </c>
      <c r="D594" s="169" t="s">
        <v>1088</v>
      </c>
      <c r="E594" s="73">
        <f t="shared" si="10"/>
        <v>946923</v>
      </c>
      <c r="F594" s="45"/>
      <c r="I594" s="38">
        <v>2</v>
      </c>
      <c r="J594" s="38">
        <v>1</v>
      </c>
      <c r="L594" s="38">
        <v>1</v>
      </c>
    </row>
    <row r="595" spans="2:25" ht="50.25" thickBot="1" x14ac:dyDescent="0.25">
      <c r="B595" s="35" t="s">
        <v>1089</v>
      </c>
      <c r="C595" s="7" t="s">
        <v>1090</v>
      </c>
      <c r="D595" s="169" t="s">
        <v>1091</v>
      </c>
      <c r="E595" s="73">
        <f t="shared" si="10"/>
        <v>392308</v>
      </c>
      <c r="F595" s="45"/>
      <c r="I595" s="38">
        <v>2</v>
      </c>
    </row>
    <row r="596" spans="2:25" ht="33.75" customHeight="1" thickBot="1" x14ac:dyDescent="0.25">
      <c r="B596" s="31" t="s">
        <v>1092</v>
      </c>
      <c r="C596" s="209" t="s">
        <v>1093</v>
      </c>
      <c r="D596" s="210"/>
      <c r="E596" s="73"/>
      <c r="F596" s="45"/>
    </row>
    <row r="597" spans="2:25" ht="17.25" customHeight="1" thickBot="1" x14ac:dyDescent="0.25">
      <c r="B597" s="35" t="s">
        <v>1094</v>
      </c>
      <c r="C597" s="7" t="s">
        <v>259</v>
      </c>
      <c r="D597" s="169" t="s">
        <v>511</v>
      </c>
      <c r="E597" s="73">
        <f>+ROUND(SUMPRODUCT($G$13:$CY$13,G597:CY597),3)</f>
        <v>197692</v>
      </c>
      <c r="F597" s="45"/>
      <c r="T597" s="38">
        <v>1</v>
      </c>
    </row>
    <row r="598" spans="2:25" ht="17.25" customHeight="1" thickBot="1" x14ac:dyDescent="0.25">
      <c r="B598" s="35" t="s">
        <v>1095</v>
      </c>
      <c r="C598" s="7" t="s">
        <v>513</v>
      </c>
      <c r="D598" s="169" t="s">
        <v>511</v>
      </c>
      <c r="E598" s="73">
        <f t="shared" ref="E598:E611" si="11">+ROUND(SUMPRODUCT($G$13:$CY$13,G598:CY598),3)</f>
        <v>197692</v>
      </c>
      <c r="F598" s="45"/>
      <c r="T598" s="38">
        <v>1</v>
      </c>
    </row>
    <row r="599" spans="2:25" ht="17.25" customHeight="1" thickBot="1" x14ac:dyDescent="0.25">
      <c r="B599" s="35" t="s">
        <v>1096</v>
      </c>
      <c r="C599" s="7" t="s">
        <v>139</v>
      </c>
      <c r="D599" s="169" t="s">
        <v>511</v>
      </c>
      <c r="E599" s="73">
        <f t="shared" si="11"/>
        <v>197692</v>
      </c>
      <c r="F599" s="45"/>
      <c r="T599" s="38">
        <v>1</v>
      </c>
    </row>
    <row r="600" spans="2:25" ht="17.25" customHeight="1" thickBot="1" x14ac:dyDescent="0.25">
      <c r="B600" s="35" t="s">
        <v>1097</v>
      </c>
      <c r="C600" s="7" t="s">
        <v>517</v>
      </c>
      <c r="D600" s="169" t="s">
        <v>511</v>
      </c>
      <c r="E600" s="73">
        <f t="shared" si="11"/>
        <v>197692</v>
      </c>
      <c r="F600" s="45"/>
      <c r="T600" s="38">
        <v>1</v>
      </c>
    </row>
    <row r="601" spans="2:25" ht="17.25" customHeight="1" thickBot="1" x14ac:dyDescent="0.25">
      <c r="B601" s="35" t="s">
        <v>1098</v>
      </c>
      <c r="C601" s="7" t="s">
        <v>125</v>
      </c>
      <c r="D601" s="169" t="s">
        <v>520</v>
      </c>
      <c r="E601" s="73">
        <f t="shared" si="11"/>
        <v>264615</v>
      </c>
      <c r="F601" s="45"/>
      <c r="Y601" s="38">
        <v>1</v>
      </c>
    </row>
    <row r="602" spans="2:25" ht="34.5" customHeight="1" thickBot="1" x14ac:dyDescent="0.25">
      <c r="B602" s="31" t="s">
        <v>1099</v>
      </c>
      <c r="C602" s="8" t="s">
        <v>1100</v>
      </c>
      <c r="D602" s="169" t="s">
        <v>520</v>
      </c>
      <c r="E602" s="73">
        <f t="shared" si="11"/>
        <v>264615</v>
      </c>
      <c r="F602" s="45"/>
      <c r="Y602" s="38">
        <v>1</v>
      </c>
    </row>
    <row r="603" spans="2:25" ht="34.5" customHeight="1" thickBot="1" x14ac:dyDescent="0.25">
      <c r="B603" s="31" t="s">
        <v>1101</v>
      </c>
      <c r="C603" s="8" t="s">
        <v>1102</v>
      </c>
      <c r="D603" s="169" t="s">
        <v>511</v>
      </c>
      <c r="E603" s="73">
        <f t="shared" si="11"/>
        <v>197692</v>
      </c>
      <c r="F603" s="45"/>
      <c r="T603" s="38">
        <v>1</v>
      </c>
    </row>
    <row r="604" spans="2:25" ht="33.75" customHeight="1" thickBot="1" x14ac:dyDescent="0.25">
      <c r="B604" s="31" t="s">
        <v>1103</v>
      </c>
      <c r="C604" s="209" t="s">
        <v>1104</v>
      </c>
      <c r="D604" s="210"/>
      <c r="E604" s="73"/>
      <c r="F604" s="45"/>
    </row>
    <row r="605" spans="2:25" s="48" customFormat="1" ht="17.25" customHeight="1" thickBot="1" x14ac:dyDescent="0.25">
      <c r="B605" s="12" t="s">
        <v>1105</v>
      </c>
      <c r="C605" s="13" t="s">
        <v>139</v>
      </c>
      <c r="D605" s="175" t="s">
        <v>511</v>
      </c>
      <c r="E605" s="73">
        <f t="shared" si="11"/>
        <v>197692</v>
      </c>
      <c r="F605" s="68"/>
      <c r="T605" s="48">
        <v>1</v>
      </c>
    </row>
    <row r="606" spans="2:25" s="48" customFormat="1" ht="17.25" customHeight="1" thickBot="1" x14ac:dyDescent="0.25">
      <c r="B606" s="12" t="s">
        <v>1106</v>
      </c>
      <c r="C606" s="13" t="s">
        <v>112</v>
      </c>
      <c r="D606" s="175" t="s">
        <v>520</v>
      </c>
      <c r="E606" s="73">
        <f t="shared" si="11"/>
        <v>264615</v>
      </c>
      <c r="F606" s="68"/>
      <c r="Y606" s="48">
        <v>1</v>
      </c>
    </row>
    <row r="607" spans="2:25" ht="33.75" customHeight="1" thickBot="1" x14ac:dyDescent="0.25">
      <c r="B607" s="31" t="s">
        <v>1107</v>
      </c>
      <c r="C607" s="209" t="s">
        <v>1108</v>
      </c>
      <c r="D607" s="210"/>
      <c r="E607" s="73"/>
      <c r="F607" s="45"/>
    </row>
    <row r="608" spans="2:25" ht="17.25" customHeight="1" thickBot="1" x14ac:dyDescent="0.25">
      <c r="B608" s="35" t="s">
        <v>1109</v>
      </c>
      <c r="C608" s="7" t="s">
        <v>1110</v>
      </c>
      <c r="D608" s="169" t="s">
        <v>345</v>
      </c>
      <c r="E608" s="73">
        <f t="shared" si="11"/>
        <v>362308</v>
      </c>
      <c r="F608" s="45"/>
      <c r="H608" s="38">
        <v>1</v>
      </c>
      <c r="I608" s="38">
        <v>1</v>
      </c>
    </row>
    <row r="609" spans="2:10" ht="17.25" customHeight="1" thickBot="1" x14ac:dyDescent="0.25">
      <c r="B609" s="35" t="s">
        <v>1111</v>
      </c>
      <c r="C609" s="7" t="s">
        <v>1112</v>
      </c>
      <c r="D609" s="169" t="s">
        <v>19</v>
      </c>
      <c r="E609" s="73">
        <f t="shared" si="11"/>
        <v>397692</v>
      </c>
      <c r="F609" s="45"/>
      <c r="H609" s="38">
        <v>1</v>
      </c>
      <c r="J609" s="38">
        <v>1</v>
      </c>
    </row>
    <row r="610" spans="2:10" ht="50.25" customHeight="1" thickBot="1" x14ac:dyDescent="0.25">
      <c r="B610" s="31" t="s">
        <v>1113</v>
      </c>
      <c r="C610" s="209" t="s">
        <v>1114</v>
      </c>
      <c r="D610" s="210"/>
      <c r="E610" s="73"/>
      <c r="F610" s="45"/>
    </row>
    <row r="611" spans="2:10" ht="17.25" customHeight="1" thickBot="1" x14ac:dyDescent="0.25">
      <c r="B611" s="35" t="s">
        <v>1115</v>
      </c>
      <c r="C611" s="7" t="s">
        <v>1116</v>
      </c>
      <c r="D611" s="169" t="s">
        <v>1117</v>
      </c>
      <c r="E611" s="73">
        <f t="shared" si="11"/>
        <v>820000</v>
      </c>
      <c r="F611" s="45"/>
      <c r="I611" s="38">
        <v>3</v>
      </c>
      <c r="J611" s="38">
        <v>1</v>
      </c>
    </row>
  </sheetData>
  <mergeCells count="98">
    <mergeCell ref="C2:D2"/>
    <mergeCell ref="B4:D4"/>
    <mergeCell ref="B5:D5"/>
    <mergeCell ref="E5:H5"/>
    <mergeCell ref="D11:D12"/>
    <mergeCell ref="B6:D6"/>
    <mergeCell ref="E6:H6"/>
    <mergeCell ref="B7:D7"/>
    <mergeCell ref="B8:D8"/>
    <mergeCell ref="B11:B12"/>
    <mergeCell ref="C11:C12"/>
    <mergeCell ref="G11:L11"/>
    <mergeCell ref="C494:D494"/>
    <mergeCell ref="C497:D497"/>
    <mergeCell ref="C424:D424"/>
    <mergeCell ref="C448:D448"/>
    <mergeCell ref="C451:D451"/>
    <mergeCell ref="C452:D452"/>
    <mergeCell ref="C464:D464"/>
    <mergeCell ref="C474:D474"/>
    <mergeCell ref="C444:D444"/>
    <mergeCell ref="C430:D430"/>
    <mergeCell ref="C433:D433"/>
    <mergeCell ref="C436:D436"/>
    <mergeCell ref="C486:D486"/>
    <mergeCell ref="C491:D491"/>
    <mergeCell ref="C334:D334"/>
    <mergeCell ref="C331:D331"/>
    <mergeCell ref="C201:D201"/>
    <mergeCell ref="C417:D417"/>
    <mergeCell ref="C429:D429"/>
    <mergeCell ref="CI10:CR10"/>
    <mergeCell ref="AG11:AH11"/>
    <mergeCell ref="AI11:AJ11"/>
    <mergeCell ref="AE10:AJ10"/>
    <mergeCell ref="AK11:AL11"/>
    <mergeCell ref="AM11:AN11"/>
    <mergeCell ref="AO11:AP11"/>
    <mergeCell ref="AK10:AP10"/>
    <mergeCell ref="AE11:AF11"/>
    <mergeCell ref="AQ10:AS10"/>
    <mergeCell ref="AY10:BF10"/>
    <mergeCell ref="BG10:BN10"/>
    <mergeCell ref="BO10:BX10"/>
    <mergeCell ref="BY10:CH10"/>
    <mergeCell ref="S11:V11"/>
    <mergeCell ref="W11:Z11"/>
    <mergeCell ref="AA11:AD11"/>
    <mergeCell ref="C500:D500"/>
    <mergeCell ref="C503:D503"/>
    <mergeCell ref="C24:D24"/>
    <mergeCell ref="C15:D15"/>
    <mergeCell ref="C14:D14"/>
    <mergeCell ref="C27:D27"/>
    <mergeCell ref="C34:D34"/>
    <mergeCell ref="C42:D42"/>
    <mergeCell ref="C49:D49"/>
    <mergeCell ref="M11:R11"/>
    <mergeCell ref="C442:D442"/>
    <mergeCell ref="C445:D445"/>
    <mergeCell ref="C406:D406"/>
    <mergeCell ref="C505:D505"/>
    <mergeCell ref="C510:D510"/>
    <mergeCell ref="C513:D513"/>
    <mergeCell ref="C516:D516"/>
    <mergeCell ref="C518:D518"/>
    <mergeCell ref="C523:D523"/>
    <mergeCell ref="C525:D525"/>
    <mergeCell ref="C527:D527"/>
    <mergeCell ref="C529:D529"/>
    <mergeCell ref="C531:D531"/>
    <mergeCell ref="C534:D534"/>
    <mergeCell ref="C536:D536"/>
    <mergeCell ref="C539:D539"/>
    <mergeCell ref="C541:D541"/>
    <mergeCell ref="C543:D543"/>
    <mergeCell ref="C546:D546"/>
    <mergeCell ref="C549:D549"/>
    <mergeCell ref="C551:D551"/>
    <mergeCell ref="C553:D553"/>
    <mergeCell ref="C556:D556"/>
    <mergeCell ref="C558:D558"/>
    <mergeCell ref="C560:D560"/>
    <mergeCell ref="C562:D562"/>
    <mergeCell ref="C564:D564"/>
    <mergeCell ref="C567:D567"/>
    <mergeCell ref="C569:D569"/>
    <mergeCell ref="C571:D571"/>
    <mergeCell ref="C576:D576"/>
    <mergeCell ref="C607:D607"/>
    <mergeCell ref="C610:D610"/>
    <mergeCell ref="C580:D580"/>
    <mergeCell ref="C585:D585"/>
    <mergeCell ref="C593:D593"/>
    <mergeCell ref="C596:D596"/>
    <mergeCell ref="C604:D604"/>
    <mergeCell ref="C590:D590"/>
    <mergeCell ref="C588:D58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may thi cong</vt:lpstr>
      <vt:lpstr>nhan cong</vt:lpstr>
      <vt:lpstr>luong lai may</vt:lpstr>
      <vt:lpstr>'luong lai may'!chuong_1</vt:lpstr>
      <vt:lpstr>'may thi cong'!chuong_1</vt:lpstr>
      <vt:lpstr>'luong lai may'!chuong_1_name</vt:lpstr>
      <vt:lpstr>'may thi cong'!chuong_1_name</vt:lpstr>
    </vt:vector>
  </TitlesOfParts>
  <Company>HLC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2016-08-30T04:19:28Z</dcterms:created>
  <dcterms:modified xsi:type="dcterms:W3CDTF">2016-09-09T13:19:55Z</dcterms:modified>
</cp:coreProperties>
</file>