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70" windowHeight="8340"/>
  </bookViews>
  <sheets>
    <sheet name="diachat" sheetId="1" r:id="rId1"/>
    <sheet name="SPT-NHAT BAN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" i="2" l="1"/>
  <c r="B51" i="2"/>
  <c r="B52" i="2"/>
  <c r="B53" i="2"/>
  <c r="E111" i="2" l="1"/>
  <c r="E110" i="2"/>
  <c r="E109" i="2"/>
  <c r="E108" i="2"/>
  <c r="E107" i="2"/>
  <c r="E106" i="2"/>
  <c r="D49" i="2"/>
  <c r="B49" i="2"/>
  <c r="E49" i="2" l="1"/>
  <c r="D50" i="2"/>
  <c r="L37" i="2"/>
  <c r="E21" i="2"/>
  <c r="F7" i="2"/>
  <c r="F6" i="2"/>
  <c r="E5" i="2"/>
  <c r="A50" i="2" l="1"/>
  <c r="E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O5" i="1"/>
  <c r="C50" i="2" l="1"/>
  <c r="A51" i="2"/>
  <c r="E51" i="2" s="1"/>
  <c r="A52" i="2" s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B5" i="1"/>
  <c r="B6" i="1" s="1"/>
  <c r="C51" i="2" l="1"/>
  <c r="E52" i="2"/>
  <c r="A53" i="2" s="1"/>
  <c r="C52" i="2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E53" i="2" l="1"/>
  <c r="A54" i="2" s="1"/>
  <c r="C53" i="2"/>
  <c r="B23" i="1"/>
  <c r="M5" i="1"/>
  <c r="E54" i="2" l="1"/>
  <c r="A55" i="2" s="1"/>
  <c r="B54" i="2"/>
  <c r="C54" i="2" s="1"/>
  <c r="D23" i="1"/>
  <c r="C23" i="1"/>
  <c r="E23" i="1"/>
  <c r="E55" i="2" l="1"/>
  <c r="A56" i="2" s="1"/>
  <c r="B55" i="2"/>
  <c r="C55" i="2" s="1"/>
  <c r="N6" i="1"/>
  <c r="O6" i="1"/>
  <c r="N7" i="1" s="1"/>
  <c r="M6" i="1"/>
  <c r="M7" i="1"/>
  <c r="E56" i="2" l="1"/>
  <c r="A57" i="2" s="1"/>
  <c r="B56" i="2"/>
  <c r="C56" i="2" s="1"/>
  <c r="O7" i="1"/>
  <c r="N8" i="1" s="1"/>
  <c r="M8" i="1"/>
  <c r="E57" i="2" l="1"/>
  <c r="A58" i="2" s="1"/>
  <c r="B57" i="2"/>
  <c r="C57" i="2" s="1"/>
  <c r="O8" i="1"/>
  <c r="N9" i="1" s="1"/>
  <c r="M9" i="1"/>
  <c r="E58" i="2" l="1"/>
  <c r="A59" i="2" s="1"/>
  <c r="B58" i="2"/>
  <c r="C58" i="2" s="1"/>
  <c r="O9" i="1"/>
  <c r="N10" i="1" s="1"/>
  <c r="M10" i="1"/>
  <c r="E59" i="2" l="1"/>
  <c r="B59" i="2"/>
  <c r="C59" i="2" s="1"/>
  <c r="A60" i="2"/>
  <c r="O10" i="1"/>
  <c r="N11" i="1" s="1"/>
  <c r="M11" i="1"/>
  <c r="E60" i="2" l="1"/>
  <c r="A61" i="2" s="1"/>
  <c r="B60" i="2"/>
  <c r="C60" i="2" s="1"/>
  <c r="O11" i="1"/>
  <c r="N12" i="1" s="1"/>
  <c r="M12" i="1"/>
  <c r="E61" i="2" l="1"/>
  <c r="A62" i="2" s="1"/>
  <c r="B61" i="2"/>
  <c r="C61" i="2" s="1"/>
  <c r="O12" i="1"/>
  <c r="N13" i="1" s="1"/>
  <c r="M13" i="1"/>
  <c r="E62" i="2" l="1"/>
  <c r="A63" i="2" s="1"/>
  <c r="B62" i="2"/>
  <c r="C62" i="2" s="1"/>
  <c r="O13" i="1"/>
  <c r="N14" i="1" s="1"/>
  <c r="M14" i="1"/>
  <c r="E63" i="2" l="1"/>
  <c r="A64" i="2" s="1"/>
  <c r="B63" i="2"/>
  <c r="C63" i="2" s="1"/>
  <c r="O14" i="1"/>
  <c r="N15" i="1" s="1"/>
  <c r="M15" i="1"/>
  <c r="E64" i="2" l="1"/>
  <c r="A65" i="2" s="1"/>
  <c r="B64" i="2"/>
  <c r="C64" i="2" s="1"/>
  <c r="O15" i="1"/>
  <c r="N16" i="1" s="1"/>
  <c r="M16" i="1"/>
  <c r="E65" i="2" l="1"/>
  <c r="A66" i="2" s="1"/>
  <c r="B65" i="2"/>
  <c r="C65" i="2" s="1"/>
  <c r="O16" i="1"/>
  <c r="N17" i="1" s="1"/>
  <c r="M17" i="1"/>
  <c r="E66" i="2" l="1"/>
  <c r="A67" i="2" s="1"/>
  <c r="B66" i="2"/>
  <c r="C66" i="2" s="1"/>
  <c r="O17" i="1"/>
  <c r="N18" i="1" s="1"/>
  <c r="M18" i="1"/>
  <c r="E67" i="2" l="1"/>
  <c r="A68" i="2" s="1"/>
  <c r="B67" i="2"/>
  <c r="C67" i="2" s="1"/>
  <c r="O18" i="1"/>
  <c r="N19" i="1" s="1"/>
  <c r="M19" i="1"/>
  <c r="E68" i="2" l="1"/>
  <c r="A69" i="2" s="1"/>
  <c r="B68" i="2"/>
  <c r="C68" i="2" s="1"/>
  <c r="O19" i="1"/>
  <c r="N20" i="1" s="1"/>
  <c r="M20" i="1"/>
  <c r="E69" i="2" l="1"/>
  <c r="A70" i="2" s="1"/>
  <c r="B69" i="2"/>
  <c r="C69" i="2" s="1"/>
  <c r="O20" i="1"/>
  <c r="N21" i="1" s="1"/>
  <c r="M21" i="1"/>
  <c r="E70" i="2" l="1"/>
  <c r="A71" i="2" s="1"/>
  <c r="B70" i="2"/>
  <c r="C70" i="2" s="1"/>
  <c r="O21" i="1"/>
  <c r="N22" i="1" s="1"/>
  <c r="M22" i="1"/>
  <c r="E71" i="2" l="1"/>
  <c r="A72" i="2" s="1"/>
  <c r="B71" i="2"/>
  <c r="C71" i="2" s="1"/>
  <c r="O22" i="1"/>
  <c r="N23" i="1" s="1"/>
  <c r="M23" i="1"/>
  <c r="E72" i="2" l="1"/>
  <c r="A73" i="2" s="1"/>
  <c r="B72" i="2"/>
  <c r="C72" i="2" s="1"/>
  <c r="O23" i="1"/>
  <c r="N24" i="1"/>
  <c r="M24" i="1" s="1"/>
  <c r="E73" i="2" l="1"/>
  <c r="A74" i="2" s="1"/>
  <c r="B73" i="2"/>
  <c r="C73" i="2" s="1"/>
  <c r="N25" i="1"/>
  <c r="M25" i="1" s="1"/>
  <c r="O24" i="1"/>
  <c r="E74" i="2" l="1"/>
  <c r="A75" i="2" s="1"/>
  <c r="B74" i="2"/>
  <c r="C74" i="2" s="1"/>
  <c r="O25" i="1"/>
  <c r="N26" i="1"/>
  <c r="M26" i="1" s="1"/>
  <c r="E75" i="2" l="1"/>
  <c r="A76" i="2" s="1"/>
  <c r="B75" i="2"/>
  <c r="C75" i="2" s="1"/>
  <c r="O26" i="1"/>
  <c r="N27" i="1"/>
  <c r="M27" i="1" s="1"/>
  <c r="E76" i="2" l="1"/>
  <c r="A77" i="2" s="1"/>
  <c r="B76" i="2"/>
  <c r="C76" i="2" s="1"/>
  <c r="O27" i="1"/>
  <c r="N28" i="1"/>
  <c r="M28" i="1" s="1"/>
  <c r="E77" i="2" l="1"/>
  <c r="B77" i="2"/>
  <c r="C77" i="2" s="1"/>
  <c r="A78" i="2"/>
  <c r="O28" i="1"/>
  <c r="N29" i="1"/>
  <c r="M29" i="1" s="1"/>
  <c r="E78" i="2" l="1"/>
  <c r="A79" i="2" s="1"/>
  <c r="B78" i="2"/>
  <c r="C78" i="2" s="1"/>
  <c r="N30" i="1"/>
  <c r="M30" i="1" s="1"/>
  <c r="O29" i="1"/>
  <c r="E79" i="2" l="1"/>
  <c r="A80" i="2" s="1"/>
  <c r="B79" i="2"/>
  <c r="C79" i="2" s="1"/>
  <c r="N31" i="1"/>
  <c r="M31" i="1" s="1"/>
  <c r="O30" i="1"/>
  <c r="E80" i="2" l="1"/>
  <c r="A81" i="2" s="1"/>
  <c r="B80" i="2"/>
  <c r="C80" i="2" s="1"/>
  <c r="N32" i="1"/>
  <c r="M32" i="1" s="1"/>
  <c r="O31" i="1"/>
  <c r="E81" i="2" l="1"/>
  <c r="A82" i="2" s="1"/>
  <c r="B81" i="2"/>
  <c r="C81" i="2" s="1"/>
  <c r="N33" i="1"/>
  <c r="M33" i="1" s="1"/>
  <c r="O32" i="1"/>
  <c r="E82" i="2" l="1"/>
  <c r="A83" i="2" s="1"/>
  <c r="B82" i="2"/>
  <c r="C82" i="2" s="1"/>
  <c r="N34" i="1"/>
  <c r="M34" i="1" s="1"/>
  <c r="O33" i="1"/>
  <c r="E83" i="2" l="1"/>
  <c r="A84" i="2" s="1"/>
  <c r="B83" i="2"/>
  <c r="C83" i="2" s="1"/>
  <c r="N35" i="1"/>
  <c r="M35" i="1" s="1"/>
  <c r="O34" i="1"/>
  <c r="E84" i="2" l="1"/>
  <c r="A85" i="2" s="1"/>
  <c r="B84" i="2"/>
  <c r="C84" i="2" s="1"/>
  <c r="N36" i="1"/>
  <c r="M36" i="1" s="1"/>
  <c r="O35" i="1"/>
  <c r="E85" i="2" l="1"/>
  <c r="B85" i="2"/>
  <c r="C85" i="2" s="1"/>
  <c r="A86" i="2"/>
  <c r="N37" i="1"/>
  <c r="M37" i="1" s="1"/>
  <c r="O36" i="1"/>
  <c r="E86" i="2" l="1"/>
  <c r="A87" i="2" s="1"/>
  <c r="B86" i="2"/>
  <c r="C86" i="2" s="1"/>
  <c r="N38" i="1"/>
  <c r="M38" i="1" s="1"/>
  <c r="O37" i="1"/>
  <c r="E87" i="2" l="1"/>
  <c r="A88" i="2" s="1"/>
  <c r="B87" i="2"/>
  <c r="C87" i="2" s="1"/>
  <c r="N39" i="1"/>
  <c r="M39" i="1" s="1"/>
  <c r="O38" i="1"/>
  <c r="E88" i="2" l="1"/>
  <c r="A89" i="2" s="1"/>
  <c r="B88" i="2"/>
  <c r="C88" i="2" s="1"/>
  <c r="N40" i="1"/>
  <c r="M40" i="1" s="1"/>
  <c r="O39" i="1"/>
  <c r="E89" i="2" l="1"/>
  <c r="A90" i="2" s="1"/>
  <c r="B89" i="2"/>
  <c r="C89" i="2" s="1"/>
  <c r="N41" i="1"/>
  <c r="M41" i="1" s="1"/>
  <c r="O40" i="1"/>
  <c r="E90" i="2" l="1"/>
  <c r="A91" i="2" s="1"/>
  <c r="B90" i="2"/>
  <c r="C90" i="2" s="1"/>
  <c r="N42" i="1"/>
  <c r="M42" i="1" s="1"/>
  <c r="O41" i="1"/>
  <c r="E91" i="2" l="1"/>
  <c r="A92" i="2" s="1"/>
  <c r="B91" i="2"/>
  <c r="C91" i="2" s="1"/>
  <c r="O42" i="1"/>
  <c r="N43" i="1"/>
  <c r="M43" i="1" s="1"/>
  <c r="E92" i="2" l="1"/>
  <c r="A93" i="2" s="1"/>
  <c r="B92" i="2"/>
  <c r="C92" i="2" s="1"/>
  <c r="N44" i="1"/>
  <c r="M44" i="1" s="1"/>
  <c r="O43" i="1"/>
  <c r="E93" i="2" l="1"/>
  <c r="A94" i="2" s="1"/>
  <c r="B93" i="2"/>
  <c r="C93" i="2" s="1"/>
  <c r="N45" i="1"/>
  <c r="M45" i="1" s="1"/>
  <c r="O44" i="1"/>
  <c r="E94" i="2" l="1"/>
  <c r="A95" i="2" s="1"/>
  <c r="B94" i="2"/>
  <c r="C94" i="2" s="1"/>
  <c r="N46" i="1"/>
  <c r="M46" i="1" s="1"/>
  <c r="O45" i="1"/>
  <c r="E95" i="2" l="1"/>
  <c r="A96" i="2" s="1"/>
  <c r="B95" i="2"/>
  <c r="C95" i="2" s="1"/>
  <c r="O46" i="1"/>
  <c r="N47" i="1"/>
  <c r="M47" i="1" s="1"/>
  <c r="E96" i="2" l="1"/>
  <c r="A97" i="2" s="1"/>
  <c r="B96" i="2"/>
  <c r="C96" i="2" s="1"/>
  <c r="N48" i="1"/>
  <c r="M48" i="1" s="1"/>
  <c r="O47" i="1"/>
  <c r="E97" i="2" l="1"/>
  <c r="A98" i="2" s="1"/>
  <c r="B97" i="2"/>
  <c r="C97" i="2" s="1"/>
  <c r="N49" i="1"/>
  <c r="M49" i="1" s="1"/>
  <c r="O48" i="1"/>
  <c r="E98" i="2" l="1"/>
  <c r="A99" i="2" s="1"/>
  <c r="B98" i="2"/>
  <c r="C98" i="2" s="1"/>
  <c r="N50" i="1"/>
  <c r="M50" i="1" s="1"/>
  <c r="O49" i="1"/>
  <c r="E99" i="2" l="1"/>
  <c r="A100" i="2" s="1"/>
  <c r="B99" i="2"/>
  <c r="C99" i="2" s="1"/>
  <c r="N51" i="1"/>
  <c r="M51" i="1" s="1"/>
  <c r="O50" i="1"/>
  <c r="E100" i="2" l="1"/>
  <c r="B100" i="2"/>
  <c r="C100" i="2" s="1"/>
  <c r="A101" i="2"/>
  <c r="O51" i="1"/>
  <c r="N52" i="1"/>
  <c r="M52" i="1" s="1"/>
  <c r="E101" i="2" l="1"/>
  <c r="A102" i="2" s="1"/>
  <c r="B101" i="2"/>
  <c r="C101" i="2" s="1"/>
  <c r="N53" i="1"/>
  <c r="M53" i="1" s="1"/>
  <c r="O52" i="1"/>
  <c r="E102" i="2" l="1"/>
  <c r="A103" i="2" s="1"/>
  <c r="B102" i="2"/>
  <c r="C102" i="2" s="1"/>
  <c r="N54" i="1"/>
  <c r="M54" i="1" s="1"/>
  <c r="O53" i="1"/>
  <c r="E103" i="2" l="1"/>
  <c r="A104" i="2" s="1"/>
  <c r="B103" i="2"/>
  <c r="C103" i="2" s="1"/>
  <c r="N55" i="1"/>
  <c r="M55" i="1" s="1"/>
  <c r="O54" i="1"/>
  <c r="E104" i="2" l="1"/>
  <c r="B104" i="2"/>
  <c r="C104" i="2" s="1"/>
  <c r="A105" i="2"/>
  <c r="N56" i="1"/>
  <c r="M56" i="1" s="1"/>
  <c r="O55" i="1"/>
  <c r="E105" i="2" l="1"/>
  <c r="B105" i="2"/>
  <c r="C105" i="2" s="1"/>
  <c r="N57" i="1"/>
  <c r="M57" i="1" s="1"/>
  <c r="O56" i="1"/>
  <c r="N58" i="1" l="1"/>
  <c r="M58" i="1" s="1"/>
  <c r="O57" i="1"/>
  <c r="N59" i="1" l="1"/>
  <c r="M59" i="1" s="1"/>
  <c r="O58" i="1"/>
  <c r="N60" i="1" l="1"/>
  <c r="M60" i="1" s="1"/>
  <c r="O59" i="1"/>
  <c r="N61" i="1" l="1"/>
  <c r="M61" i="1" s="1"/>
  <c r="O60" i="1"/>
  <c r="N62" i="1" l="1"/>
  <c r="M62" i="1" s="1"/>
  <c r="O61" i="1"/>
  <c r="N63" i="1" l="1"/>
  <c r="M63" i="1" s="1"/>
  <c r="O62" i="1"/>
  <c r="N64" i="1" l="1"/>
  <c r="M64" i="1" s="1"/>
  <c r="O63" i="1"/>
  <c r="N65" i="1" l="1"/>
  <c r="M65" i="1" s="1"/>
  <c r="O64" i="1"/>
  <c r="N66" i="1" l="1"/>
  <c r="M66" i="1" s="1"/>
  <c r="O65" i="1"/>
  <c r="O66" i="1" l="1"/>
  <c r="N67" i="1"/>
  <c r="M67" i="1" s="1"/>
  <c r="O67" i="1" l="1"/>
  <c r="N68" i="1"/>
  <c r="M68" i="1" s="1"/>
  <c r="O68" i="1" l="1"/>
  <c r="N69" i="1"/>
  <c r="M69" i="1" s="1"/>
  <c r="O69" i="1" l="1"/>
  <c r="N70" i="1"/>
  <c r="M70" i="1" s="1"/>
  <c r="N71" i="1" l="1"/>
  <c r="M71" i="1" s="1"/>
  <c r="O70" i="1"/>
  <c r="N72" i="1" l="1"/>
  <c r="M72" i="1" s="1"/>
  <c r="O71" i="1"/>
  <c r="N73" i="1" l="1"/>
  <c r="M73" i="1" s="1"/>
  <c r="O72" i="1"/>
  <c r="N74" i="1" l="1"/>
  <c r="M74" i="1" s="1"/>
  <c r="O73" i="1"/>
  <c r="O74" i="1" l="1"/>
  <c r="N75" i="1"/>
  <c r="M75" i="1" s="1"/>
  <c r="N76" i="1" l="1"/>
  <c r="M76" i="1" s="1"/>
  <c r="O75" i="1"/>
  <c r="O76" i="1" l="1"/>
  <c r="N77" i="1"/>
  <c r="M77" i="1" s="1"/>
  <c r="N78" i="1" l="1"/>
  <c r="M78" i="1" s="1"/>
  <c r="O77" i="1"/>
  <c r="O78" i="1" l="1"/>
  <c r="N79" i="1"/>
  <c r="M79" i="1" s="1"/>
  <c r="N80" i="1" l="1"/>
  <c r="M80" i="1" s="1"/>
  <c r="O79" i="1"/>
  <c r="N81" i="1" l="1"/>
  <c r="M81" i="1" s="1"/>
  <c r="O80" i="1"/>
  <c r="O81" i="1" l="1"/>
  <c r="N82" i="1"/>
  <c r="M82" i="1" s="1"/>
  <c r="O82" i="1" l="1"/>
  <c r="N83" i="1"/>
  <c r="M83" i="1" s="1"/>
  <c r="O83" i="1" l="1"/>
  <c r="N84" i="1"/>
  <c r="M84" i="1" s="1"/>
  <c r="N85" i="1" l="1"/>
  <c r="M85" i="1" s="1"/>
  <c r="O84" i="1"/>
  <c r="N86" i="1" l="1"/>
  <c r="M86" i="1" s="1"/>
  <c r="O85" i="1"/>
  <c r="N87" i="1" l="1"/>
  <c r="M87" i="1" s="1"/>
  <c r="O86" i="1"/>
  <c r="O87" i="1" l="1"/>
  <c r="N88" i="1"/>
  <c r="M88" i="1" s="1"/>
  <c r="O88" i="1" l="1"/>
  <c r="N89" i="1"/>
  <c r="M89" i="1" s="1"/>
  <c r="O89" i="1" l="1"/>
  <c r="N90" i="1"/>
  <c r="M90" i="1" s="1"/>
  <c r="O90" i="1" l="1"/>
  <c r="N91" i="1"/>
  <c r="M91" i="1" s="1"/>
  <c r="N92" i="1" l="1"/>
  <c r="M92" i="1" s="1"/>
  <c r="O91" i="1"/>
  <c r="O92" i="1" l="1"/>
  <c r="N93" i="1"/>
  <c r="M93" i="1" s="1"/>
  <c r="N94" i="1" l="1"/>
  <c r="M94" i="1" s="1"/>
  <c r="O93" i="1"/>
  <c r="O94" i="1" l="1"/>
  <c r="N95" i="1"/>
  <c r="M95" i="1" s="1"/>
  <c r="N96" i="1" l="1"/>
  <c r="M96" i="1" s="1"/>
  <c r="O95" i="1"/>
  <c r="N97" i="1" l="1"/>
  <c r="M97" i="1" s="1"/>
  <c r="O96" i="1"/>
  <c r="N98" i="1" l="1"/>
  <c r="M98" i="1" s="1"/>
  <c r="O97" i="1"/>
  <c r="N99" i="1" l="1"/>
  <c r="M99" i="1" s="1"/>
  <c r="O98" i="1"/>
  <c r="N100" i="1" l="1"/>
  <c r="M100" i="1" s="1"/>
  <c r="O99" i="1"/>
  <c r="N101" i="1" l="1"/>
  <c r="M101" i="1" s="1"/>
  <c r="O100" i="1"/>
  <c r="N102" i="1" l="1"/>
  <c r="M102" i="1" s="1"/>
  <c r="O101" i="1"/>
  <c r="N103" i="1" l="1"/>
  <c r="M103" i="1" s="1"/>
  <c r="O102" i="1"/>
  <c r="N104" i="1" l="1"/>
  <c r="M104" i="1" s="1"/>
  <c r="O103" i="1"/>
  <c r="N105" i="1" l="1"/>
  <c r="M105" i="1" s="1"/>
  <c r="O104" i="1"/>
  <c r="N106" i="1" l="1"/>
  <c r="M106" i="1" s="1"/>
  <c r="O105" i="1"/>
  <c r="N107" i="1" l="1"/>
  <c r="M107" i="1" s="1"/>
  <c r="O106" i="1"/>
  <c r="N108" i="1" l="1"/>
  <c r="M108" i="1" s="1"/>
  <c r="O107" i="1"/>
  <c r="N109" i="1" l="1"/>
  <c r="M109" i="1" s="1"/>
  <c r="O108" i="1"/>
  <c r="N110" i="1" l="1"/>
  <c r="M110" i="1" s="1"/>
  <c r="O109" i="1"/>
  <c r="N111" i="1" l="1"/>
  <c r="M111" i="1" s="1"/>
  <c r="O110" i="1"/>
  <c r="N112" i="1" l="1"/>
  <c r="M112" i="1" s="1"/>
  <c r="O111" i="1"/>
  <c r="N113" i="1" l="1"/>
  <c r="M113" i="1" s="1"/>
  <c r="O112" i="1"/>
  <c r="N114" i="1" l="1"/>
  <c r="M114" i="1" s="1"/>
  <c r="O113" i="1"/>
  <c r="N115" i="1" l="1"/>
  <c r="M115" i="1" s="1"/>
  <c r="O114" i="1"/>
  <c r="N116" i="1" l="1"/>
  <c r="M116" i="1" s="1"/>
  <c r="O115" i="1"/>
  <c r="O116" i="1" l="1"/>
  <c r="C49" i="2" l="1"/>
</calcChain>
</file>

<file path=xl/sharedStrings.xml><?xml version="1.0" encoding="utf-8"?>
<sst xmlns="http://schemas.openxmlformats.org/spreadsheetml/2006/main" count="106" uniqueCount="93">
  <si>
    <t>Lớp đất</t>
  </si>
  <si>
    <t>Tên đất</t>
  </si>
  <si>
    <t>chiều dày (m)</t>
  </si>
  <si>
    <t>Độ sâu đỉnh lớp đất (m)</t>
  </si>
  <si>
    <t>THÔNG SỐ ĐỊA CHẤT</t>
  </si>
  <si>
    <r>
      <t>γ' (T/m</t>
    </r>
    <r>
      <rPr>
        <vertAlign val="superscript"/>
        <sz val="12"/>
        <color theme="1"/>
        <rFont val="Arial"/>
        <family val="2"/>
      </rPr>
      <t>3</t>
    </r>
    <r>
      <rPr>
        <sz val="12"/>
        <color theme="1"/>
        <rFont val="Arial"/>
        <family val="2"/>
      </rPr>
      <t>)</t>
    </r>
  </si>
  <si>
    <r>
      <t>γ</t>
    </r>
    <r>
      <rPr>
        <vertAlign val="subscript"/>
        <sz val="12"/>
        <color theme="1"/>
        <rFont val="Arial"/>
        <family val="2"/>
      </rPr>
      <t>dn</t>
    </r>
    <r>
      <rPr>
        <sz val="12"/>
        <color theme="1"/>
        <rFont val="Arial"/>
        <family val="2"/>
      </rPr>
      <t xml:space="preserve"> (T/m</t>
    </r>
    <r>
      <rPr>
        <vertAlign val="superscript"/>
        <sz val="12"/>
        <color theme="1"/>
        <rFont val="Arial"/>
        <family val="2"/>
      </rPr>
      <t>3</t>
    </r>
    <r>
      <rPr>
        <sz val="12"/>
        <color theme="1"/>
        <rFont val="Arial"/>
        <family val="2"/>
      </rPr>
      <t>)</t>
    </r>
  </si>
  <si>
    <t>Độ sâu mực nước ngầm:</t>
  </si>
  <si>
    <t>Tên lớp</t>
  </si>
  <si>
    <t>Độ sâu bắt đầu lấy mẫu</t>
  </si>
  <si>
    <t>Độ sâu kết thúc lấy mẫu</t>
  </si>
  <si>
    <t>SPT</t>
  </si>
  <si>
    <t>Lớp cuối</t>
  </si>
  <si>
    <t>S</t>
  </si>
  <si>
    <t>Đất rời</t>
  </si>
  <si>
    <t>C</t>
  </si>
  <si>
    <t>Đất dính</t>
  </si>
  <si>
    <t>MẶT CẮT TRỤ ĐỊA CHẤT</t>
  </si>
  <si>
    <t>SỨC CHỊU TẢI CỌC THEO THÍ NGHIỆM XUYÊN TIÊU CHUẨN - SPT</t>
  </si>
  <si>
    <t>TIÊU CHUẨN TCVN 10304:2014</t>
  </si>
  <si>
    <t>Cọc:</t>
  </si>
  <si>
    <t>C1</t>
  </si>
  <si>
    <t>THÔNG SỐ CỌC:</t>
  </si>
  <si>
    <t>Đóng/Ép</t>
  </si>
  <si>
    <t>Loại tiết diện cọc:</t>
  </si>
  <si>
    <t>Vuông</t>
  </si>
  <si>
    <t>Kích thước tiết diện:</t>
  </si>
  <si>
    <t>m</t>
  </si>
  <si>
    <t>Diện tích tiết diện mũi cọc:</t>
  </si>
  <si>
    <r>
      <t>m</t>
    </r>
    <r>
      <rPr>
        <vertAlign val="superscript"/>
        <sz val="11"/>
        <color indexed="8"/>
        <rFont val="Arial"/>
        <family val="2"/>
      </rPr>
      <t>2</t>
    </r>
  </si>
  <si>
    <t>Chu vi thân cọc:</t>
  </si>
  <si>
    <t>Chiều sâu đáy đài:</t>
  </si>
  <si>
    <t>CÔNG THỨC TÍNH SỨC CHỊU TẢI CỌC:</t>
  </si>
  <si>
    <t>Sức chịu tải của đất nền đối với cọc chịu nén:</t>
  </si>
  <si>
    <t>Sức chịu tải trọng nén cực hạn</t>
  </si>
  <si>
    <t>Trọng lượng bản thân cọc có kể đến hệ số độ tin cậy bằng 1,1</t>
  </si>
  <si>
    <t>hệ số điều kiện làm việc, kể đến yếu tố tăng mức độ đồng nhất của nền đất khi sử dụng móng cọc</t>
  </si>
  <si>
    <t>lấy bằng 1 đối với cọc đơn và lấy bằng 1,15 trong móng nhiều cọc</t>
  </si>
  <si>
    <t>hệ số tin cậy về tầm quan trọng của công trình, lấy bằng 1,2; 1,15 và 1,1 tương ứng với tầm quan</t>
  </si>
  <si>
    <t>trọng của công trình cấp I, II và III ( Phụ lục F của tiêu chuẩn)</t>
  </si>
  <si>
    <t>hệ số độ tin cậy theo đất,</t>
  </si>
  <si>
    <r>
      <t>R</t>
    </r>
    <r>
      <rPr>
        <i/>
        <vertAlign val="subscript"/>
        <sz val="11"/>
        <color indexed="8"/>
        <rFont val="Arial"/>
        <family val="2"/>
      </rPr>
      <t>c,u</t>
    </r>
    <r>
      <rPr>
        <i/>
        <sz val="11"/>
        <color indexed="8"/>
        <rFont val="Arial"/>
        <family val="2"/>
      </rPr>
      <t xml:space="preserve"> = q</t>
    </r>
    <r>
      <rPr>
        <i/>
        <vertAlign val="subscript"/>
        <sz val="11"/>
        <color indexed="8"/>
        <rFont val="Arial"/>
        <family val="2"/>
      </rPr>
      <t>b</t>
    </r>
    <r>
      <rPr>
        <i/>
        <sz val="11"/>
        <color indexed="8"/>
        <rFont val="Arial"/>
        <family val="2"/>
      </rPr>
      <t>A</t>
    </r>
    <r>
      <rPr>
        <i/>
        <vertAlign val="subscript"/>
        <sz val="11"/>
        <color indexed="8"/>
        <rFont val="Arial"/>
        <family val="2"/>
      </rPr>
      <t>b</t>
    </r>
    <r>
      <rPr>
        <i/>
        <sz val="11"/>
        <color indexed="8"/>
        <rFont val="Arial"/>
        <family val="2"/>
      </rPr>
      <t xml:space="preserve"> + uΣ(f</t>
    </r>
    <r>
      <rPr>
        <i/>
        <vertAlign val="subscript"/>
        <sz val="11"/>
        <color indexed="8"/>
        <rFont val="Arial"/>
        <family val="2"/>
      </rPr>
      <t>c,i</t>
    </r>
    <r>
      <rPr>
        <i/>
        <sz val="11"/>
        <color indexed="8"/>
        <rFont val="Arial"/>
        <family val="2"/>
      </rPr>
      <t>l</t>
    </r>
    <r>
      <rPr>
        <i/>
        <vertAlign val="subscript"/>
        <sz val="11"/>
        <color indexed="8"/>
        <rFont val="Arial"/>
        <family val="2"/>
      </rPr>
      <t>c,i</t>
    </r>
    <r>
      <rPr>
        <i/>
        <sz val="11"/>
        <color indexed="8"/>
        <rFont val="Arial"/>
        <family val="2"/>
      </rPr>
      <t xml:space="preserve"> + f</t>
    </r>
    <r>
      <rPr>
        <i/>
        <vertAlign val="subscript"/>
        <sz val="11"/>
        <color indexed="8"/>
        <rFont val="Arial"/>
        <family val="2"/>
      </rPr>
      <t>s,i</t>
    </r>
    <r>
      <rPr>
        <i/>
        <sz val="11"/>
        <color indexed="8"/>
        <rFont val="Arial"/>
        <family val="2"/>
      </rPr>
      <t>l</t>
    </r>
    <r>
      <rPr>
        <i/>
        <vertAlign val="subscript"/>
        <sz val="11"/>
        <color indexed="8"/>
        <rFont val="Arial"/>
        <family val="2"/>
      </rPr>
      <t>s,i</t>
    </r>
    <r>
      <rPr>
        <i/>
        <sz val="11"/>
        <color indexed="8"/>
        <rFont val="Arial"/>
        <family val="2"/>
      </rPr>
      <t>)</t>
    </r>
  </si>
  <si>
    <t>(kN)</t>
  </si>
  <si>
    <t>Cường độ sức kháng của đất dưới mũi cọc, xác định như sau:</t>
  </si>
  <si>
    <t>cường độ sức kháng trung bình trên đoạn cọc nằm trong lớp đất rời thứ i</t>
  </si>
  <si>
    <t>cường độ sức kháng trung bình trên đoạn cọc nằm trong lớp đất dính thứ i</t>
  </si>
  <si>
    <t>hệ số điều chỉnh cho cọc đóng</t>
  </si>
  <si>
    <t>hệ số điều chỉnh theo độ mảnh h/d của cọc đóng, bằng 1 với cọc khoan nhồi</t>
  </si>
  <si>
    <t>chiều dài đoạn cọc nằm trong lớp đất rời thứ “i”</t>
  </si>
  <si>
    <t>chiều dài đoạn cọc nằm trong lớp đất dính thứ “i”</t>
  </si>
  <si>
    <t>khoan nhồi có biện pháp làm sạch mũi cọc tin cậy và bơm vữa ximăng gia cường đất dưới mũi cọc</t>
  </si>
  <si>
    <t>Sức chịu tải cực hạn tính theo công thức của Viện Kiến trúc Nhật Bản</t>
  </si>
  <si>
    <t>Stt</t>
  </si>
  <si>
    <t>Loại đất</t>
  </si>
  <si>
    <r>
      <t>σ'</t>
    </r>
    <r>
      <rPr>
        <b/>
        <vertAlign val="subscript"/>
        <sz val="11"/>
        <color rgb="FFFF0000"/>
        <rFont val="Arial"/>
        <family val="2"/>
      </rPr>
      <t>v</t>
    </r>
    <r>
      <rPr>
        <b/>
        <sz val="11"/>
        <color rgb="FFFF0000"/>
        <rFont val="Arial"/>
        <family val="2"/>
      </rPr>
      <t xml:space="preserve"> (T/m2)</t>
    </r>
  </si>
  <si>
    <r>
      <t>C</t>
    </r>
    <r>
      <rPr>
        <b/>
        <vertAlign val="subscript"/>
        <sz val="11"/>
        <color rgb="FFFF0000"/>
        <rFont val="Arial"/>
        <family val="2"/>
      </rPr>
      <t>u,i</t>
    </r>
    <r>
      <rPr>
        <b/>
        <sz val="11"/>
        <color rgb="FFFF0000"/>
        <rFont val="Arial"/>
        <family val="2"/>
      </rPr>
      <t xml:space="preserve"> (T/m2)</t>
    </r>
  </si>
  <si>
    <r>
      <t>α</t>
    </r>
    <r>
      <rPr>
        <b/>
        <vertAlign val="subscript"/>
        <sz val="11"/>
        <color rgb="FFFF0000"/>
        <rFont val="Arial"/>
        <family val="2"/>
      </rPr>
      <t>p</t>
    </r>
  </si>
  <si>
    <r>
      <t>f</t>
    </r>
    <r>
      <rPr>
        <b/>
        <vertAlign val="subscript"/>
        <sz val="11"/>
        <color rgb="FFFF0000"/>
        <rFont val="Arial"/>
        <family val="2"/>
      </rPr>
      <t>L</t>
    </r>
  </si>
  <si>
    <r>
      <t>q</t>
    </r>
    <r>
      <rPr>
        <b/>
        <vertAlign val="subscript"/>
        <sz val="11"/>
        <color rgb="FFFF0000"/>
        <rFont val="Arial"/>
        <family val="2"/>
      </rPr>
      <t>b</t>
    </r>
    <r>
      <rPr>
        <b/>
        <sz val="11"/>
        <color rgb="FFFF0000"/>
        <rFont val="Arial"/>
        <family val="2"/>
      </rPr>
      <t>*A</t>
    </r>
    <r>
      <rPr>
        <b/>
        <vertAlign val="subscript"/>
        <sz val="11"/>
        <color rgb="FFFF0000"/>
        <rFont val="Arial"/>
        <family val="2"/>
      </rPr>
      <t>b</t>
    </r>
    <r>
      <rPr>
        <b/>
        <sz val="11"/>
        <color rgb="FFFF0000"/>
        <rFont val="Arial"/>
        <family val="2"/>
      </rPr>
      <t xml:space="preserve"> (T)</t>
    </r>
  </si>
  <si>
    <t>Qa (T)</t>
  </si>
  <si>
    <r>
      <t>A</t>
    </r>
    <r>
      <rPr>
        <vertAlign val="subscript"/>
        <sz val="11"/>
        <color indexed="8"/>
        <rFont val="Arial"/>
        <family val="2"/>
      </rPr>
      <t>b</t>
    </r>
    <r>
      <rPr>
        <sz val="11"/>
        <color indexed="8"/>
        <rFont val="Arial"/>
        <family val="2"/>
      </rPr>
      <t xml:space="preserve"> =</t>
    </r>
  </si>
  <si>
    <t>u =</t>
  </si>
  <si>
    <r>
      <t>R</t>
    </r>
    <r>
      <rPr>
        <vertAlign val="subscript"/>
        <sz val="11"/>
        <color indexed="8"/>
        <rFont val="Arial"/>
        <family val="2"/>
      </rPr>
      <t>c,u</t>
    </r>
    <r>
      <rPr>
        <sz val="11"/>
        <color theme="1"/>
        <rFont val="Arial"/>
        <family val="2"/>
      </rPr>
      <t xml:space="preserve"> -</t>
    </r>
  </si>
  <si>
    <r>
      <t>W</t>
    </r>
    <r>
      <rPr>
        <vertAlign val="subscript"/>
        <sz val="11"/>
        <color indexed="8"/>
        <rFont val="Arial"/>
        <family val="2"/>
      </rPr>
      <t>c</t>
    </r>
    <r>
      <rPr>
        <sz val="11"/>
        <color theme="1"/>
        <rFont val="Arial"/>
        <family val="2"/>
      </rPr>
      <t xml:space="preserve"> -</t>
    </r>
  </si>
  <si>
    <r>
      <rPr>
        <sz val="11"/>
        <color indexed="8"/>
        <rFont val="Arial"/>
        <family val="2"/>
      </rPr>
      <t>γ</t>
    </r>
    <r>
      <rPr>
        <vertAlign val="subscript"/>
        <sz val="11"/>
        <color indexed="8"/>
        <rFont val="Arial"/>
        <family val="2"/>
      </rPr>
      <t>o</t>
    </r>
    <r>
      <rPr>
        <sz val="11"/>
        <color theme="1"/>
        <rFont val="Arial"/>
        <family val="2"/>
      </rPr>
      <t xml:space="preserve"> -</t>
    </r>
  </si>
  <si>
    <r>
      <t>γ</t>
    </r>
    <r>
      <rPr>
        <vertAlign val="subscript"/>
        <sz val="11"/>
        <color indexed="8"/>
        <rFont val="Arial"/>
        <family val="2"/>
      </rPr>
      <t>o</t>
    </r>
    <r>
      <rPr>
        <sz val="11"/>
        <color theme="1"/>
        <rFont val="Arial"/>
        <family val="2"/>
      </rPr>
      <t xml:space="preserve"> =</t>
    </r>
  </si>
  <si>
    <r>
      <t>γ</t>
    </r>
    <r>
      <rPr>
        <vertAlign val="subscript"/>
        <sz val="11"/>
        <color indexed="8"/>
        <rFont val="Arial"/>
        <family val="2"/>
      </rPr>
      <t>n</t>
    </r>
    <r>
      <rPr>
        <sz val="11"/>
        <color theme="1"/>
        <rFont val="Arial"/>
        <family val="2"/>
      </rPr>
      <t xml:space="preserve"> -</t>
    </r>
  </si>
  <si>
    <r>
      <t>γ</t>
    </r>
    <r>
      <rPr>
        <vertAlign val="subscript"/>
        <sz val="11"/>
        <color indexed="8"/>
        <rFont val="Arial"/>
        <family val="2"/>
      </rPr>
      <t>n</t>
    </r>
    <r>
      <rPr>
        <sz val="11"/>
        <color theme="1"/>
        <rFont val="Arial"/>
        <family val="2"/>
      </rPr>
      <t xml:space="preserve"> =</t>
    </r>
  </si>
  <si>
    <r>
      <t>γ</t>
    </r>
    <r>
      <rPr>
        <vertAlign val="subscript"/>
        <sz val="11"/>
        <color indexed="8"/>
        <rFont val="Arial"/>
        <family val="2"/>
      </rPr>
      <t>k</t>
    </r>
    <r>
      <rPr>
        <sz val="11"/>
        <color theme="1"/>
        <rFont val="Arial"/>
        <family val="2"/>
      </rPr>
      <t xml:space="preserve"> -</t>
    </r>
  </si>
  <si>
    <r>
      <t>γ</t>
    </r>
    <r>
      <rPr>
        <vertAlign val="subscript"/>
        <sz val="11"/>
        <color indexed="8"/>
        <rFont val="Arial"/>
        <family val="2"/>
      </rPr>
      <t>k</t>
    </r>
    <r>
      <rPr>
        <sz val="11"/>
        <color theme="1"/>
        <rFont val="Arial"/>
        <family val="2"/>
      </rPr>
      <t xml:space="preserve"> =</t>
    </r>
  </si>
  <si>
    <r>
      <t>q</t>
    </r>
    <r>
      <rPr>
        <vertAlign val="subscript"/>
        <sz val="11"/>
        <color indexed="8"/>
        <rFont val="Arial"/>
        <family val="2"/>
      </rPr>
      <t>b</t>
    </r>
    <r>
      <rPr>
        <sz val="11"/>
        <color theme="1"/>
        <rFont val="Arial"/>
        <family val="2"/>
      </rPr>
      <t xml:space="preserve"> -</t>
    </r>
  </si>
  <si>
    <r>
      <t>Khi mũi cọc nằm trong đất rời q</t>
    </r>
    <r>
      <rPr>
        <vertAlign val="subscript"/>
        <sz val="11"/>
        <color indexed="8"/>
        <rFont val="Arial"/>
        <family val="2"/>
      </rPr>
      <t>b</t>
    </r>
    <r>
      <rPr>
        <sz val="11"/>
        <color theme="1"/>
        <rFont val="Arial"/>
        <family val="2"/>
      </rPr>
      <t>=300N</t>
    </r>
    <r>
      <rPr>
        <vertAlign val="subscript"/>
        <sz val="11"/>
        <color indexed="8"/>
        <rFont val="Arial"/>
        <family val="2"/>
      </rPr>
      <t>p</t>
    </r>
    <r>
      <rPr>
        <sz val="11"/>
        <color theme="1"/>
        <rFont val="Arial"/>
        <family val="2"/>
      </rPr>
      <t xml:space="preserve"> cho cọc đóng (ép) và q</t>
    </r>
    <r>
      <rPr>
        <vertAlign val="subscript"/>
        <sz val="11"/>
        <color indexed="8"/>
        <rFont val="Arial"/>
        <family val="2"/>
      </rPr>
      <t>b</t>
    </r>
    <r>
      <rPr>
        <sz val="11"/>
        <color theme="1"/>
        <rFont val="Arial"/>
        <family val="2"/>
      </rPr>
      <t>=150N</t>
    </r>
    <r>
      <rPr>
        <vertAlign val="subscript"/>
        <sz val="11"/>
        <color indexed="8"/>
        <rFont val="Arial"/>
        <family val="2"/>
      </rPr>
      <t>p</t>
    </r>
    <r>
      <rPr>
        <sz val="11"/>
        <color theme="1"/>
        <rFont val="Arial"/>
        <family val="2"/>
      </rPr>
      <t xml:space="preserve"> cho cọc khoan nhồi</t>
    </r>
  </si>
  <si>
    <r>
      <t>Khi mũi cọc nằm trong đất dính q</t>
    </r>
    <r>
      <rPr>
        <vertAlign val="subscript"/>
        <sz val="11"/>
        <color indexed="8"/>
        <rFont val="Arial"/>
        <family val="2"/>
      </rPr>
      <t>b</t>
    </r>
    <r>
      <rPr>
        <sz val="11"/>
        <color theme="1"/>
        <rFont val="Arial"/>
        <family val="2"/>
      </rPr>
      <t>=9c</t>
    </r>
    <r>
      <rPr>
        <vertAlign val="subscript"/>
        <sz val="11"/>
        <color indexed="8"/>
        <rFont val="Arial"/>
        <family val="2"/>
      </rPr>
      <t>u</t>
    </r>
    <r>
      <rPr>
        <sz val="11"/>
        <color theme="1"/>
        <rFont val="Arial"/>
        <family val="2"/>
      </rPr>
      <t xml:space="preserve"> cho cọc đóng (ép) và q</t>
    </r>
    <r>
      <rPr>
        <vertAlign val="subscript"/>
        <sz val="11"/>
        <color indexed="8"/>
        <rFont val="Arial"/>
        <family val="2"/>
      </rPr>
      <t>b</t>
    </r>
    <r>
      <rPr>
        <sz val="11"/>
        <color theme="1"/>
        <rFont val="Arial"/>
        <family val="2"/>
      </rPr>
      <t>=6c</t>
    </r>
    <r>
      <rPr>
        <vertAlign val="subscript"/>
        <sz val="11"/>
        <color indexed="8"/>
        <rFont val="Arial"/>
        <family val="2"/>
      </rPr>
      <t>u</t>
    </r>
    <r>
      <rPr>
        <sz val="11"/>
        <color theme="1"/>
        <rFont val="Arial"/>
        <family val="2"/>
      </rPr>
      <t xml:space="preserve"> cho cọc khoan nhồi</t>
    </r>
  </si>
  <si>
    <r>
      <t>f</t>
    </r>
    <r>
      <rPr>
        <vertAlign val="subscript"/>
        <sz val="11"/>
        <color indexed="8"/>
        <rFont val="Arial"/>
        <family val="2"/>
      </rPr>
      <t>s,i</t>
    </r>
    <r>
      <rPr>
        <sz val="11"/>
        <color theme="1"/>
        <rFont val="Arial"/>
        <family val="2"/>
      </rPr>
      <t xml:space="preserve"> -</t>
    </r>
  </si>
  <si>
    <r>
      <t>f</t>
    </r>
    <r>
      <rPr>
        <vertAlign val="subscript"/>
        <sz val="11"/>
        <color indexed="8"/>
        <rFont val="Arial"/>
        <family val="2"/>
      </rPr>
      <t>s,i</t>
    </r>
    <r>
      <rPr>
        <sz val="11"/>
        <color theme="1"/>
        <rFont val="Arial"/>
        <family val="2"/>
      </rPr>
      <t xml:space="preserve"> = 10N</t>
    </r>
    <r>
      <rPr>
        <vertAlign val="subscript"/>
        <sz val="11"/>
        <color indexed="8"/>
        <rFont val="Arial"/>
        <family val="2"/>
      </rPr>
      <t>s,i</t>
    </r>
    <r>
      <rPr>
        <sz val="11"/>
        <color theme="1"/>
        <rFont val="Arial"/>
        <family val="2"/>
      </rPr>
      <t>/3</t>
    </r>
  </si>
  <si>
    <r>
      <t>f</t>
    </r>
    <r>
      <rPr>
        <vertAlign val="subscript"/>
        <sz val="11"/>
        <color indexed="8"/>
        <rFont val="Arial"/>
        <family val="2"/>
      </rPr>
      <t>c,i</t>
    </r>
    <r>
      <rPr>
        <sz val="11"/>
        <color theme="1"/>
        <rFont val="Arial"/>
        <family val="2"/>
      </rPr>
      <t xml:space="preserve"> -</t>
    </r>
  </si>
  <si>
    <r>
      <t>f</t>
    </r>
    <r>
      <rPr>
        <vertAlign val="subscript"/>
        <sz val="11"/>
        <color indexed="8"/>
        <rFont val="Arial"/>
        <family val="2"/>
      </rPr>
      <t>c,i</t>
    </r>
    <r>
      <rPr>
        <sz val="11"/>
        <color theme="1"/>
        <rFont val="Arial"/>
        <family val="2"/>
      </rPr>
      <t xml:space="preserve"> = </t>
    </r>
    <r>
      <rPr>
        <sz val="11"/>
        <color indexed="8"/>
        <rFont val="Arial"/>
        <family val="2"/>
      </rPr>
      <t>α</t>
    </r>
    <r>
      <rPr>
        <vertAlign val="subscript"/>
        <sz val="11"/>
        <color indexed="8"/>
        <rFont val="Arial"/>
        <family val="2"/>
      </rPr>
      <t>p</t>
    </r>
    <r>
      <rPr>
        <sz val="11"/>
        <color indexed="8"/>
        <rFont val="Arial"/>
        <family val="2"/>
      </rPr>
      <t>f</t>
    </r>
    <r>
      <rPr>
        <vertAlign val="subscript"/>
        <sz val="11"/>
        <color indexed="8"/>
        <rFont val="Arial"/>
        <family val="2"/>
      </rPr>
      <t>L</t>
    </r>
    <r>
      <rPr>
        <sz val="11"/>
        <color indexed="8"/>
        <rFont val="Arial"/>
        <family val="2"/>
      </rPr>
      <t>c</t>
    </r>
    <r>
      <rPr>
        <vertAlign val="subscript"/>
        <sz val="11"/>
        <color indexed="8"/>
        <rFont val="Arial"/>
        <family val="2"/>
      </rPr>
      <t>u,i</t>
    </r>
  </si>
  <si>
    <r>
      <rPr>
        <sz val="11"/>
        <color indexed="8"/>
        <rFont val="Arial"/>
        <family val="2"/>
      </rPr>
      <t>α</t>
    </r>
    <r>
      <rPr>
        <vertAlign val="subscript"/>
        <sz val="11"/>
        <color indexed="8"/>
        <rFont val="Arial"/>
        <family val="2"/>
      </rPr>
      <t>p</t>
    </r>
    <r>
      <rPr>
        <sz val="11"/>
        <color theme="1"/>
        <rFont val="Arial"/>
        <family val="2"/>
      </rPr>
      <t xml:space="preserve"> -</t>
    </r>
  </si>
  <si>
    <r>
      <t>f</t>
    </r>
    <r>
      <rPr>
        <vertAlign val="subscript"/>
        <sz val="11"/>
        <color indexed="8"/>
        <rFont val="Arial"/>
        <family val="2"/>
      </rPr>
      <t>L</t>
    </r>
    <r>
      <rPr>
        <sz val="11"/>
        <color theme="1"/>
        <rFont val="Arial"/>
        <family val="2"/>
      </rPr>
      <t xml:space="preserve"> -</t>
    </r>
  </si>
  <si>
    <r>
      <t>α</t>
    </r>
    <r>
      <rPr>
        <sz val="11"/>
        <color indexed="8"/>
        <rFont val="Arial"/>
        <family val="2"/>
      </rPr>
      <t xml:space="preserve"> =</t>
    </r>
  </si>
  <si>
    <r>
      <t>l</t>
    </r>
    <r>
      <rPr>
        <vertAlign val="subscript"/>
        <sz val="11"/>
        <color indexed="8"/>
        <rFont val="Arial"/>
        <family val="2"/>
      </rPr>
      <t>s,i</t>
    </r>
    <r>
      <rPr>
        <sz val="11"/>
        <color theme="1"/>
        <rFont val="Arial"/>
        <family val="2"/>
      </rPr>
      <t xml:space="preserve"> -</t>
    </r>
  </si>
  <si>
    <r>
      <t>l</t>
    </r>
    <r>
      <rPr>
        <vertAlign val="subscript"/>
        <sz val="11"/>
        <color indexed="8"/>
        <rFont val="Arial"/>
        <family val="2"/>
      </rPr>
      <t>c,i</t>
    </r>
    <r>
      <rPr>
        <sz val="11"/>
        <color theme="1"/>
        <rFont val="Arial"/>
        <family val="2"/>
      </rPr>
      <t xml:space="preserve"> -</t>
    </r>
  </si>
  <si>
    <r>
      <t>N</t>
    </r>
    <r>
      <rPr>
        <vertAlign val="subscript"/>
        <sz val="11"/>
        <color indexed="8"/>
        <rFont val="Arial"/>
        <family val="2"/>
      </rPr>
      <t>p</t>
    </r>
    <r>
      <rPr>
        <sz val="11"/>
        <color theme="1"/>
        <rFont val="Arial"/>
        <family val="2"/>
      </rPr>
      <t xml:space="preserve"> -</t>
    </r>
  </si>
  <si>
    <r>
      <t>Đối với các loại đất cát, nếu trị số N</t>
    </r>
    <r>
      <rPr>
        <vertAlign val="subscript"/>
        <sz val="11"/>
        <color indexed="8"/>
        <rFont val="Arial"/>
        <family val="2"/>
      </rPr>
      <t>p</t>
    </r>
    <r>
      <rPr>
        <sz val="11"/>
        <color theme="1"/>
        <rFont val="Arial"/>
        <family val="2"/>
      </rPr>
      <t xml:space="preserve"> &gt; 50 thì chỉ lấy N</t>
    </r>
    <r>
      <rPr>
        <vertAlign val="subscript"/>
        <sz val="11"/>
        <color indexed="8"/>
        <rFont val="Arial"/>
        <family val="2"/>
      </rPr>
      <t>p</t>
    </r>
    <r>
      <rPr>
        <sz val="11"/>
        <color theme="1"/>
        <rFont val="Arial"/>
        <family val="2"/>
      </rPr>
      <t xml:space="preserve"> = 50; nếu trị số N</t>
    </r>
    <r>
      <rPr>
        <vertAlign val="subscript"/>
        <sz val="11"/>
        <color indexed="8"/>
        <rFont val="Arial"/>
        <family val="2"/>
      </rPr>
      <t>s,i</t>
    </r>
    <r>
      <rPr>
        <sz val="11"/>
        <color theme="1"/>
        <rFont val="Arial"/>
        <family val="2"/>
      </rPr>
      <t xml:space="preserve"> &gt; 50 thì lấy N</t>
    </r>
    <r>
      <rPr>
        <vertAlign val="subscript"/>
        <sz val="11"/>
        <color indexed="8"/>
        <rFont val="Arial"/>
        <family val="2"/>
      </rPr>
      <t>s,i</t>
    </r>
    <r>
      <rPr>
        <sz val="11"/>
        <color theme="1"/>
        <rFont val="Arial"/>
        <family val="2"/>
      </rPr>
      <t xml:space="preserve"> = 50</t>
    </r>
  </si>
  <si>
    <r>
      <t>Đối với nền đá hoặc cuội sỏi trạng thái chặt, khi N</t>
    </r>
    <r>
      <rPr>
        <vertAlign val="subscript"/>
        <sz val="11"/>
        <color indexed="8"/>
        <rFont val="Arial"/>
        <family val="2"/>
      </rPr>
      <t>p</t>
    </r>
    <r>
      <rPr>
        <sz val="11"/>
        <color theme="1"/>
        <rFont val="Arial"/>
        <family val="2"/>
      </rPr>
      <t>&gt;100 thì lấy q</t>
    </r>
    <r>
      <rPr>
        <vertAlign val="subscript"/>
        <sz val="11"/>
        <color indexed="8"/>
        <rFont val="Arial"/>
        <family val="2"/>
      </rPr>
      <t>b</t>
    </r>
    <r>
      <rPr>
        <sz val="11"/>
        <color theme="1"/>
        <rFont val="Arial"/>
        <family val="2"/>
      </rPr>
      <t xml:space="preserve"> = 20 Mpa cho cọc đóng và cọc</t>
    </r>
  </si>
  <si>
    <t>γ' (T/m2)</t>
  </si>
  <si>
    <t>Cao Trình Đỉnh (m)</t>
  </si>
  <si>
    <t>Cao Trình Đáy (m)</t>
  </si>
  <si>
    <t>Cao Trình mũi cọc dự kiến:</t>
  </si>
  <si>
    <t>Rc,u  (T)</t>
  </si>
  <si>
    <r>
      <t>uΣ(f</t>
    </r>
    <r>
      <rPr>
        <b/>
        <vertAlign val="subscript"/>
        <sz val="11"/>
        <color rgb="FFFF0000"/>
        <rFont val="Arial"/>
        <family val="2"/>
      </rPr>
      <t>c,i</t>
    </r>
    <r>
      <rPr>
        <b/>
        <sz val="11"/>
        <color rgb="FFFF0000"/>
        <rFont val="Arial"/>
        <family val="2"/>
      </rPr>
      <t>l</t>
    </r>
    <r>
      <rPr>
        <b/>
        <vertAlign val="subscript"/>
        <sz val="11"/>
        <color rgb="FFFF0000"/>
        <rFont val="Arial"/>
        <family val="2"/>
      </rPr>
      <t>c,i</t>
    </r>
    <r>
      <rPr>
        <b/>
        <sz val="11"/>
        <color rgb="FFFF0000"/>
        <rFont val="Arial"/>
        <family val="2"/>
      </rPr>
      <t xml:space="preserve"> + f</t>
    </r>
    <r>
      <rPr>
        <b/>
        <vertAlign val="subscript"/>
        <sz val="11"/>
        <color rgb="FFFF0000"/>
        <rFont val="Arial"/>
        <family val="2"/>
      </rPr>
      <t>s,i</t>
    </r>
    <r>
      <rPr>
        <b/>
        <sz val="11"/>
        <color rgb="FFFF0000"/>
        <rFont val="Arial"/>
        <family val="2"/>
      </rPr>
      <t>l</t>
    </r>
    <r>
      <rPr>
        <b/>
        <vertAlign val="subscript"/>
        <sz val="11"/>
        <color rgb="FFFF0000"/>
        <rFont val="Arial"/>
        <family val="2"/>
      </rPr>
      <t>s,i</t>
    </r>
    <r>
      <rPr>
        <b/>
        <sz val="11"/>
        <color rgb="FFFF0000"/>
        <rFont val="Arial"/>
        <family val="2"/>
      </rPr>
      <t>) 
(T)</t>
    </r>
  </si>
  <si>
    <t>Cao Trình Đáy Đài:</t>
  </si>
  <si>
    <t>Cấp Xét: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</si>
</sst>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vertAlign val="subscript"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5"/>
      <name val="Arial"/>
      <family val="2"/>
    </font>
    <font>
      <sz val="13"/>
      <color theme="1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sz val="11"/>
      <color indexed="8"/>
      <name val="Arial"/>
      <family val="2"/>
    </font>
    <font>
      <vertAlign val="subscript"/>
      <sz val="11"/>
      <color indexed="8"/>
      <name val="Arial"/>
      <family val="2"/>
    </font>
    <font>
      <sz val="11"/>
      <name val="Arial"/>
      <family val="2"/>
    </font>
    <font>
      <vertAlign val="superscript"/>
      <sz val="11"/>
      <color indexed="8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i/>
      <vertAlign val="subscript"/>
      <sz val="11"/>
      <color indexed="8"/>
      <name val="Arial"/>
      <family val="2"/>
    </font>
    <font>
      <i/>
      <sz val="11"/>
      <color indexed="8"/>
      <name val="Arial"/>
      <family val="2"/>
    </font>
    <font>
      <b/>
      <vertAlign val="subscript"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  <protection locked="0"/>
    </xf>
    <xf numFmtId="2" fontId="4" fillId="0" borderId="1" xfId="0" applyNumberFormat="1" applyFont="1" applyBorder="1" applyAlignment="1" applyProtection="1">
      <alignment horizontal="center"/>
      <protection locked="0"/>
    </xf>
    <xf numFmtId="2" fontId="1" fillId="0" borderId="1" xfId="0" applyNumberFormat="1" applyFont="1" applyBorder="1" applyAlignment="1" applyProtection="1">
      <alignment horizontal="center"/>
    </xf>
    <xf numFmtId="0" fontId="1" fillId="2" borderId="0" xfId="0" applyFont="1" applyFill="1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6" fillId="0" borderId="0" xfId="0" applyFont="1" applyAlignment="1" applyProtection="1">
      <alignment horizontal="center"/>
    </xf>
    <xf numFmtId="0" fontId="7" fillId="0" borderId="0" xfId="0" applyFont="1" applyProtection="1"/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NumberFormat="1" applyFont="1" applyAlignment="1">
      <alignment horizontal="centerContinuous" vertical="center"/>
    </xf>
    <xf numFmtId="164" fontId="10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65" fontId="14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/>
    <xf numFmtId="0" fontId="6" fillId="0" borderId="0" xfId="0" applyFont="1" applyAlignment="1">
      <alignment horizontal="centerContinuous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228600</xdr:colOff>
      <xdr:row>11</xdr:row>
      <xdr:rowOff>4762</xdr:rowOff>
    </xdr:from>
    <xdr:ext cx="1931050" cy="11116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285875" y="6234112"/>
              <a:ext cx="1931050" cy="11116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𝑄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𝑎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𝛾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𝑜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𝛾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b>
                        </m:sSub>
                      </m:den>
                    </m:f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𝑅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,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𝑢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𝛾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𝑘</m:t>
                            </m:r>
                          </m:sub>
                        </m:sSub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</a:rPr>
                      <m:t>−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𝑊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1285875" y="6234112"/>
              <a:ext cx="1931050" cy="11116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𝑄_𝑎=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𝛾_</a:t>
              </a:r>
              <a:r>
                <a:rPr lang="en-US" sz="1100" b="0" i="0">
                  <a:latin typeface="Cambria Math" panose="02040503050406030204" pitchFamily="18" charset="0"/>
                </a:rPr>
                <a:t>𝑜/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𝛾_</a:t>
              </a:r>
              <a:r>
                <a:rPr lang="en-US" sz="1100" b="0" i="0">
                  <a:latin typeface="Cambria Math" panose="02040503050406030204" pitchFamily="18" charset="0"/>
                </a:rPr>
                <a:t>𝑛   𝑅_(𝑐,𝑢)/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𝛾_</a:t>
              </a:r>
              <a:r>
                <a:rPr lang="en-US" sz="1100" b="0" i="0">
                  <a:latin typeface="Cambria Math" panose="02040503050406030204" pitchFamily="18" charset="0"/>
                </a:rPr>
                <a:t>𝑘 −𝑊_𝑐</a:t>
              </a:r>
              <a:endParaRPr lang="en-US" sz="1100"/>
            </a:p>
          </xdr:txBody>
        </xdr:sp>
      </mc:Fallback>
    </mc:AlternateContent>
    <xdr:clientData/>
  </xdr:oneCellAnchor>
  <xdr:twoCellAnchor editAs="oneCell">
    <xdr:from>
      <xdr:col>0</xdr:col>
      <xdr:colOff>533400</xdr:colOff>
      <xdr:row>29</xdr:row>
      <xdr:rowOff>209550</xdr:rowOff>
    </xdr:from>
    <xdr:to>
      <xdr:col>5</xdr:col>
      <xdr:colOff>542925</xdr:colOff>
      <xdr:row>39</xdr:row>
      <xdr:rowOff>47625</xdr:rowOff>
    </xdr:to>
    <xdr:pic>
      <xdr:nvPicPr>
        <xdr:cNvPr id="3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6419850"/>
          <a:ext cx="3514725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\TINH%20MONG\MONG%20COC\coc2v2%20-10304%20-%20Cop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iachat"/>
      <sheetName val="SCT_PLB"/>
      <sheetName val="SCT_PLC"/>
      <sheetName val="Sheet3"/>
      <sheetName val="data1"/>
      <sheetName val="data2"/>
      <sheetName val="thuyetMinh"/>
    </sheetNames>
    <sheetDataSet>
      <sheetData sheetId="0"/>
      <sheetData sheetId="1">
        <row r="4">
          <cell r="B4">
            <v>1</v>
          </cell>
          <cell r="C4" t="str">
            <v>Sét</v>
          </cell>
        </row>
        <row r="5">
          <cell r="B5">
            <v>2</v>
          </cell>
          <cell r="C5" t="str">
            <v>Cát</v>
          </cell>
        </row>
        <row r="6">
          <cell r="B6">
            <v>3</v>
          </cell>
          <cell r="C6" t="str">
            <v>Sét</v>
          </cell>
        </row>
        <row r="7">
          <cell r="B7">
            <v>4</v>
          </cell>
          <cell r="C7" t="str">
            <v>Sét</v>
          </cell>
        </row>
        <row r="8">
          <cell r="B8">
            <v>5</v>
          </cell>
          <cell r="C8" t="str">
            <v>Sét</v>
          </cell>
        </row>
        <row r="9">
          <cell r="B9">
            <v>6</v>
          </cell>
          <cell r="C9" t="str">
            <v>Sét</v>
          </cell>
        </row>
        <row r="10">
          <cell r="B10">
            <v>7</v>
          </cell>
          <cell r="C10" t="str">
            <v>Cát</v>
          </cell>
        </row>
        <row r="11">
          <cell r="B11" t="str">
            <v/>
          </cell>
        </row>
        <row r="12">
          <cell r="B12" t="str">
            <v/>
          </cell>
        </row>
        <row r="13">
          <cell r="B13" t="str">
            <v/>
          </cell>
        </row>
        <row r="14">
          <cell r="B14" t="str">
            <v/>
          </cell>
        </row>
        <row r="15">
          <cell r="B15" t="str">
            <v/>
          </cell>
        </row>
        <row r="16">
          <cell r="B16" t="str">
            <v/>
          </cell>
        </row>
        <row r="17">
          <cell r="B17" t="str">
            <v/>
          </cell>
        </row>
        <row r="18">
          <cell r="B18" t="str">
            <v/>
          </cell>
        </row>
        <row r="19">
          <cell r="B19" t="str">
            <v/>
          </cell>
        </row>
        <row r="20">
          <cell r="B20" t="str">
            <v/>
          </cell>
        </row>
        <row r="21">
          <cell r="B21">
            <v>7</v>
          </cell>
          <cell r="C21" t="str">
            <v>Cát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16"/>
  <sheetViews>
    <sheetView tabSelected="1" workbookViewId="0">
      <selection activeCell="G14" sqref="G14"/>
    </sheetView>
  </sheetViews>
  <sheetFormatPr defaultColWidth="9" defaultRowHeight="15" x14ac:dyDescent="0.2"/>
  <cols>
    <col min="1" max="3" width="9" style="1"/>
    <col min="4" max="4" width="9.85546875" style="1" customWidth="1"/>
    <col min="5" max="8" width="9" style="1"/>
    <col min="9" max="9" width="7.5703125" style="1" customWidth="1"/>
    <col min="10" max="11" width="9" style="1"/>
    <col min="12" max="12" width="7.42578125" style="1" customWidth="1"/>
    <col min="13" max="16384" width="9" style="1"/>
  </cols>
  <sheetData>
    <row r="1" spans="2:16" x14ac:dyDescent="0.2">
      <c r="C1" s="45" t="s">
        <v>4</v>
      </c>
      <c r="D1" s="45"/>
      <c r="E1" s="45"/>
      <c r="F1" s="45"/>
      <c r="G1" s="15" t="s">
        <v>13</v>
      </c>
      <c r="H1" s="1" t="s">
        <v>14</v>
      </c>
      <c r="M1" s="46" t="s">
        <v>17</v>
      </c>
      <c r="N1" s="46"/>
      <c r="O1" s="46"/>
      <c r="P1" s="46"/>
    </row>
    <row r="2" spans="2:16" x14ac:dyDescent="0.2">
      <c r="C2" s="45"/>
      <c r="D2" s="45"/>
      <c r="E2" s="45"/>
      <c r="F2" s="45"/>
      <c r="G2" s="15" t="s">
        <v>15</v>
      </c>
      <c r="H2" s="1" t="s">
        <v>16</v>
      </c>
      <c r="M2" s="46"/>
      <c r="N2" s="46"/>
      <c r="O2" s="46"/>
      <c r="P2" s="46"/>
    </row>
    <row r="3" spans="2:16" x14ac:dyDescent="0.2">
      <c r="B3" s="1" t="s">
        <v>7</v>
      </c>
      <c r="E3" s="7"/>
    </row>
    <row r="4" spans="2:16" ht="60" x14ac:dyDescent="0.2">
      <c r="B4" s="2" t="s">
        <v>0</v>
      </c>
      <c r="C4" s="2" t="s">
        <v>1</v>
      </c>
      <c r="D4" s="2" t="s">
        <v>2</v>
      </c>
      <c r="E4" s="2" t="s">
        <v>3</v>
      </c>
      <c r="F4" s="2" t="s">
        <v>5</v>
      </c>
      <c r="G4" s="2" t="s">
        <v>6</v>
      </c>
      <c r="M4" s="8" t="s">
        <v>8</v>
      </c>
      <c r="N4" s="8" t="s">
        <v>9</v>
      </c>
      <c r="O4" s="8" t="s">
        <v>10</v>
      </c>
      <c r="P4" s="8" t="s">
        <v>11</v>
      </c>
    </row>
    <row r="5" spans="2:16" ht="15.75" x14ac:dyDescent="0.25">
      <c r="B5" s="3">
        <f>IF(C5&lt;&gt;"",1,"")</f>
        <v>1</v>
      </c>
      <c r="C5" s="4" t="s">
        <v>13</v>
      </c>
      <c r="D5" s="5">
        <v>4</v>
      </c>
      <c r="E5" s="5">
        <v>1.6</v>
      </c>
      <c r="F5" s="4">
        <v>1.84</v>
      </c>
      <c r="G5" s="4">
        <v>0.84</v>
      </c>
      <c r="M5" s="9">
        <f>IF(N5&lt;&gt;"",lop(N5,B23),"")</f>
        <v>1</v>
      </c>
      <c r="N5" s="10">
        <v>2</v>
      </c>
      <c r="O5" s="9">
        <f>N5+0.45</f>
        <v>2.4500000000000002</v>
      </c>
      <c r="P5" s="11">
        <v>0</v>
      </c>
    </row>
    <row r="6" spans="2:16" ht="15.75" x14ac:dyDescent="0.25">
      <c r="B6" s="3">
        <f>IF(C6&lt;&gt;"",B5+1,"")</f>
        <v>2</v>
      </c>
      <c r="C6" s="4" t="s">
        <v>13</v>
      </c>
      <c r="D6" s="5">
        <v>2.4</v>
      </c>
      <c r="E6" s="6">
        <f>IF(C6&lt;&gt;"",E5+D5,"")</f>
        <v>5.6</v>
      </c>
      <c r="F6" s="4">
        <v>1.89</v>
      </c>
      <c r="G6" s="4">
        <v>0.89</v>
      </c>
      <c r="M6" s="9">
        <f>IF(N6&lt;&gt;"",lop(N6,B24),"")</f>
        <v>1</v>
      </c>
      <c r="N6" s="9">
        <f>IF(N5&lt;&gt;"",IF((2+O5)&gt;($E$23+$D$23),"",N5+2),"")</f>
        <v>4</v>
      </c>
      <c r="O6" s="9">
        <f>IF(N6&lt;&gt;"",N6+0.45,"")</f>
        <v>4.45</v>
      </c>
      <c r="P6" s="11">
        <v>5</v>
      </c>
    </row>
    <row r="7" spans="2:16" ht="15.75" x14ac:dyDescent="0.25">
      <c r="B7" s="3">
        <f>IF(C7&lt;&gt;"",B6+1,"")</f>
        <v>3</v>
      </c>
      <c r="C7" s="4" t="s">
        <v>13</v>
      </c>
      <c r="D7" s="5">
        <v>4</v>
      </c>
      <c r="E7" s="6">
        <f>IF(C7&lt;&gt;"",E6+D6,"")</f>
        <v>8</v>
      </c>
      <c r="F7" s="4">
        <v>1.82</v>
      </c>
      <c r="G7" s="4">
        <v>0.82</v>
      </c>
      <c r="M7" s="9">
        <f>IF(N7&lt;&gt;"",lop(N7,B25),"")</f>
        <v>2</v>
      </c>
      <c r="N7" s="9">
        <f t="shared" ref="N7:N70" si="0">IF(N6&lt;&gt;"",IF((2+O6)&gt;($E$23+$D$23),"",N6+2),"")</f>
        <v>6</v>
      </c>
      <c r="O7" s="9">
        <f t="shared" ref="O7:O70" si="1">IF(N7&lt;&gt;"",N7+0.45,"")</f>
        <v>6.45</v>
      </c>
      <c r="P7" s="10">
        <v>5</v>
      </c>
    </row>
    <row r="8" spans="2:16" ht="15.75" x14ac:dyDescent="0.25">
      <c r="B8" s="3">
        <f t="shared" ref="B8:B21" si="2">IF(C8&lt;&gt;"",B7+1,"")</f>
        <v>4</v>
      </c>
      <c r="C8" s="4" t="s">
        <v>13</v>
      </c>
      <c r="D8" s="5">
        <v>0</v>
      </c>
      <c r="E8" s="6">
        <f t="shared" ref="E8:E21" si="3">IF(C8&lt;&gt;"",E7+D7,"")</f>
        <v>12</v>
      </c>
      <c r="F8" s="4"/>
      <c r="G8" s="4"/>
      <c r="M8" s="9">
        <f>IF(N8&lt;&gt;"",lop(N8,B26),"")</f>
        <v>2</v>
      </c>
      <c r="N8" s="9">
        <f t="shared" si="0"/>
        <v>8</v>
      </c>
      <c r="O8" s="9">
        <f t="shared" si="1"/>
        <v>8.4499999999999993</v>
      </c>
      <c r="P8" s="10">
        <v>6</v>
      </c>
    </row>
    <row r="9" spans="2:16" ht="15.75" x14ac:dyDescent="0.25">
      <c r="B9" s="3">
        <f t="shared" si="2"/>
        <v>5</v>
      </c>
      <c r="C9" s="4" t="s">
        <v>13</v>
      </c>
      <c r="D9" s="5">
        <v>6.4</v>
      </c>
      <c r="E9" s="6">
        <f t="shared" si="3"/>
        <v>12</v>
      </c>
      <c r="F9" s="4">
        <v>1.99</v>
      </c>
      <c r="G9" s="4">
        <v>0.99</v>
      </c>
      <c r="M9" s="9">
        <f>IF(N9&lt;&gt;"",lop(N9,B27),"")</f>
        <v>3</v>
      </c>
      <c r="N9" s="9">
        <f t="shared" si="0"/>
        <v>10</v>
      </c>
      <c r="O9" s="9">
        <f t="shared" si="1"/>
        <v>10.45</v>
      </c>
      <c r="P9" s="10">
        <v>2</v>
      </c>
    </row>
    <row r="10" spans="2:16" ht="15.75" x14ac:dyDescent="0.25">
      <c r="B10" s="3">
        <f t="shared" si="2"/>
        <v>6</v>
      </c>
      <c r="C10" s="4" t="s">
        <v>13</v>
      </c>
      <c r="D10" s="5">
        <v>0</v>
      </c>
      <c r="E10" s="6">
        <f t="shared" si="3"/>
        <v>18.399999999999999</v>
      </c>
      <c r="F10" s="4"/>
      <c r="G10" s="4"/>
      <c r="M10" s="9">
        <f>IF(N10&lt;&gt;"",lop(N10,B28),"")</f>
        <v>3</v>
      </c>
      <c r="N10" s="9">
        <f t="shared" si="0"/>
        <v>12</v>
      </c>
      <c r="O10" s="9">
        <f t="shared" si="1"/>
        <v>12.45</v>
      </c>
      <c r="P10" s="10">
        <v>2</v>
      </c>
    </row>
    <row r="11" spans="2:16" ht="15.75" x14ac:dyDescent="0.25">
      <c r="B11" s="3">
        <f t="shared" si="2"/>
        <v>7</v>
      </c>
      <c r="C11" s="4" t="s">
        <v>13</v>
      </c>
      <c r="D11" s="5">
        <v>11.6</v>
      </c>
      <c r="E11" s="6">
        <f t="shared" si="3"/>
        <v>18.399999999999999</v>
      </c>
      <c r="F11" s="4"/>
      <c r="G11" s="4"/>
      <c r="M11" s="9">
        <f>IF(N11&lt;&gt;"",lop(N11,B29),"")</f>
        <v>5</v>
      </c>
      <c r="N11" s="9">
        <f t="shared" si="0"/>
        <v>14</v>
      </c>
      <c r="O11" s="9">
        <f t="shared" si="1"/>
        <v>14.45</v>
      </c>
      <c r="P11" s="10">
        <v>8</v>
      </c>
    </row>
    <row r="12" spans="2:16" ht="15.75" x14ac:dyDescent="0.25">
      <c r="B12" s="3">
        <f t="shared" si="2"/>
        <v>8</v>
      </c>
      <c r="C12" s="4" t="s">
        <v>15</v>
      </c>
      <c r="D12" s="5">
        <v>10</v>
      </c>
      <c r="E12" s="6">
        <f t="shared" si="3"/>
        <v>30</v>
      </c>
      <c r="F12" s="4"/>
      <c r="G12" s="4"/>
      <c r="M12" s="9">
        <f>IF(N12&lt;&gt;"",lop(N12,B30),"")</f>
        <v>5</v>
      </c>
      <c r="N12" s="9">
        <f t="shared" si="0"/>
        <v>16</v>
      </c>
      <c r="O12" s="9">
        <f t="shared" si="1"/>
        <v>16.45</v>
      </c>
      <c r="P12" s="10">
        <v>13</v>
      </c>
    </row>
    <row r="13" spans="2:16" ht="15.75" x14ac:dyDescent="0.25">
      <c r="B13" s="3" t="str">
        <f t="shared" si="2"/>
        <v/>
      </c>
      <c r="C13" s="4"/>
      <c r="D13" s="5"/>
      <c r="E13" s="6" t="str">
        <f t="shared" si="3"/>
        <v/>
      </c>
      <c r="F13" s="4"/>
      <c r="G13" s="4"/>
      <c r="M13" s="9">
        <f>IF(N13&lt;&gt;"",lop(N13,B31),"")</f>
        <v>5</v>
      </c>
      <c r="N13" s="9">
        <f t="shared" si="0"/>
        <v>18</v>
      </c>
      <c r="O13" s="9">
        <f t="shared" si="1"/>
        <v>18.45</v>
      </c>
      <c r="P13" s="10">
        <v>16</v>
      </c>
    </row>
    <row r="14" spans="2:16" ht="15.75" x14ac:dyDescent="0.25">
      <c r="B14" s="3" t="str">
        <f t="shared" si="2"/>
        <v/>
      </c>
      <c r="C14" s="4"/>
      <c r="D14" s="5"/>
      <c r="E14" s="6" t="str">
        <f t="shared" si="3"/>
        <v/>
      </c>
      <c r="F14" s="4"/>
      <c r="G14" s="4"/>
      <c r="M14" s="9">
        <f>IF(N14&lt;&gt;"",lop(N14,B32),"")</f>
        <v>7</v>
      </c>
      <c r="N14" s="9">
        <f t="shared" si="0"/>
        <v>20</v>
      </c>
      <c r="O14" s="9">
        <f t="shared" si="1"/>
        <v>20.45</v>
      </c>
      <c r="P14" s="10">
        <v>12</v>
      </c>
    </row>
    <row r="15" spans="2:16" ht="15.75" x14ac:dyDescent="0.25">
      <c r="B15" s="3" t="str">
        <f t="shared" si="2"/>
        <v/>
      </c>
      <c r="C15" s="4"/>
      <c r="D15" s="5"/>
      <c r="E15" s="6" t="str">
        <f t="shared" si="3"/>
        <v/>
      </c>
      <c r="F15" s="4"/>
      <c r="G15" s="4"/>
      <c r="M15" s="9">
        <f>IF(N15&lt;&gt;"",lop(N15,B33),"")</f>
        <v>7</v>
      </c>
      <c r="N15" s="9">
        <f t="shared" si="0"/>
        <v>22</v>
      </c>
      <c r="O15" s="9">
        <f t="shared" si="1"/>
        <v>22.45</v>
      </c>
      <c r="P15" s="10">
        <v>15</v>
      </c>
    </row>
    <row r="16" spans="2:16" ht="15.75" x14ac:dyDescent="0.25">
      <c r="B16" s="3" t="str">
        <f t="shared" si="2"/>
        <v/>
      </c>
      <c r="C16" s="4"/>
      <c r="D16" s="5"/>
      <c r="E16" s="6" t="str">
        <f t="shared" si="3"/>
        <v/>
      </c>
      <c r="F16" s="4"/>
      <c r="G16" s="4"/>
      <c r="M16" s="9">
        <f>IF(N16&lt;&gt;"",lop(N16,B34),"")</f>
        <v>7</v>
      </c>
      <c r="N16" s="9">
        <f t="shared" si="0"/>
        <v>24</v>
      </c>
      <c r="O16" s="9">
        <f t="shared" si="1"/>
        <v>24.45</v>
      </c>
      <c r="P16" s="10">
        <v>17</v>
      </c>
    </row>
    <row r="17" spans="1:16" ht="15.75" x14ac:dyDescent="0.25">
      <c r="B17" s="3" t="str">
        <f t="shared" si="2"/>
        <v/>
      </c>
      <c r="C17" s="4"/>
      <c r="D17" s="5"/>
      <c r="E17" s="6" t="str">
        <f t="shared" si="3"/>
        <v/>
      </c>
      <c r="F17" s="4"/>
      <c r="G17" s="4"/>
      <c r="M17" s="9">
        <f>IF(N17&lt;&gt;"",lop(N17,B35),"")</f>
        <v>7</v>
      </c>
      <c r="N17" s="9">
        <f t="shared" si="0"/>
        <v>26</v>
      </c>
      <c r="O17" s="9">
        <f t="shared" si="1"/>
        <v>26.45</v>
      </c>
      <c r="P17" s="10">
        <v>16</v>
      </c>
    </row>
    <row r="18" spans="1:16" ht="15.75" x14ac:dyDescent="0.25">
      <c r="B18" s="3" t="str">
        <f t="shared" si="2"/>
        <v/>
      </c>
      <c r="C18" s="4"/>
      <c r="D18" s="5"/>
      <c r="E18" s="6" t="str">
        <f t="shared" si="3"/>
        <v/>
      </c>
      <c r="F18" s="4"/>
      <c r="G18" s="4"/>
      <c r="M18" s="9">
        <f>IF(N18&lt;&gt;"",lop(N18,B36),"")</f>
        <v>7</v>
      </c>
      <c r="N18" s="9">
        <f t="shared" si="0"/>
        <v>28</v>
      </c>
      <c r="O18" s="9">
        <f t="shared" si="1"/>
        <v>28.45</v>
      </c>
      <c r="P18" s="10">
        <v>20</v>
      </c>
    </row>
    <row r="19" spans="1:16" ht="15.75" x14ac:dyDescent="0.25">
      <c r="B19" s="3" t="str">
        <f t="shared" si="2"/>
        <v/>
      </c>
      <c r="C19" s="4"/>
      <c r="D19" s="5"/>
      <c r="E19" s="6" t="str">
        <f t="shared" si="3"/>
        <v/>
      </c>
      <c r="F19" s="4"/>
      <c r="G19" s="4"/>
      <c r="M19" s="9">
        <f>IF(N19&lt;&gt;"",lop(N19,B37),"")</f>
        <v>7</v>
      </c>
      <c r="N19" s="9">
        <f t="shared" si="0"/>
        <v>30</v>
      </c>
      <c r="O19" s="9">
        <f t="shared" si="1"/>
        <v>30.45</v>
      </c>
      <c r="P19" s="10"/>
    </row>
    <row r="20" spans="1:16" ht="15.75" x14ac:dyDescent="0.25">
      <c r="B20" s="3" t="str">
        <f t="shared" si="2"/>
        <v/>
      </c>
      <c r="C20" s="4"/>
      <c r="D20" s="5"/>
      <c r="E20" s="6" t="str">
        <f t="shared" si="3"/>
        <v/>
      </c>
      <c r="F20" s="4"/>
      <c r="G20" s="4"/>
      <c r="M20" s="9">
        <f>IF(N20&lt;&gt;"",lop(N20,B38),"")</f>
        <v>8</v>
      </c>
      <c r="N20" s="9">
        <f t="shared" si="0"/>
        <v>32</v>
      </c>
      <c r="O20" s="9">
        <f t="shared" si="1"/>
        <v>32.450000000000003</v>
      </c>
      <c r="P20" s="10"/>
    </row>
    <row r="21" spans="1:16" ht="15.75" x14ac:dyDescent="0.25">
      <c r="B21" s="3" t="str">
        <f t="shared" si="2"/>
        <v/>
      </c>
      <c r="C21" s="4"/>
      <c r="D21" s="5"/>
      <c r="E21" s="6" t="str">
        <f t="shared" si="3"/>
        <v/>
      </c>
      <c r="F21" s="4"/>
      <c r="G21" s="4"/>
      <c r="M21" s="9">
        <f>IF(N21&lt;&gt;"",lop(N21,B39),"")</f>
        <v>8</v>
      </c>
      <c r="N21" s="9">
        <f t="shared" si="0"/>
        <v>34</v>
      </c>
      <c r="O21" s="9">
        <f t="shared" si="1"/>
        <v>34.450000000000003</v>
      </c>
      <c r="P21" s="10"/>
    </row>
    <row r="22" spans="1:16" ht="15.75" x14ac:dyDescent="0.25">
      <c r="M22" s="9">
        <f>IF(N22&lt;&gt;"",lop(N22,B40),"")</f>
        <v>8</v>
      </c>
      <c r="N22" s="9">
        <f t="shared" si="0"/>
        <v>36</v>
      </c>
      <c r="O22" s="9">
        <f t="shared" si="1"/>
        <v>36.450000000000003</v>
      </c>
      <c r="P22" s="10"/>
    </row>
    <row r="23" spans="1:16" ht="15.75" x14ac:dyDescent="0.25">
      <c r="A23" s="12" t="s">
        <v>12</v>
      </c>
      <c r="B23" s="13">
        <f>MAX(B6:B22)</f>
        <v>8</v>
      </c>
      <c r="C23" s="13" t="str">
        <f>INDEX(C5:C21,B23)</f>
        <v>C</v>
      </c>
      <c r="D23" s="13">
        <f>INDEX(D5:D21,B23)</f>
        <v>10</v>
      </c>
      <c r="E23" s="13">
        <f>INDEX(E5:E21,B23)</f>
        <v>30</v>
      </c>
      <c r="M23" s="9">
        <f>IF(N23&lt;&gt;"",lop(N23,B41),"")</f>
        <v>8</v>
      </c>
      <c r="N23" s="9">
        <f t="shared" si="0"/>
        <v>38</v>
      </c>
      <c r="O23" s="9">
        <f t="shared" si="1"/>
        <v>38.450000000000003</v>
      </c>
      <c r="P23" s="10"/>
    </row>
    <row r="24" spans="1:16" ht="15.75" x14ac:dyDescent="0.25">
      <c r="A24" s="12"/>
      <c r="B24" s="12"/>
      <c r="C24" s="12"/>
      <c r="D24" s="14"/>
      <c r="E24" s="12"/>
      <c r="M24" s="9" t="str">
        <f>IF(N24&lt;&gt;"",lop(N24,B42),"")</f>
        <v/>
      </c>
      <c r="N24" s="9" t="str">
        <f t="shared" si="0"/>
        <v/>
      </c>
      <c r="O24" s="9" t="str">
        <f t="shared" si="1"/>
        <v/>
      </c>
      <c r="P24" s="10"/>
    </row>
    <row r="25" spans="1:16" ht="15.75" x14ac:dyDescent="0.25">
      <c r="M25" s="9" t="str">
        <f>IF(N25&lt;&gt;"",lop(N25,B43),"")</f>
        <v/>
      </c>
      <c r="N25" s="9" t="str">
        <f t="shared" si="0"/>
        <v/>
      </c>
      <c r="O25" s="9" t="str">
        <f t="shared" si="1"/>
        <v/>
      </c>
      <c r="P25" s="10"/>
    </row>
    <row r="26" spans="1:16" ht="15.75" x14ac:dyDescent="0.25">
      <c r="M26" s="9" t="str">
        <f>IF(N26&lt;&gt;"",lop(N26,B44),"")</f>
        <v/>
      </c>
      <c r="N26" s="9" t="str">
        <f t="shared" si="0"/>
        <v/>
      </c>
      <c r="O26" s="9" t="str">
        <f t="shared" si="1"/>
        <v/>
      </c>
      <c r="P26" s="10"/>
    </row>
    <row r="27" spans="1:16" ht="15.75" x14ac:dyDescent="0.25">
      <c r="M27" s="9" t="str">
        <f>IF(N27&lt;&gt;"",lop(N27,B45),"")</f>
        <v/>
      </c>
      <c r="N27" s="9" t="str">
        <f t="shared" si="0"/>
        <v/>
      </c>
      <c r="O27" s="9" t="str">
        <f t="shared" si="1"/>
        <v/>
      </c>
      <c r="P27" s="10"/>
    </row>
    <row r="28" spans="1:16" ht="15.75" x14ac:dyDescent="0.25">
      <c r="M28" s="9" t="str">
        <f>IF(N28&lt;&gt;"",lop(N28,B46),"")</f>
        <v/>
      </c>
      <c r="N28" s="9" t="str">
        <f t="shared" si="0"/>
        <v/>
      </c>
      <c r="O28" s="9" t="str">
        <f t="shared" si="1"/>
        <v/>
      </c>
      <c r="P28" s="10"/>
    </row>
    <row r="29" spans="1:16" ht="15.75" x14ac:dyDescent="0.25">
      <c r="M29" s="9" t="str">
        <f>IF(N29&lt;&gt;"",lop(N29,B47),"")</f>
        <v/>
      </c>
      <c r="N29" s="9" t="str">
        <f t="shared" si="0"/>
        <v/>
      </c>
      <c r="O29" s="9" t="str">
        <f t="shared" si="1"/>
        <v/>
      </c>
      <c r="P29" s="10"/>
    </row>
    <row r="30" spans="1:16" ht="15.75" x14ac:dyDescent="0.25">
      <c r="M30" s="9" t="str">
        <f>IF(N30&lt;&gt;"",lop(N30,B48),"")</f>
        <v/>
      </c>
      <c r="N30" s="9" t="str">
        <f t="shared" si="0"/>
        <v/>
      </c>
      <c r="O30" s="9" t="str">
        <f t="shared" si="1"/>
        <v/>
      </c>
      <c r="P30" s="10"/>
    </row>
    <row r="31" spans="1:16" ht="15.75" x14ac:dyDescent="0.25">
      <c r="M31" s="9" t="str">
        <f>IF(N31&lt;&gt;"",lop(N31,B49),"")</f>
        <v/>
      </c>
      <c r="N31" s="9" t="str">
        <f t="shared" si="0"/>
        <v/>
      </c>
      <c r="O31" s="9" t="str">
        <f t="shared" si="1"/>
        <v/>
      </c>
      <c r="P31" s="10"/>
    </row>
    <row r="32" spans="1:16" ht="15.75" x14ac:dyDescent="0.25">
      <c r="M32" s="9" t="str">
        <f>IF(N32&lt;&gt;"",lop(N32,B50),"")</f>
        <v/>
      </c>
      <c r="N32" s="9" t="str">
        <f t="shared" si="0"/>
        <v/>
      </c>
      <c r="O32" s="9" t="str">
        <f t="shared" si="1"/>
        <v/>
      </c>
      <c r="P32" s="10"/>
    </row>
    <row r="33" spans="13:16" ht="15.75" x14ac:dyDescent="0.25">
      <c r="M33" s="9" t="str">
        <f>IF(N33&lt;&gt;"",lop(N33,B51),"")</f>
        <v/>
      </c>
      <c r="N33" s="9" t="str">
        <f t="shared" si="0"/>
        <v/>
      </c>
      <c r="O33" s="9" t="str">
        <f t="shared" si="1"/>
        <v/>
      </c>
      <c r="P33" s="10"/>
    </row>
    <row r="34" spans="13:16" ht="15.75" x14ac:dyDescent="0.25">
      <c r="M34" s="9" t="str">
        <f>IF(N34&lt;&gt;"",lop(N34,B52),"")</f>
        <v/>
      </c>
      <c r="N34" s="9" t="str">
        <f t="shared" si="0"/>
        <v/>
      </c>
      <c r="O34" s="9" t="str">
        <f t="shared" si="1"/>
        <v/>
      </c>
      <c r="P34" s="10"/>
    </row>
    <row r="35" spans="13:16" ht="15.75" x14ac:dyDescent="0.25">
      <c r="M35" s="9" t="str">
        <f>IF(N35&lt;&gt;"",lop(N35,B53),"")</f>
        <v/>
      </c>
      <c r="N35" s="9" t="str">
        <f t="shared" si="0"/>
        <v/>
      </c>
      <c r="O35" s="9" t="str">
        <f t="shared" si="1"/>
        <v/>
      </c>
      <c r="P35" s="10"/>
    </row>
    <row r="36" spans="13:16" ht="15.75" x14ac:dyDescent="0.25">
      <c r="M36" s="9" t="str">
        <f>IF(N36&lt;&gt;"",lop(N36,B54),"")</f>
        <v/>
      </c>
      <c r="N36" s="9" t="str">
        <f t="shared" si="0"/>
        <v/>
      </c>
      <c r="O36" s="9" t="str">
        <f t="shared" si="1"/>
        <v/>
      </c>
      <c r="P36" s="10"/>
    </row>
    <row r="37" spans="13:16" ht="15.75" x14ac:dyDescent="0.25">
      <c r="M37" s="9" t="str">
        <f>IF(N37&lt;&gt;"",lop(N37,B55),"")</f>
        <v/>
      </c>
      <c r="N37" s="9" t="str">
        <f t="shared" si="0"/>
        <v/>
      </c>
      <c r="O37" s="9" t="str">
        <f t="shared" si="1"/>
        <v/>
      </c>
      <c r="P37" s="10"/>
    </row>
    <row r="38" spans="13:16" ht="15.75" x14ac:dyDescent="0.25">
      <c r="M38" s="9" t="str">
        <f>IF(N38&lt;&gt;"",lop(N38,B56),"")</f>
        <v/>
      </c>
      <c r="N38" s="9" t="str">
        <f t="shared" si="0"/>
        <v/>
      </c>
      <c r="O38" s="9" t="str">
        <f t="shared" si="1"/>
        <v/>
      </c>
      <c r="P38" s="10"/>
    </row>
    <row r="39" spans="13:16" ht="15.75" x14ac:dyDescent="0.25">
      <c r="M39" s="9" t="str">
        <f>IF(N39&lt;&gt;"",lop(N39,B57),"")</f>
        <v/>
      </c>
      <c r="N39" s="9" t="str">
        <f t="shared" si="0"/>
        <v/>
      </c>
      <c r="O39" s="9" t="str">
        <f t="shared" si="1"/>
        <v/>
      </c>
      <c r="P39" s="10"/>
    </row>
    <row r="40" spans="13:16" ht="15.75" x14ac:dyDescent="0.25">
      <c r="M40" s="9" t="str">
        <f>IF(N40&lt;&gt;"",lop(N40,B58),"")</f>
        <v/>
      </c>
      <c r="N40" s="9" t="str">
        <f t="shared" si="0"/>
        <v/>
      </c>
      <c r="O40" s="9" t="str">
        <f t="shared" si="1"/>
        <v/>
      </c>
      <c r="P40" s="10"/>
    </row>
    <row r="41" spans="13:16" ht="15.75" x14ac:dyDescent="0.25">
      <c r="M41" s="9" t="str">
        <f>IF(N41&lt;&gt;"",lop(N41,B59),"")</f>
        <v/>
      </c>
      <c r="N41" s="9" t="str">
        <f t="shared" si="0"/>
        <v/>
      </c>
      <c r="O41" s="9" t="str">
        <f t="shared" si="1"/>
        <v/>
      </c>
      <c r="P41" s="10"/>
    </row>
    <row r="42" spans="13:16" ht="15.75" x14ac:dyDescent="0.25">
      <c r="M42" s="9" t="str">
        <f>IF(N42&lt;&gt;"",lop(N42,B60),"")</f>
        <v/>
      </c>
      <c r="N42" s="9" t="str">
        <f t="shared" si="0"/>
        <v/>
      </c>
      <c r="O42" s="9" t="str">
        <f t="shared" si="1"/>
        <v/>
      </c>
      <c r="P42" s="10"/>
    </row>
    <row r="43" spans="13:16" ht="15.75" x14ac:dyDescent="0.25">
      <c r="M43" s="9" t="str">
        <f>IF(N43&lt;&gt;"",lop(N43,B61),"")</f>
        <v/>
      </c>
      <c r="N43" s="9" t="str">
        <f t="shared" si="0"/>
        <v/>
      </c>
      <c r="O43" s="9" t="str">
        <f t="shared" si="1"/>
        <v/>
      </c>
      <c r="P43" s="10"/>
    </row>
    <row r="44" spans="13:16" ht="15.75" x14ac:dyDescent="0.25">
      <c r="M44" s="9" t="str">
        <f>IF(N44&lt;&gt;"",lop(N44,B62),"")</f>
        <v/>
      </c>
      <c r="N44" s="9" t="str">
        <f t="shared" si="0"/>
        <v/>
      </c>
      <c r="O44" s="9" t="str">
        <f t="shared" si="1"/>
        <v/>
      </c>
      <c r="P44" s="10"/>
    </row>
    <row r="45" spans="13:16" ht="15.75" x14ac:dyDescent="0.25">
      <c r="M45" s="9" t="str">
        <f>IF(N45&lt;&gt;"",lop(N45,B63),"")</f>
        <v/>
      </c>
      <c r="N45" s="9" t="str">
        <f t="shared" si="0"/>
        <v/>
      </c>
      <c r="O45" s="9" t="str">
        <f t="shared" si="1"/>
        <v/>
      </c>
      <c r="P45" s="10"/>
    </row>
    <row r="46" spans="13:16" ht="15.75" x14ac:dyDescent="0.25">
      <c r="M46" s="9" t="str">
        <f>IF(N46&lt;&gt;"",lop(N46,B64),"")</f>
        <v/>
      </c>
      <c r="N46" s="9" t="str">
        <f t="shared" si="0"/>
        <v/>
      </c>
      <c r="O46" s="9" t="str">
        <f t="shared" si="1"/>
        <v/>
      </c>
      <c r="P46" s="10"/>
    </row>
    <row r="47" spans="13:16" ht="15.75" x14ac:dyDescent="0.25">
      <c r="M47" s="9" t="str">
        <f>IF(N47&lt;&gt;"",lop(N47,B65),"")</f>
        <v/>
      </c>
      <c r="N47" s="9" t="str">
        <f t="shared" si="0"/>
        <v/>
      </c>
      <c r="O47" s="9" t="str">
        <f t="shared" si="1"/>
        <v/>
      </c>
      <c r="P47" s="10"/>
    </row>
    <row r="48" spans="13:16" ht="15.75" x14ac:dyDescent="0.25">
      <c r="M48" s="9" t="str">
        <f>IF(N48&lt;&gt;"",lop(N48,B66),"")</f>
        <v/>
      </c>
      <c r="N48" s="9" t="str">
        <f t="shared" si="0"/>
        <v/>
      </c>
      <c r="O48" s="9" t="str">
        <f t="shared" si="1"/>
        <v/>
      </c>
      <c r="P48" s="10"/>
    </row>
    <row r="49" spans="13:16" ht="15.75" x14ac:dyDescent="0.25">
      <c r="M49" s="9" t="str">
        <f>IF(N49&lt;&gt;"",lop(N49,B67),"")</f>
        <v/>
      </c>
      <c r="N49" s="9" t="str">
        <f t="shared" si="0"/>
        <v/>
      </c>
      <c r="O49" s="9" t="str">
        <f t="shared" si="1"/>
        <v/>
      </c>
      <c r="P49" s="10"/>
    </row>
    <row r="50" spans="13:16" ht="15.75" x14ac:dyDescent="0.25">
      <c r="M50" s="9" t="str">
        <f>IF(N50&lt;&gt;"",lop(N50,B68),"")</f>
        <v/>
      </c>
      <c r="N50" s="9" t="str">
        <f t="shared" si="0"/>
        <v/>
      </c>
      <c r="O50" s="9" t="str">
        <f t="shared" si="1"/>
        <v/>
      </c>
      <c r="P50" s="10"/>
    </row>
    <row r="51" spans="13:16" ht="15.75" x14ac:dyDescent="0.25">
      <c r="M51" s="9" t="str">
        <f>IF(N51&lt;&gt;"",lop(N51,B69),"")</f>
        <v/>
      </c>
      <c r="N51" s="9" t="str">
        <f t="shared" si="0"/>
        <v/>
      </c>
      <c r="O51" s="9" t="str">
        <f t="shared" si="1"/>
        <v/>
      </c>
      <c r="P51" s="10"/>
    </row>
    <row r="52" spans="13:16" ht="15.75" x14ac:dyDescent="0.25">
      <c r="M52" s="9" t="str">
        <f>IF(N52&lt;&gt;"",lop(N52,B70),"")</f>
        <v/>
      </c>
      <c r="N52" s="9" t="str">
        <f t="shared" si="0"/>
        <v/>
      </c>
      <c r="O52" s="9" t="str">
        <f t="shared" si="1"/>
        <v/>
      </c>
      <c r="P52" s="10"/>
    </row>
    <row r="53" spans="13:16" ht="15.75" x14ac:dyDescent="0.25">
      <c r="M53" s="9" t="str">
        <f>IF(N53&lt;&gt;"",lop(N53,B71),"")</f>
        <v/>
      </c>
      <c r="N53" s="9" t="str">
        <f t="shared" si="0"/>
        <v/>
      </c>
      <c r="O53" s="9" t="str">
        <f t="shared" si="1"/>
        <v/>
      </c>
      <c r="P53" s="10"/>
    </row>
    <row r="54" spans="13:16" ht="15.75" x14ac:dyDescent="0.25">
      <c r="M54" s="9" t="str">
        <f>IF(N54&lt;&gt;"",lop(N54,B72),"")</f>
        <v/>
      </c>
      <c r="N54" s="9" t="str">
        <f t="shared" si="0"/>
        <v/>
      </c>
      <c r="O54" s="9" t="str">
        <f t="shared" si="1"/>
        <v/>
      </c>
      <c r="P54" s="10"/>
    </row>
    <row r="55" spans="13:16" ht="15.75" x14ac:dyDescent="0.25">
      <c r="M55" s="9" t="str">
        <f>IF(N55&lt;&gt;"",lop(N55,B73),"")</f>
        <v/>
      </c>
      <c r="N55" s="9" t="str">
        <f t="shared" si="0"/>
        <v/>
      </c>
      <c r="O55" s="9" t="str">
        <f t="shared" si="1"/>
        <v/>
      </c>
      <c r="P55" s="10"/>
    </row>
    <row r="56" spans="13:16" ht="15.75" x14ac:dyDescent="0.25">
      <c r="M56" s="9" t="str">
        <f>IF(N56&lt;&gt;"",lop(N56,B74),"")</f>
        <v/>
      </c>
      <c r="N56" s="9" t="str">
        <f t="shared" si="0"/>
        <v/>
      </c>
      <c r="O56" s="9" t="str">
        <f t="shared" si="1"/>
        <v/>
      </c>
      <c r="P56" s="10"/>
    </row>
    <row r="57" spans="13:16" ht="15.75" x14ac:dyDescent="0.25">
      <c r="M57" s="9" t="str">
        <f>IF(N57&lt;&gt;"",lop(N57,B75),"")</f>
        <v/>
      </c>
      <c r="N57" s="9" t="str">
        <f t="shared" si="0"/>
        <v/>
      </c>
      <c r="O57" s="9" t="str">
        <f t="shared" si="1"/>
        <v/>
      </c>
      <c r="P57" s="10"/>
    </row>
    <row r="58" spans="13:16" ht="15.75" x14ac:dyDescent="0.25">
      <c r="M58" s="9" t="str">
        <f>IF(N58&lt;&gt;"",lop(N58,B76),"")</f>
        <v/>
      </c>
      <c r="N58" s="9" t="str">
        <f t="shared" si="0"/>
        <v/>
      </c>
      <c r="O58" s="9" t="str">
        <f t="shared" si="1"/>
        <v/>
      </c>
      <c r="P58" s="10"/>
    </row>
    <row r="59" spans="13:16" ht="15.75" x14ac:dyDescent="0.25">
      <c r="M59" s="9" t="str">
        <f>IF(N59&lt;&gt;"",lop(N59,B77),"")</f>
        <v/>
      </c>
      <c r="N59" s="9" t="str">
        <f t="shared" si="0"/>
        <v/>
      </c>
      <c r="O59" s="9" t="str">
        <f t="shared" si="1"/>
        <v/>
      </c>
      <c r="P59" s="10"/>
    </row>
    <row r="60" spans="13:16" ht="15.75" x14ac:dyDescent="0.25">
      <c r="M60" s="9" t="str">
        <f>IF(N60&lt;&gt;"",lop(N60,B78),"")</f>
        <v/>
      </c>
      <c r="N60" s="9" t="str">
        <f t="shared" si="0"/>
        <v/>
      </c>
      <c r="O60" s="9" t="str">
        <f t="shared" si="1"/>
        <v/>
      </c>
      <c r="P60" s="10"/>
    </row>
    <row r="61" spans="13:16" ht="15.75" x14ac:dyDescent="0.25">
      <c r="M61" s="9" t="str">
        <f>IF(N61&lt;&gt;"",lop(N61,B79),"")</f>
        <v/>
      </c>
      <c r="N61" s="9" t="str">
        <f t="shared" si="0"/>
        <v/>
      </c>
      <c r="O61" s="9" t="str">
        <f t="shared" si="1"/>
        <v/>
      </c>
      <c r="P61" s="10"/>
    </row>
    <row r="62" spans="13:16" ht="15.75" x14ac:dyDescent="0.25">
      <c r="M62" s="9" t="str">
        <f>IF(N62&lt;&gt;"",lop(N62,B80),"")</f>
        <v/>
      </c>
      <c r="N62" s="9" t="str">
        <f t="shared" si="0"/>
        <v/>
      </c>
      <c r="O62" s="9" t="str">
        <f t="shared" si="1"/>
        <v/>
      </c>
      <c r="P62" s="10"/>
    </row>
    <row r="63" spans="13:16" ht="15.75" x14ac:dyDescent="0.25">
      <c r="M63" s="9" t="str">
        <f>IF(N63&lt;&gt;"",lop(N63,B81),"")</f>
        <v/>
      </c>
      <c r="N63" s="9" t="str">
        <f t="shared" si="0"/>
        <v/>
      </c>
      <c r="O63" s="9" t="str">
        <f t="shared" si="1"/>
        <v/>
      </c>
      <c r="P63" s="10"/>
    </row>
    <row r="64" spans="13:16" ht="15.75" x14ac:dyDescent="0.25">
      <c r="M64" s="9" t="str">
        <f>IF(N64&lt;&gt;"",lop(N64,B82),"")</f>
        <v/>
      </c>
      <c r="N64" s="9" t="str">
        <f t="shared" si="0"/>
        <v/>
      </c>
      <c r="O64" s="9" t="str">
        <f t="shared" si="1"/>
        <v/>
      </c>
      <c r="P64" s="10"/>
    </row>
    <row r="65" spans="13:16" ht="15.75" x14ac:dyDescent="0.25">
      <c r="M65" s="9" t="str">
        <f>IF(N65&lt;&gt;"",lop(N65,B83),"")</f>
        <v/>
      </c>
      <c r="N65" s="9" t="str">
        <f t="shared" si="0"/>
        <v/>
      </c>
      <c r="O65" s="9" t="str">
        <f t="shared" si="1"/>
        <v/>
      </c>
      <c r="P65" s="10"/>
    </row>
    <row r="66" spans="13:16" ht="15.75" x14ac:dyDescent="0.25">
      <c r="M66" s="9" t="str">
        <f>IF(N66&lt;&gt;"",lop(N66,B84),"")</f>
        <v/>
      </c>
      <c r="N66" s="9" t="str">
        <f t="shared" si="0"/>
        <v/>
      </c>
      <c r="O66" s="9" t="str">
        <f t="shared" si="1"/>
        <v/>
      </c>
      <c r="P66" s="10"/>
    </row>
    <row r="67" spans="13:16" ht="15.75" x14ac:dyDescent="0.25">
      <c r="M67" s="9" t="str">
        <f>IF(N67&lt;&gt;"",lop(N67,B85),"")</f>
        <v/>
      </c>
      <c r="N67" s="9" t="str">
        <f t="shared" si="0"/>
        <v/>
      </c>
      <c r="O67" s="9" t="str">
        <f t="shared" si="1"/>
        <v/>
      </c>
      <c r="P67" s="10"/>
    </row>
    <row r="68" spans="13:16" ht="15.75" x14ac:dyDescent="0.25">
      <c r="M68" s="9" t="str">
        <f>IF(N68&lt;&gt;"",lop(N68,B86),"")</f>
        <v/>
      </c>
      <c r="N68" s="9" t="str">
        <f t="shared" si="0"/>
        <v/>
      </c>
      <c r="O68" s="9" t="str">
        <f t="shared" si="1"/>
        <v/>
      </c>
      <c r="P68" s="10"/>
    </row>
    <row r="69" spans="13:16" ht="15.75" x14ac:dyDescent="0.25">
      <c r="M69" s="9" t="str">
        <f>IF(N69&lt;&gt;"",lop(N69,B87),"")</f>
        <v/>
      </c>
      <c r="N69" s="9" t="str">
        <f t="shared" si="0"/>
        <v/>
      </c>
      <c r="O69" s="9" t="str">
        <f t="shared" si="1"/>
        <v/>
      </c>
      <c r="P69" s="10"/>
    </row>
    <row r="70" spans="13:16" ht="15.75" x14ac:dyDescent="0.25">
      <c r="M70" s="9" t="str">
        <f>IF(N70&lt;&gt;"",lop(N70,B88),"")</f>
        <v/>
      </c>
      <c r="N70" s="9" t="str">
        <f t="shared" si="0"/>
        <v/>
      </c>
      <c r="O70" s="9" t="str">
        <f t="shared" si="1"/>
        <v/>
      </c>
      <c r="P70" s="10"/>
    </row>
    <row r="71" spans="13:16" ht="15.75" x14ac:dyDescent="0.25">
      <c r="M71" s="9" t="str">
        <f>IF(N71&lt;&gt;"",lop(N71,B89),"")</f>
        <v/>
      </c>
      <c r="N71" s="9" t="str">
        <f t="shared" ref="N71:N116" si="4">IF(N70&lt;&gt;"",IF((2+O70)&gt;($E$23+$D$23),"",N70+2),"")</f>
        <v/>
      </c>
      <c r="O71" s="9" t="str">
        <f t="shared" ref="O71:O116" si="5">IF(N71&lt;&gt;"",N71+0.45,"")</f>
        <v/>
      </c>
      <c r="P71" s="10"/>
    </row>
    <row r="72" spans="13:16" ht="15.75" x14ac:dyDescent="0.25">
      <c r="M72" s="9" t="str">
        <f>IF(N72&lt;&gt;"",lop(N72,B90),"")</f>
        <v/>
      </c>
      <c r="N72" s="9" t="str">
        <f t="shared" si="4"/>
        <v/>
      </c>
      <c r="O72" s="9" t="str">
        <f t="shared" si="5"/>
        <v/>
      </c>
      <c r="P72" s="10"/>
    </row>
    <row r="73" spans="13:16" ht="15.75" x14ac:dyDescent="0.25">
      <c r="M73" s="9" t="str">
        <f>IF(N73&lt;&gt;"",lop(N73,B91),"")</f>
        <v/>
      </c>
      <c r="N73" s="9" t="str">
        <f t="shared" si="4"/>
        <v/>
      </c>
      <c r="O73" s="9" t="str">
        <f t="shared" si="5"/>
        <v/>
      </c>
      <c r="P73" s="10"/>
    </row>
    <row r="74" spans="13:16" ht="15.75" x14ac:dyDescent="0.25">
      <c r="M74" s="9" t="str">
        <f>IF(N74&lt;&gt;"",lop(N74,B92),"")</f>
        <v/>
      </c>
      <c r="N74" s="9" t="str">
        <f t="shared" si="4"/>
        <v/>
      </c>
      <c r="O74" s="9" t="str">
        <f t="shared" si="5"/>
        <v/>
      </c>
      <c r="P74" s="10"/>
    </row>
    <row r="75" spans="13:16" ht="15.75" x14ac:dyDescent="0.25">
      <c r="M75" s="9" t="str">
        <f>IF(N75&lt;&gt;"",lop(N75,B93),"")</f>
        <v/>
      </c>
      <c r="N75" s="9" t="str">
        <f t="shared" si="4"/>
        <v/>
      </c>
      <c r="O75" s="9" t="str">
        <f t="shared" si="5"/>
        <v/>
      </c>
      <c r="P75" s="10"/>
    </row>
    <row r="76" spans="13:16" ht="15.75" x14ac:dyDescent="0.25">
      <c r="M76" s="9" t="str">
        <f>IF(N76&lt;&gt;"",lop(N76,B94),"")</f>
        <v/>
      </c>
      <c r="N76" s="9" t="str">
        <f t="shared" si="4"/>
        <v/>
      </c>
      <c r="O76" s="9" t="str">
        <f t="shared" si="5"/>
        <v/>
      </c>
      <c r="P76" s="10"/>
    </row>
    <row r="77" spans="13:16" ht="15.75" x14ac:dyDescent="0.25">
      <c r="M77" s="9" t="str">
        <f>IF(N77&lt;&gt;"",lop(N77,B95),"")</f>
        <v/>
      </c>
      <c r="N77" s="9" t="str">
        <f t="shared" si="4"/>
        <v/>
      </c>
      <c r="O77" s="9" t="str">
        <f t="shared" si="5"/>
        <v/>
      </c>
      <c r="P77" s="10"/>
    </row>
    <row r="78" spans="13:16" ht="15.75" x14ac:dyDescent="0.25">
      <c r="M78" s="9" t="str">
        <f>IF(N78&lt;&gt;"",lop(N78,B96),"")</f>
        <v/>
      </c>
      <c r="N78" s="9" t="str">
        <f t="shared" si="4"/>
        <v/>
      </c>
      <c r="O78" s="9" t="str">
        <f t="shared" si="5"/>
        <v/>
      </c>
      <c r="P78" s="10"/>
    </row>
    <row r="79" spans="13:16" ht="15.75" x14ac:dyDescent="0.25">
      <c r="M79" s="9" t="str">
        <f>IF(N79&lt;&gt;"",lop(N79,B97),"")</f>
        <v/>
      </c>
      <c r="N79" s="9" t="str">
        <f t="shared" si="4"/>
        <v/>
      </c>
      <c r="O79" s="9" t="str">
        <f t="shared" si="5"/>
        <v/>
      </c>
      <c r="P79" s="10"/>
    </row>
    <row r="80" spans="13:16" ht="15.75" x14ac:dyDescent="0.25">
      <c r="M80" s="9" t="str">
        <f>IF(N80&lt;&gt;"",lop(N80,B98),"")</f>
        <v/>
      </c>
      <c r="N80" s="9" t="str">
        <f t="shared" si="4"/>
        <v/>
      </c>
      <c r="O80" s="9" t="str">
        <f t="shared" si="5"/>
        <v/>
      </c>
      <c r="P80" s="10"/>
    </row>
    <row r="81" spans="13:16" ht="15.75" x14ac:dyDescent="0.25">
      <c r="M81" s="9" t="str">
        <f>IF(N81&lt;&gt;"",lop(N81,B99),"")</f>
        <v/>
      </c>
      <c r="N81" s="9" t="str">
        <f t="shared" si="4"/>
        <v/>
      </c>
      <c r="O81" s="9" t="str">
        <f t="shared" si="5"/>
        <v/>
      </c>
      <c r="P81" s="10"/>
    </row>
    <row r="82" spans="13:16" ht="15.75" x14ac:dyDescent="0.25">
      <c r="M82" s="9" t="str">
        <f>IF(N82&lt;&gt;"",lop(N82,B100),"")</f>
        <v/>
      </c>
      <c r="N82" s="9" t="str">
        <f t="shared" si="4"/>
        <v/>
      </c>
      <c r="O82" s="9" t="str">
        <f t="shared" si="5"/>
        <v/>
      </c>
      <c r="P82" s="10"/>
    </row>
    <row r="83" spans="13:16" ht="15.75" x14ac:dyDescent="0.25">
      <c r="M83" s="9" t="str">
        <f>IF(N83&lt;&gt;"",lop(N83,B101),"")</f>
        <v/>
      </c>
      <c r="N83" s="9" t="str">
        <f t="shared" si="4"/>
        <v/>
      </c>
      <c r="O83" s="9" t="str">
        <f t="shared" si="5"/>
        <v/>
      </c>
      <c r="P83" s="10"/>
    </row>
    <row r="84" spans="13:16" ht="15.75" x14ac:dyDescent="0.25">
      <c r="M84" s="9" t="str">
        <f>IF(N84&lt;&gt;"",lop(N84,B102),"")</f>
        <v/>
      </c>
      <c r="N84" s="9" t="str">
        <f t="shared" si="4"/>
        <v/>
      </c>
      <c r="O84" s="9" t="str">
        <f t="shared" si="5"/>
        <v/>
      </c>
      <c r="P84" s="10"/>
    </row>
    <row r="85" spans="13:16" ht="15.75" x14ac:dyDescent="0.25">
      <c r="M85" s="9" t="str">
        <f>IF(N85&lt;&gt;"",lop(N85,B103),"")</f>
        <v/>
      </c>
      <c r="N85" s="9" t="str">
        <f t="shared" si="4"/>
        <v/>
      </c>
      <c r="O85" s="9" t="str">
        <f t="shared" si="5"/>
        <v/>
      </c>
      <c r="P85" s="10"/>
    </row>
    <row r="86" spans="13:16" ht="15.75" x14ac:dyDescent="0.25">
      <c r="M86" s="9" t="str">
        <f>IF(N86&lt;&gt;"",lop(N86,B104),"")</f>
        <v/>
      </c>
      <c r="N86" s="9" t="str">
        <f t="shared" si="4"/>
        <v/>
      </c>
      <c r="O86" s="9" t="str">
        <f t="shared" si="5"/>
        <v/>
      </c>
      <c r="P86" s="10"/>
    </row>
    <row r="87" spans="13:16" ht="15.75" x14ac:dyDescent="0.25">
      <c r="M87" s="9" t="str">
        <f>IF(N87&lt;&gt;"",lop(N87,B105),"")</f>
        <v/>
      </c>
      <c r="N87" s="9" t="str">
        <f t="shared" si="4"/>
        <v/>
      </c>
      <c r="O87" s="9" t="str">
        <f t="shared" si="5"/>
        <v/>
      </c>
      <c r="P87" s="10"/>
    </row>
    <row r="88" spans="13:16" ht="15.75" x14ac:dyDescent="0.25">
      <c r="M88" s="9" t="str">
        <f>IF(N88&lt;&gt;"",lop(N88,B106),"")</f>
        <v/>
      </c>
      <c r="N88" s="9" t="str">
        <f t="shared" si="4"/>
        <v/>
      </c>
      <c r="O88" s="9" t="str">
        <f t="shared" si="5"/>
        <v/>
      </c>
      <c r="P88" s="10"/>
    </row>
    <row r="89" spans="13:16" ht="15.75" x14ac:dyDescent="0.25">
      <c r="M89" s="9" t="str">
        <f>IF(N89&lt;&gt;"",lop(N89,B107),"")</f>
        <v/>
      </c>
      <c r="N89" s="9" t="str">
        <f t="shared" si="4"/>
        <v/>
      </c>
      <c r="O89" s="9" t="str">
        <f t="shared" si="5"/>
        <v/>
      </c>
      <c r="P89" s="10"/>
    </row>
    <row r="90" spans="13:16" ht="15.75" x14ac:dyDescent="0.25">
      <c r="M90" s="9" t="str">
        <f>IF(N90&lt;&gt;"",lop(N90,B108),"")</f>
        <v/>
      </c>
      <c r="N90" s="9" t="str">
        <f t="shared" si="4"/>
        <v/>
      </c>
      <c r="O90" s="9" t="str">
        <f t="shared" si="5"/>
        <v/>
      </c>
      <c r="P90" s="10"/>
    </row>
    <row r="91" spans="13:16" ht="15.75" x14ac:dyDescent="0.25">
      <c r="M91" s="9" t="str">
        <f>IF(N91&lt;&gt;"",lop(N91,B109),"")</f>
        <v/>
      </c>
      <c r="N91" s="9" t="str">
        <f t="shared" si="4"/>
        <v/>
      </c>
      <c r="O91" s="9" t="str">
        <f t="shared" si="5"/>
        <v/>
      </c>
      <c r="P91" s="10"/>
    </row>
    <row r="92" spans="13:16" ht="15.75" x14ac:dyDescent="0.25">
      <c r="M92" s="9" t="str">
        <f>IF(N92&lt;&gt;"",lop(N92,B110),"")</f>
        <v/>
      </c>
      <c r="N92" s="9" t="str">
        <f t="shared" si="4"/>
        <v/>
      </c>
      <c r="O92" s="9" t="str">
        <f t="shared" si="5"/>
        <v/>
      </c>
      <c r="P92" s="10"/>
    </row>
    <row r="93" spans="13:16" ht="15.75" x14ac:dyDescent="0.25">
      <c r="M93" s="9" t="str">
        <f>IF(N93&lt;&gt;"",lop(N93,B111),"")</f>
        <v/>
      </c>
      <c r="N93" s="9" t="str">
        <f t="shared" si="4"/>
        <v/>
      </c>
      <c r="O93" s="9" t="str">
        <f t="shared" si="5"/>
        <v/>
      </c>
      <c r="P93" s="10"/>
    </row>
    <row r="94" spans="13:16" ht="15.75" x14ac:dyDescent="0.25">
      <c r="M94" s="9" t="str">
        <f>IF(N94&lt;&gt;"",lop(N94,B112),"")</f>
        <v/>
      </c>
      <c r="N94" s="9" t="str">
        <f t="shared" si="4"/>
        <v/>
      </c>
      <c r="O94" s="9" t="str">
        <f t="shared" si="5"/>
        <v/>
      </c>
      <c r="P94" s="10"/>
    </row>
    <row r="95" spans="13:16" ht="15.75" x14ac:dyDescent="0.25">
      <c r="M95" s="9" t="str">
        <f>IF(N95&lt;&gt;"",lop(N95,B113),"")</f>
        <v/>
      </c>
      <c r="N95" s="9" t="str">
        <f t="shared" si="4"/>
        <v/>
      </c>
      <c r="O95" s="9" t="str">
        <f t="shared" si="5"/>
        <v/>
      </c>
      <c r="P95" s="10"/>
    </row>
    <row r="96" spans="13:16" ht="15.75" x14ac:dyDescent="0.25">
      <c r="M96" s="9" t="str">
        <f>IF(N96&lt;&gt;"",lop(N96,B114),"")</f>
        <v/>
      </c>
      <c r="N96" s="9" t="str">
        <f t="shared" si="4"/>
        <v/>
      </c>
      <c r="O96" s="9" t="str">
        <f t="shared" si="5"/>
        <v/>
      </c>
      <c r="P96" s="10"/>
    </row>
    <row r="97" spans="13:16" ht="15.75" x14ac:dyDescent="0.25">
      <c r="M97" s="9" t="str">
        <f>IF(N97&lt;&gt;"",lop(N97,B115),"")</f>
        <v/>
      </c>
      <c r="N97" s="9" t="str">
        <f t="shared" si="4"/>
        <v/>
      </c>
      <c r="O97" s="9" t="str">
        <f t="shared" si="5"/>
        <v/>
      </c>
      <c r="P97" s="10"/>
    </row>
    <row r="98" spans="13:16" ht="15.75" x14ac:dyDescent="0.25">
      <c r="M98" s="9" t="str">
        <f>IF(N98&lt;&gt;"",lop(N98,B116),"")</f>
        <v/>
      </c>
      <c r="N98" s="9" t="str">
        <f t="shared" si="4"/>
        <v/>
      </c>
      <c r="O98" s="9" t="str">
        <f t="shared" si="5"/>
        <v/>
      </c>
      <c r="P98" s="10"/>
    </row>
    <row r="99" spans="13:16" ht="15.75" x14ac:dyDescent="0.25">
      <c r="M99" s="9" t="str">
        <f>IF(N99&lt;&gt;"",lop(N99,B117),"")</f>
        <v/>
      </c>
      <c r="N99" s="9" t="str">
        <f t="shared" si="4"/>
        <v/>
      </c>
      <c r="O99" s="9" t="str">
        <f t="shared" si="5"/>
        <v/>
      </c>
      <c r="P99" s="10"/>
    </row>
    <row r="100" spans="13:16" ht="15.75" x14ac:dyDescent="0.25">
      <c r="M100" s="9" t="str">
        <f>IF(N100&lt;&gt;"",lop(N100,B118),"")</f>
        <v/>
      </c>
      <c r="N100" s="9" t="str">
        <f t="shared" si="4"/>
        <v/>
      </c>
      <c r="O100" s="9" t="str">
        <f t="shared" si="5"/>
        <v/>
      </c>
      <c r="P100" s="10"/>
    </row>
    <row r="101" spans="13:16" ht="15.75" x14ac:dyDescent="0.25">
      <c r="M101" s="9" t="str">
        <f>IF(N101&lt;&gt;"",lop(N101,B119),"")</f>
        <v/>
      </c>
      <c r="N101" s="9" t="str">
        <f t="shared" si="4"/>
        <v/>
      </c>
      <c r="O101" s="9" t="str">
        <f t="shared" si="5"/>
        <v/>
      </c>
      <c r="P101" s="10"/>
    </row>
    <row r="102" spans="13:16" ht="15.75" x14ac:dyDescent="0.25">
      <c r="M102" s="9" t="str">
        <f>IF(N102&lt;&gt;"",lop(N102,B120),"")</f>
        <v/>
      </c>
      <c r="N102" s="9" t="str">
        <f t="shared" si="4"/>
        <v/>
      </c>
      <c r="O102" s="9" t="str">
        <f t="shared" si="5"/>
        <v/>
      </c>
      <c r="P102" s="10"/>
    </row>
    <row r="103" spans="13:16" ht="15.75" x14ac:dyDescent="0.25">
      <c r="M103" s="9" t="str">
        <f>IF(N103&lt;&gt;"",lop(N103,B121),"")</f>
        <v/>
      </c>
      <c r="N103" s="9" t="str">
        <f t="shared" si="4"/>
        <v/>
      </c>
      <c r="O103" s="9" t="str">
        <f t="shared" si="5"/>
        <v/>
      </c>
      <c r="P103" s="10"/>
    </row>
    <row r="104" spans="13:16" ht="15.75" x14ac:dyDescent="0.25">
      <c r="M104" s="9" t="str">
        <f>IF(N104&lt;&gt;"",lop(N104,B122),"")</f>
        <v/>
      </c>
      <c r="N104" s="9" t="str">
        <f t="shared" si="4"/>
        <v/>
      </c>
      <c r="O104" s="9" t="str">
        <f t="shared" si="5"/>
        <v/>
      </c>
      <c r="P104" s="10"/>
    </row>
    <row r="105" spans="13:16" ht="15.75" x14ac:dyDescent="0.25">
      <c r="M105" s="9" t="str">
        <f>IF(N105&lt;&gt;"",lop(N105,B123),"")</f>
        <v/>
      </c>
      <c r="N105" s="9" t="str">
        <f t="shared" si="4"/>
        <v/>
      </c>
      <c r="O105" s="9" t="str">
        <f t="shared" si="5"/>
        <v/>
      </c>
      <c r="P105" s="10"/>
    </row>
    <row r="106" spans="13:16" ht="15.75" x14ac:dyDescent="0.25">
      <c r="M106" s="9" t="str">
        <f>IF(N106&lt;&gt;"",lop(N106,B124),"")</f>
        <v/>
      </c>
      <c r="N106" s="9" t="str">
        <f t="shared" si="4"/>
        <v/>
      </c>
      <c r="O106" s="9" t="str">
        <f t="shared" si="5"/>
        <v/>
      </c>
      <c r="P106" s="10"/>
    </row>
    <row r="107" spans="13:16" ht="15.75" x14ac:dyDescent="0.25">
      <c r="M107" s="9" t="str">
        <f>IF(N107&lt;&gt;"",lop(N107,B125),"")</f>
        <v/>
      </c>
      <c r="N107" s="9" t="str">
        <f t="shared" si="4"/>
        <v/>
      </c>
      <c r="O107" s="9" t="str">
        <f t="shared" si="5"/>
        <v/>
      </c>
      <c r="P107" s="10"/>
    </row>
    <row r="108" spans="13:16" ht="15.75" x14ac:dyDescent="0.25">
      <c r="M108" s="9" t="str">
        <f>IF(N108&lt;&gt;"",lop(N108,B126),"")</f>
        <v/>
      </c>
      <c r="N108" s="9" t="str">
        <f t="shared" si="4"/>
        <v/>
      </c>
      <c r="O108" s="9" t="str">
        <f t="shared" si="5"/>
        <v/>
      </c>
      <c r="P108" s="10"/>
    </row>
    <row r="109" spans="13:16" ht="15.75" x14ac:dyDescent="0.25">
      <c r="M109" s="9" t="str">
        <f>IF(N109&lt;&gt;"",lop(N109,B127),"")</f>
        <v/>
      </c>
      <c r="N109" s="9" t="str">
        <f t="shared" si="4"/>
        <v/>
      </c>
      <c r="O109" s="9" t="str">
        <f t="shared" si="5"/>
        <v/>
      </c>
      <c r="P109" s="10"/>
    </row>
    <row r="110" spans="13:16" ht="15.75" x14ac:dyDescent="0.25">
      <c r="M110" s="9" t="str">
        <f>IF(N110&lt;&gt;"",lop(N110,B128),"")</f>
        <v/>
      </c>
      <c r="N110" s="9" t="str">
        <f t="shared" si="4"/>
        <v/>
      </c>
      <c r="O110" s="9" t="str">
        <f t="shared" si="5"/>
        <v/>
      </c>
      <c r="P110" s="10"/>
    </row>
    <row r="111" spans="13:16" ht="15.75" x14ac:dyDescent="0.25">
      <c r="M111" s="9" t="str">
        <f>IF(N111&lt;&gt;"",lop(N111,B129),"")</f>
        <v/>
      </c>
      <c r="N111" s="9" t="str">
        <f t="shared" si="4"/>
        <v/>
      </c>
      <c r="O111" s="9" t="str">
        <f t="shared" si="5"/>
        <v/>
      </c>
      <c r="P111" s="10"/>
    </row>
    <row r="112" spans="13:16" ht="15.75" x14ac:dyDescent="0.25">
      <c r="M112" s="9" t="str">
        <f>IF(N112&lt;&gt;"",lop(N112,B130),"")</f>
        <v/>
      </c>
      <c r="N112" s="9" t="str">
        <f t="shared" si="4"/>
        <v/>
      </c>
      <c r="O112" s="9" t="str">
        <f t="shared" si="5"/>
        <v/>
      </c>
      <c r="P112" s="10"/>
    </row>
    <row r="113" spans="13:16" ht="15.75" x14ac:dyDescent="0.25">
      <c r="M113" s="9" t="str">
        <f>IF(N113&lt;&gt;"",lop(N113,B131),"")</f>
        <v/>
      </c>
      <c r="N113" s="9" t="str">
        <f t="shared" si="4"/>
        <v/>
      </c>
      <c r="O113" s="9" t="str">
        <f t="shared" si="5"/>
        <v/>
      </c>
      <c r="P113" s="10"/>
    </row>
    <row r="114" spans="13:16" ht="15.75" x14ac:dyDescent="0.25">
      <c r="M114" s="9" t="str">
        <f>IF(N114&lt;&gt;"",lop(N114,B132),"")</f>
        <v/>
      </c>
      <c r="N114" s="9" t="str">
        <f t="shared" si="4"/>
        <v/>
      </c>
      <c r="O114" s="9" t="str">
        <f t="shared" si="5"/>
        <v/>
      </c>
      <c r="P114" s="10"/>
    </row>
    <row r="115" spans="13:16" ht="15.75" x14ac:dyDescent="0.25">
      <c r="M115" s="9" t="str">
        <f>IF(N115&lt;&gt;"",lop(N115,B133),"")</f>
        <v/>
      </c>
      <c r="N115" s="9" t="str">
        <f t="shared" si="4"/>
        <v/>
      </c>
      <c r="O115" s="9" t="str">
        <f t="shared" si="5"/>
        <v/>
      </c>
      <c r="P115" s="10"/>
    </row>
    <row r="116" spans="13:16" ht="15.75" x14ac:dyDescent="0.25">
      <c r="M116" s="9" t="str">
        <f>IF(N116&lt;&gt;"",lop(N116,B134),"")</f>
        <v/>
      </c>
      <c r="N116" s="9" t="str">
        <f t="shared" si="4"/>
        <v/>
      </c>
      <c r="O116" s="9" t="str">
        <f t="shared" si="5"/>
        <v/>
      </c>
      <c r="P116" s="10"/>
    </row>
  </sheetData>
  <mergeCells count="2">
    <mergeCell ref="C1:F2"/>
    <mergeCell ref="M1:P2"/>
  </mergeCells>
  <dataValidations count="1">
    <dataValidation type="list" allowBlank="1" showInputMessage="1" showErrorMessage="1" sqref="C5:C21">
      <formula1>"S,C"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11"/>
  <sheetViews>
    <sheetView topLeftCell="A46" workbookViewId="0">
      <selection activeCell="B49" sqref="B49"/>
    </sheetView>
  </sheetViews>
  <sheetFormatPr defaultColWidth="9" defaultRowHeight="14.25" x14ac:dyDescent="0.2"/>
  <cols>
    <col min="1" max="1" width="9" style="32"/>
    <col min="2" max="2" width="9.42578125" style="32" bestFit="1" customWidth="1"/>
    <col min="3" max="3" width="9" style="32"/>
    <col min="4" max="4" width="9.42578125" style="32" bestFit="1" customWidth="1"/>
    <col min="5" max="9" width="9" style="32"/>
    <col min="10" max="10" width="8" style="32" customWidth="1"/>
    <col min="11" max="11" width="8.140625" style="32" customWidth="1"/>
    <col min="12" max="12" width="8.42578125" style="32" customWidth="1"/>
    <col min="13" max="13" width="15" style="32" customWidth="1"/>
    <col min="14" max="16384" width="9" style="32"/>
  </cols>
  <sheetData>
    <row r="1" spans="1:12" ht="18.75" x14ac:dyDescent="0.2">
      <c r="A1" s="16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16.5" x14ac:dyDescent="0.2">
      <c r="A2" s="17" t="s">
        <v>19</v>
      </c>
      <c r="B2" s="38"/>
      <c r="C2" s="38"/>
      <c r="D2" s="18"/>
      <c r="E2" s="38"/>
      <c r="F2" s="38"/>
      <c r="G2" s="38"/>
      <c r="H2" s="38"/>
      <c r="I2" s="38"/>
      <c r="J2" s="38"/>
      <c r="K2" s="27" t="s">
        <v>20</v>
      </c>
      <c r="L2" s="19" t="s">
        <v>21</v>
      </c>
    </row>
    <row r="3" spans="1:12" ht="15" x14ac:dyDescent="0.2">
      <c r="A3" s="20" t="s">
        <v>22</v>
      </c>
      <c r="B3" s="38"/>
      <c r="C3" s="27"/>
      <c r="D3" s="26"/>
      <c r="E3" s="26"/>
      <c r="F3" s="21" t="s">
        <v>23</v>
      </c>
      <c r="G3" s="38"/>
      <c r="H3" s="38"/>
      <c r="I3" s="38"/>
      <c r="J3" s="38"/>
      <c r="K3" s="38"/>
      <c r="L3" s="26"/>
    </row>
    <row r="4" spans="1:12" x14ac:dyDescent="0.2">
      <c r="A4" s="26"/>
      <c r="B4" s="26" t="s">
        <v>24</v>
      </c>
      <c r="C4" s="26"/>
      <c r="D4" s="26"/>
      <c r="E4" s="26"/>
      <c r="F4" s="22" t="s">
        <v>25</v>
      </c>
      <c r="G4" s="26"/>
      <c r="H4" s="26"/>
      <c r="I4" s="26"/>
      <c r="J4" s="26"/>
      <c r="K4" s="26"/>
      <c r="L4" s="26"/>
    </row>
    <row r="5" spans="1:12" x14ac:dyDescent="0.2">
      <c r="A5" s="26"/>
      <c r="B5" s="26" t="s">
        <v>26</v>
      </c>
      <c r="C5" s="26"/>
      <c r="D5" s="26"/>
      <c r="E5" s="27" t="str">
        <f>IF(F4="Vuông", "a =", "D =")</f>
        <v>a =</v>
      </c>
      <c r="F5" s="22">
        <v>0.35</v>
      </c>
      <c r="G5" s="26" t="s">
        <v>27</v>
      </c>
      <c r="H5" s="26"/>
      <c r="I5" s="26"/>
      <c r="J5" s="26"/>
      <c r="K5" s="26"/>
      <c r="L5" s="26"/>
    </row>
    <row r="6" spans="1:12" ht="18.75" x14ac:dyDescent="0.2">
      <c r="A6" s="26"/>
      <c r="B6" s="26" t="s">
        <v>28</v>
      </c>
      <c r="C6" s="26"/>
      <c r="D6" s="27"/>
      <c r="E6" s="23" t="s">
        <v>60</v>
      </c>
      <c r="F6" s="24">
        <f>IF(F4="Vuông", F5^2, PI()*F5^2/4)</f>
        <v>0.12249999999999998</v>
      </c>
      <c r="G6" s="26" t="s">
        <v>29</v>
      </c>
      <c r="H6" s="26"/>
      <c r="I6" s="26"/>
      <c r="J6" s="26"/>
      <c r="K6" s="26"/>
      <c r="L6" s="26"/>
    </row>
    <row r="7" spans="1:12" x14ac:dyDescent="0.2">
      <c r="A7" s="26"/>
      <c r="B7" s="26" t="s">
        <v>30</v>
      </c>
      <c r="C7" s="26"/>
      <c r="D7" s="26"/>
      <c r="E7" s="23" t="s">
        <v>61</v>
      </c>
      <c r="F7" s="24">
        <f>IF(F4="Vuông", F5*4, PI()*F5)</f>
        <v>1.4</v>
      </c>
      <c r="G7" s="26" t="s">
        <v>27</v>
      </c>
      <c r="H7" s="26"/>
      <c r="I7" s="26"/>
      <c r="J7" s="26"/>
      <c r="K7" s="26"/>
      <c r="L7" s="26"/>
    </row>
    <row r="8" spans="1:12" x14ac:dyDescent="0.2">
      <c r="A8" s="26"/>
      <c r="B8" s="26" t="s">
        <v>31</v>
      </c>
      <c r="C8" s="26"/>
      <c r="D8" s="27"/>
      <c r="E8" s="26"/>
      <c r="F8" s="25">
        <v>6</v>
      </c>
      <c r="G8" s="26" t="s">
        <v>27</v>
      </c>
      <c r="H8" s="26"/>
      <c r="I8" s="26"/>
      <c r="J8" s="26"/>
      <c r="K8" s="26"/>
      <c r="L8" s="26"/>
    </row>
    <row r="10" spans="1:12" ht="15" x14ac:dyDescent="0.2">
      <c r="A10" s="20" t="s">
        <v>32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2" x14ac:dyDescent="0.2">
      <c r="A11" s="26" t="s">
        <v>33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2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18.75" x14ac:dyDescent="0.2">
      <c r="A14" s="27" t="s">
        <v>62</v>
      </c>
      <c r="B14" s="26" t="s">
        <v>34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2" ht="18.75" x14ac:dyDescent="0.2">
      <c r="A15" s="27" t="s">
        <v>63</v>
      </c>
      <c r="B15" s="26" t="s">
        <v>35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2" ht="18.75" x14ac:dyDescent="0.2">
      <c r="A16" s="27" t="s">
        <v>64</v>
      </c>
      <c r="B16" s="26" t="s">
        <v>36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 ht="18.75" x14ac:dyDescent="0.2">
      <c r="A17" s="26" t="s">
        <v>37</v>
      </c>
      <c r="B17" s="26"/>
      <c r="C17" s="26"/>
      <c r="D17" s="26"/>
      <c r="E17" s="26"/>
      <c r="F17" s="26"/>
      <c r="G17" s="26"/>
      <c r="H17" s="26"/>
      <c r="I17" s="26"/>
      <c r="J17" s="26"/>
      <c r="K17" s="27" t="s">
        <v>65</v>
      </c>
      <c r="L17" s="39">
        <v>1.1499999999999999</v>
      </c>
    </row>
    <row r="18" spans="1:12" ht="18.75" x14ac:dyDescent="0.2">
      <c r="A18" s="27" t="s">
        <v>66</v>
      </c>
      <c r="B18" s="26" t="s">
        <v>38</v>
      </c>
      <c r="C18" s="26"/>
      <c r="D18" s="26"/>
      <c r="E18" s="26"/>
      <c r="F18" s="26"/>
      <c r="G18" s="26"/>
      <c r="H18" s="26"/>
      <c r="I18" s="26"/>
      <c r="J18" s="26"/>
      <c r="K18" s="27"/>
      <c r="L18" s="39"/>
    </row>
    <row r="19" spans="1:12" ht="18.75" x14ac:dyDescent="0.2">
      <c r="A19" s="26" t="s">
        <v>39</v>
      </c>
      <c r="B19" s="26"/>
      <c r="C19" s="26"/>
      <c r="D19" s="26"/>
      <c r="E19" s="26"/>
      <c r="F19" s="26"/>
      <c r="G19" s="26"/>
      <c r="H19" s="26"/>
      <c r="I19" s="26"/>
      <c r="J19" s="26"/>
      <c r="K19" s="27" t="s">
        <v>67</v>
      </c>
      <c r="L19" s="39">
        <v>1.1499999999999999</v>
      </c>
    </row>
    <row r="20" spans="1:12" ht="18.75" x14ac:dyDescent="0.2">
      <c r="A20" s="27" t="s">
        <v>68</v>
      </c>
      <c r="B20" s="26" t="s">
        <v>40</v>
      </c>
      <c r="C20" s="26"/>
      <c r="D20" s="26"/>
      <c r="E20" s="26"/>
      <c r="F20" s="26"/>
      <c r="G20" s="26"/>
      <c r="H20" s="26"/>
      <c r="I20" s="26"/>
      <c r="J20" s="26"/>
      <c r="K20" s="27" t="s">
        <v>69</v>
      </c>
      <c r="L20" s="39">
        <v>1.4</v>
      </c>
    </row>
    <row r="21" spans="1:12" x14ac:dyDescent="0.2">
      <c r="A21" s="26"/>
      <c r="B21" s="26"/>
      <c r="C21" s="26"/>
      <c r="D21" s="26"/>
      <c r="E21" s="26">
        <f>L17/L19/L20</f>
        <v>0.7142857142857143</v>
      </c>
      <c r="F21" s="26"/>
      <c r="G21" s="26"/>
      <c r="H21" s="26"/>
      <c r="I21" s="26"/>
      <c r="J21" s="26"/>
      <c r="K21" s="27"/>
      <c r="L21" s="39"/>
    </row>
    <row r="22" spans="1:12" x14ac:dyDescent="0.2">
      <c r="A22" s="28" t="s">
        <v>51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</row>
    <row r="23" spans="1:12" ht="18.75" x14ac:dyDescent="0.2">
      <c r="A23" s="26"/>
      <c r="B23" s="26"/>
      <c r="C23" s="26"/>
      <c r="D23" s="29" t="s">
        <v>41</v>
      </c>
      <c r="E23" s="26"/>
      <c r="F23" s="26"/>
      <c r="G23" s="26"/>
      <c r="H23" s="26"/>
      <c r="I23" s="26" t="s">
        <v>42</v>
      </c>
      <c r="J23" s="26"/>
      <c r="K23" s="26"/>
      <c r="L23" s="26"/>
    </row>
    <row r="24" spans="1:12" ht="18.75" x14ac:dyDescent="0.2">
      <c r="A24" s="27" t="s">
        <v>70</v>
      </c>
      <c r="B24" s="26" t="s">
        <v>43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 ht="18.75" x14ac:dyDescent="0.2">
      <c r="A25" s="27"/>
      <c r="B25" s="26" t="s">
        <v>71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 ht="18.75" x14ac:dyDescent="0.2">
      <c r="A26" s="27"/>
      <c r="B26" s="26" t="s">
        <v>72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2" ht="18.75" x14ac:dyDescent="0.2">
      <c r="A27" s="27" t="s">
        <v>73</v>
      </c>
      <c r="B27" s="26" t="s">
        <v>44</v>
      </c>
      <c r="C27" s="26"/>
      <c r="D27" s="26"/>
      <c r="E27" s="26"/>
      <c r="F27" s="26"/>
      <c r="G27" s="26"/>
      <c r="H27" s="26"/>
      <c r="I27" s="26"/>
      <c r="J27" s="26"/>
      <c r="K27" s="40" t="s">
        <v>74</v>
      </c>
      <c r="L27" s="26"/>
    </row>
    <row r="28" spans="1:12" ht="18.75" x14ac:dyDescent="0.2">
      <c r="A28" s="27" t="s">
        <v>75</v>
      </c>
      <c r="B28" s="26" t="s">
        <v>45</v>
      </c>
      <c r="C28" s="26"/>
      <c r="D28" s="26"/>
      <c r="E28" s="26"/>
      <c r="F28" s="26"/>
      <c r="G28" s="26"/>
      <c r="H28" s="26"/>
      <c r="I28" s="26"/>
      <c r="J28" s="26"/>
      <c r="K28" s="40" t="s">
        <v>76</v>
      </c>
      <c r="L28" s="26"/>
    </row>
    <row r="29" spans="1:12" ht="18.75" x14ac:dyDescent="0.2">
      <c r="A29" s="27" t="s">
        <v>77</v>
      </c>
      <c r="B29" s="26" t="s">
        <v>46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</row>
    <row r="30" spans="1:12" ht="18.75" x14ac:dyDescent="0.2">
      <c r="A30" s="27" t="s">
        <v>78</v>
      </c>
      <c r="B30" s="26" t="s">
        <v>47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x14ac:dyDescent="0.2">
      <c r="A31" s="27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</row>
    <row r="32" spans="1:12" x14ac:dyDescent="0.2">
      <c r="A32" s="27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3" spans="1:15" x14ac:dyDescent="0.2">
      <c r="A33" s="27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5" x14ac:dyDescent="0.2">
      <c r="A34" s="27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  <row r="35" spans="1:15" x14ac:dyDescent="0.2">
      <c r="A35" s="27"/>
      <c r="B35" s="26"/>
      <c r="C35" s="26"/>
      <c r="D35" s="26"/>
      <c r="E35" s="26"/>
      <c r="F35" s="26"/>
      <c r="G35" s="27"/>
      <c r="H35" s="26"/>
      <c r="I35" s="26"/>
      <c r="J35" s="26"/>
      <c r="K35" s="26"/>
      <c r="L35" s="26"/>
    </row>
    <row r="36" spans="1:15" x14ac:dyDescent="0.2">
      <c r="A36" s="27"/>
      <c r="B36" s="26"/>
      <c r="C36" s="26"/>
      <c r="D36" s="26"/>
      <c r="E36" s="26"/>
      <c r="F36" s="26"/>
      <c r="G36" s="27"/>
      <c r="H36" s="26"/>
      <c r="I36" s="26"/>
      <c r="J36" s="26"/>
      <c r="K36" s="26"/>
      <c r="L36" s="26"/>
    </row>
    <row r="37" spans="1:15" x14ac:dyDescent="0.2">
      <c r="A37" s="27"/>
      <c r="B37" s="26"/>
      <c r="C37" s="26"/>
      <c r="D37" s="26"/>
      <c r="E37" s="26"/>
      <c r="F37" s="26"/>
      <c r="G37" s="26"/>
      <c r="H37" s="26"/>
      <c r="I37" s="26"/>
      <c r="K37" s="27" t="s">
        <v>79</v>
      </c>
      <c r="L37" s="41">
        <f>IF(F3="Khoan nhồi",15,30)</f>
        <v>30</v>
      </c>
    </row>
    <row r="38" spans="1:15" x14ac:dyDescent="0.2">
      <c r="J38" s="26"/>
      <c r="K38" s="26"/>
      <c r="L38" s="26"/>
    </row>
    <row r="39" spans="1:15" x14ac:dyDescent="0.2">
      <c r="J39" s="26"/>
      <c r="K39" s="26"/>
      <c r="L39" s="26"/>
    </row>
    <row r="40" spans="1:15" ht="18.75" x14ac:dyDescent="0.2">
      <c r="A40" s="27" t="s">
        <v>80</v>
      </c>
      <c r="B40" s="26" t="s">
        <v>48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</row>
    <row r="41" spans="1:15" ht="18.75" x14ac:dyDescent="0.2">
      <c r="A41" s="27" t="s">
        <v>81</v>
      </c>
      <c r="B41" s="26" t="s">
        <v>49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</row>
    <row r="42" spans="1:15" ht="18.75" x14ac:dyDescent="0.2">
      <c r="A42" s="27" t="s">
        <v>82</v>
      </c>
      <c r="B42" s="26" t="s">
        <v>83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5" ht="18.75" x14ac:dyDescent="0.2">
      <c r="A43" s="27"/>
      <c r="B43" s="26" t="s">
        <v>84</v>
      </c>
      <c r="C43" s="26"/>
      <c r="D43" s="26"/>
      <c r="E43" s="26"/>
      <c r="F43" s="26"/>
      <c r="G43" s="26"/>
      <c r="H43" s="26"/>
      <c r="I43" s="26"/>
    </row>
    <row r="44" spans="1:15" x14ac:dyDescent="0.2">
      <c r="A44" s="42" t="s">
        <v>50</v>
      </c>
      <c r="B44" s="26"/>
      <c r="C44" s="26"/>
      <c r="D44" s="26"/>
      <c r="E44" s="26"/>
      <c r="F44" s="26"/>
      <c r="G44" s="26"/>
      <c r="H44" s="26"/>
      <c r="I44" s="26"/>
    </row>
    <row r="46" spans="1:15" x14ac:dyDescent="0.2">
      <c r="A46" s="32" t="s">
        <v>91</v>
      </c>
      <c r="D46" s="32">
        <v>-3</v>
      </c>
    </row>
    <row r="47" spans="1:15" x14ac:dyDescent="0.2">
      <c r="A47" s="32" t="s">
        <v>88</v>
      </c>
      <c r="D47" s="43">
        <v>-30</v>
      </c>
      <c r="E47" s="32" t="s">
        <v>27</v>
      </c>
      <c r="G47" s="32" t="s">
        <v>92</v>
      </c>
      <c r="H47" s="32">
        <v>0.5</v>
      </c>
    </row>
    <row r="48" spans="1:15" ht="48" x14ac:dyDescent="0.2">
      <c r="A48" s="30" t="s">
        <v>52</v>
      </c>
      <c r="B48" s="30" t="s">
        <v>0</v>
      </c>
      <c r="C48" s="30" t="s">
        <v>53</v>
      </c>
      <c r="D48" s="30" t="s">
        <v>86</v>
      </c>
      <c r="E48" s="30" t="s">
        <v>87</v>
      </c>
      <c r="F48" s="30" t="s">
        <v>11</v>
      </c>
      <c r="G48" s="30" t="s">
        <v>85</v>
      </c>
      <c r="H48" s="30" t="s">
        <v>54</v>
      </c>
      <c r="I48" s="31" t="s">
        <v>55</v>
      </c>
      <c r="J48" s="31" t="s">
        <v>56</v>
      </c>
      <c r="K48" s="31" t="s">
        <v>57</v>
      </c>
      <c r="L48" s="30" t="s">
        <v>58</v>
      </c>
      <c r="M48" s="31" t="s">
        <v>90</v>
      </c>
      <c r="N48" s="31" t="s">
        <v>89</v>
      </c>
      <c r="O48" s="31" t="s">
        <v>59</v>
      </c>
    </row>
    <row r="49" spans="1:15" x14ac:dyDescent="0.2">
      <c r="A49" s="33">
        <v>1</v>
      </c>
      <c r="B49" s="33">
        <f>IF(A49&lt;&gt;"",lop(D49,diachat!$B$23),"")</f>
        <v>0</v>
      </c>
      <c r="C49" s="33" t="str">
        <f>IF(B49&lt;&gt;"",IF(B49=0,"Đất đắp",VLOOKUP(B49,diachat!$B$4:$C$30,2,0)),"")</f>
        <v>Đất đắp</v>
      </c>
      <c r="D49" s="34">
        <f>$D$46</f>
        <v>-3</v>
      </c>
      <c r="E49" s="34">
        <f>D49-$H$47</f>
        <v>-3.5</v>
      </c>
      <c r="F49" s="35"/>
      <c r="G49" s="35"/>
      <c r="H49" s="36"/>
      <c r="I49" s="36"/>
      <c r="J49" s="34"/>
      <c r="K49" s="34"/>
      <c r="L49" s="37"/>
      <c r="M49" s="37"/>
      <c r="N49" s="37"/>
      <c r="O49" s="37"/>
    </row>
    <row r="50" spans="1:15" x14ac:dyDescent="0.2">
      <c r="A50" s="33" t="str">
        <f t="shared" ref="A50:A105" si="0">IF(AND(E49&gt;$E$17,D50&lt;&gt;""),A49+1,"")</f>
        <v/>
      </c>
      <c r="B50" s="33" t="str">
        <f>IF(A50&lt;&gt;"",lop(D50,diachat!$B$23),"")</f>
        <v/>
      </c>
      <c r="C50" s="33" t="str">
        <f>IF(B50&lt;&gt;"",IF(B50=0,"Đất đắp",VLOOKUP(B50,[1]diachat!$B$4:$C$30,2,0)),"")</f>
        <v/>
      </c>
      <c r="D50" s="34">
        <f>IF(D49&lt;&gt;"",IF((ABS($D$47)-ABS(E49))&gt;0,E49,""),"")</f>
        <v>-3.5</v>
      </c>
      <c r="E50" s="34" t="str">
        <f>IF(A50&lt;&gt;"",ctday(D50,$E$17,$H$17),"")</f>
        <v/>
      </c>
      <c r="F50" s="35"/>
      <c r="G50" s="35"/>
      <c r="H50" s="36"/>
      <c r="I50" s="36"/>
      <c r="J50" s="34"/>
      <c r="K50" s="34"/>
      <c r="L50" s="37"/>
      <c r="M50" s="37"/>
      <c r="N50" s="37"/>
      <c r="O50" s="37"/>
    </row>
    <row r="51" spans="1:15" x14ac:dyDescent="0.2">
      <c r="A51" s="33" t="e">
        <f t="shared" si="0"/>
        <v>#VALUE!</v>
      </c>
      <c r="B51" s="33" t="e">
        <f>IF(A51&lt;&gt;"",lop(D51,diachat!$B$23),"")</f>
        <v>#VALUE!</v>
      </c>
      <c r="C51" s="33" t="e">
        <f>IF(B51&lt;&gt;"",IF(B51=0,"Đất đắp",VLOOKUP(B51,[1]diachat!$B$4:$C$30,2,0)),"")</f>
        <v>#VALUE!</v>
      </c>
      <c r="D51" s="34" t="e">
        <f t="shared" ref="D51:D105" si="1">IF(D50&lt;&gt;"",IF((ABS($D$47)-ABS(E50))&gt;0,E50,""),"")</f>
        <v>#VALUE!</v>
      </c>
      <c r="E51" s="34" t="e">
        <f>IF(A51&lt;&gt;"",ctday(D51,$E$17,$H$17),"")</f>
        <v>#VALUE!</v>
      </c>
      <c r="F51" s="35"/>
      <c r="G51" s="35"/>
      <c r="H51" s="36"/>
      <c r="I51" s="36"/>
      <c r="J51" s="34"/>
      <c r="K51" s="34"/>
      <c r="L51" s="37"/>
      <c r="M51" s="37"/>
      <c r="N51" s="37"/>
      <c r="O51" s="37"/>
    </row>
    <row r="52" spans="1:15" x14ac:dyDescent="0.2">
      <c r="A52" s="33" t="e">
        <f t="shared" si="0"/>
        <v>#VALUE!</v>
      </c>
      <c r="B52" s="33" t="e">
        <f>IF(A52&lt;&gt;"",lop(D52,diachat!$B$23),"")</f>
        <v>#VALUE!</v>
      </c>
      <c r="C52" s="33" t="e">
        <f>IF(B52&lt;&gt;"",IF(B52=0,"Đất đắp",VLOOKUP(B52,[1]diachat!$B$4:$C$30,2,0)),"")</f>
        <v>#VALUE!</v>
      </c>
      <c r="D52" s="34" t="e">
        <f t="shared" si="1"/>
        <v>#VALUE!</v>
      </c>
      <c r="E52" s="34" t="e">
        <f>IF(A52&lt;&gt;"",ctday(D52,$E$17,$H$17),"")</f>
        <v>#VALUE!</v>
      </c>
      <c r="F52" s="35"/>
      <c r="G52" s="35"/>
      <c r="H52" s="36"/>
      <c r="I52" s="36"/>
      <c r="J52" s="34"/>
      <c r="K52" s="34"/>
      <c r="L52" s="37"/>
      <c r="M52" s="37"/>
      <c r="N52" s="37"/>
      <c r="O52" s="37"/>
    </row>
    <row r="53" spans="1:15" x14ac:dyDescent="0.2">
      <c r="A53" s="33" t="e">
        <f t="shared" si="0"/>
        <v>#VALUE!</v>
      </c>
      <c r="B53" s="33" t="e">
        <f>IF(A53&lt;&gt;"",lop(D53,diachat!$B$23),"")</f>
        <v>#VALUE!</v>
      </c>
      <c r="C53" s="33" t="e">
        <f>IF(B53&lt;&gt;"",IF(B53=0,"Đất đắp",VLOOKUP(B53,[1]diachat!$B$4:$C$30,2,0)),"")</f>
        <v>#VALUE!</v>
      </c>
      <c r="D53" s="34" t="e">
        <f t="shared" si="1"/>
        <v>#VALUE!</v>
      </c>
      <c r="E53" s="34" t="e">
        <f>IF(A53&lt;&gt;"",ctday(D53,$E$17,$H$17),"")</f>
        <v>#VALUE!</v>
      </c>
      <c r="F53" s="35"/>
      <c r="G53" s="35"/>
      <c r="H53" s="36"/>
      <c r="I53" s="36"/>
      <c r="J53" s="34"/>
      <c r="K53" s="34"/>
      <c r="L53" s="37"/>
      <c r="M53" s="37"/>
      <c r="N53" s="37"/>
      <c r="O53" s="37"/>
    </row>
    <row r="54" spans="1:15" x14ac:dyDescent="0.2">
      <c r="A54" s="33" t="e">
        <f t="shared" si="0"/>
        <v>#VALUE!</v>
      </c>
      <c r="B54" s="33" t="e">
        <f>IF(A54&lt;&gt;"",lop(L54,[1]diachat!$B$21),"")</f>
        <v>#VALUE!</v>
      </c>
      <c r="C54" s="33" t="e">
        <f>IF(B54&lt;&gt;"",IF(B54=0,"Đất đắp",VLOOKUP(B54,[1]diachat!$B$4:$C$30,2,0)),"")</f>
        <v>#VALUE!</v>
      </c>
      <c r="D54" s="34" t="e">
        <f t="shared" si="1"/>
        <v>#VALUE!</v>
      </c>
      <c r="E54" s="34" t="e">
        <f>IF(A54&lt;&gt;"",ctday(D54,$E$17,$H$17),"")</f>
        <v>#VALUE!</v>
      </c>
      <c r="F54" s="35"/>
      <c r="G54" s="35"/>
      <c r="H54" s="36"/>
      <c r="I54" s="36"/>
      <c r="J54" s="34"/>
      <c r="K54" s="34"/>
      <c r="L54" s="37"/>
      <c r="M54" s="37"/>
      <c r="N54" s="37"/>
      <c r="O54" s="37"/>
    </row>
    <row r="55" spans="1:15" x14ac:dyDescent="0.2">
      <c r="A55" s="33" t="e">
        <f t="shared" si="0"/>
        <v>#VALUE!</v>
      </c>
      <c r="B55" s="33" t="e">
        <f>IF(A55&lt;&gt;"",lop(L55,[1]diachat!$B$21),"")</f>
        <v>#VALUE!</v>
      </c>
      <c r="C55" s="33" t="e">
        <f>IF(B55&lt;&gt;"",IF(B55=0,"Đất đắp",VLOOKUP(B55,[1]diachat!$B$4:$C$30,2,0)),"")</f>
        <v>#VALUE!</v>
      </c>
      <c r="D55" s="34" t="e">
        <f t="shared" si="1"/>
        <v>#VALUE!</v>
      </c>
      <c r="E55" s="34" t="e">
        <f>IF(A55&lt;&gt;"",ctday(D55,$E$17,$H$17),"")</f>
        <v>#VALUE!</v>
      </c>
      <c r="F55" s="35"/>
      <c r="G55" s="35"/>
      <c r="H55" s="36"/>
      <c r="I55" s="36"/>
      <c r="J55" s="34"/>
      <c r="K55" s="34"/>
      <c r="L55" s="37"/>
      <c r="M55" s="37"/>
      <c r="N55" s="37"/>
      <c r="O55" s="37"/>
    </row>
    <row r="56" spans="1:15" x14ac:dyDescent="0.2">
      <c r="A56" s="33" t="e">
        <f t="shared" si="0"/>
        <v>#VALUE!</v>
      </c>
      <c r="B56" s="33" t="e">
        <f>IF(A56&lt;&gt;"",lop(L56,[1]diachat!$B$21),"")</f>
        <v>#VALUE!</v>
      </c>
      <c r="C56" s="33" t="e">
        <f>IF(B56&lt;&gt;"",IF(B56=0,"Đất đắp",VLOOKUP(B56,[1]diachat!$B$4:$C$30,2,0)),"")</f>
        <v>#VALUE!</v>
      </c>
      <c r="D56" s="34" t="e">
        <f t="shared" si="1"/>
        <v>#VALUE!</v>
      </c>
      <c r="E56" s="34" t="e">
        <f>IF(A56&lt;&gt;"",ctday(D56,$E$17,$H$17),"")</f>
        <v>#VALUE!</v>
      </c>
      <c r="F56" s="35"/>
      <c r="G56" s="35"/>
      <c r="H56" s="36"/>
      <c r="I56" s="36"/>
      <c r="J56" s="34"/>
      <c r="K56" s="34"/>
      <c r="L56" s="37"/>
      <c r="M56" s="37"/>
      <c r="N56" s="37"/>
      <c r="O56" s="37"/>
    </row>
    <row r="57" spans="1:15" x14ac:dyDescent="0.2">
      <c r="A57" s="33" t="e">
        <f t="shared" si="0"/>
        <v>#VALUE!</v>
      </c>
      <c r="B57" s="33" t="e">
        <f>IF(A57&lt;&gt;"",lop(L57,[1]diachat!$B$21),"")</f>
        <v>#VALUE!</v>
      </c>
      <c r="C57" s="33" t="e">
        <f>IF(B57&lt;&gt;"",IF(B57=0,"Đất đắp",VLOOKUP(B57,[1]diachat!$B$4:$C$30,2,0)),"")</f>
        <v>#VALUE!</v>
      </c>
      <c r="D57" s="34" t="e">
        <f t="shared" si="1"/>
        <v>#VALUE!</v>
      </c>
      <c r="E57" s="34" t="e">
        <f>IF(A57&lt;&gt;"",ctday(D57,$E$17,$H$17),"")</f>
        <v>#VALUE!</v>
      </c>
      <c r="F57" s="35"/>
      <c r="G57" s="35"/>
      <c r="H57" s="36"/>
      <c r="I57" s="36"/>
      <c r="J57" s="34"/>
      <c r="K57" s="34"/>
      <c r="L57" s="37"/>
      <c r="M57" s="37"/>
      <c r="N57" s="37"/>
      <c r="O57" s="37"/>
    </row>
    <row r="58" spans="1:15" x14ac:dyDescent="0.2">
      <c r="A58" s="33" t="e">
        <f t="shared" si="0"/>
        <v>#VALUE!</v>
      </c>
      <c r="B58" s="33" t="e">
        <f>IF(A58&lt;&gt;"",lop(L58,[1]diachat!$B$21),"")</f>
        <v>#VALUE!</v>
      </c>
      <c r="C58" s="33" t="e">
        <f>IF(B58&lt;&gt;"",IF(B58=0,"Đất đắp",VLOOKUP(B58,[1]diachat!$B$4:$C$30,2,0)),"")</f>
        <v>#VALUE!</v>
      </c>
      <c r="D58" s="34" t="e">
        <f t="shared" si="1"/>
        <v>#VALUE!</v>
      </c>
      <c r="E58" s="34" t="e">
        <f>IF(A58&lt;&gt;"",ctday(D58,$E$17,$H$17),"")</f>
        <v>#VALUE!</v>
      </c>
      <c r="F58" s="35"/>
      <c r="G58" s="35"/>
      <c r="H58" s="36"/>
      <c r="I58" s="36"/>
      <c r="J58" s="34"/>
      <c r="K58" s="34"/>
      <c r="L58" s="37"/>
      <c r="M58" s="37"/>
      <c r="N58" s="37"/>
      <c r="O58" s="37"/>
    </row>
    <row r="59" spans="1:15" x14ac:dyDescent="0.2">
      <c r="A59" s="33" t="e">
        <f t="shared" si="0"/>
        <v>#VALUE!</v>
      </c>
      <c r="B59" s="33" t="e">
        <f>IF(A59&lt;&gt;"",lop(L59,[1]diachat!$B$21),"")</f>
        <v>#VALUE!</v>
      </c>
      <c r="C59" s="33" t="e">
        <f>IF(B59&lt;&gt;"",IF(B59=0,"Đất đắp",VLOOKUP(B59,[1]diachat!$B$4:$C$30,2,0)),"")</f>
        <v>#VALUE!</v>
      </c>
      <c r="D59" s="34" t="e">
        <f t="shared" si="1"/>
        <v>#VALUE!</v>
      </c>
      <c r="E59" s="34" t="e">
        <f>IF(A59&lt;&gt;"",ctday(D59,$E$17,$H$17),"")</f>
        <v>#VALUE!</v>
      </c>
      <c r="F59" s="35"/>
      <c r="G59" s="35"/>
      <c r="H59" s="36"/>
      <c r="I59" s="36"/>
      <c r="J59" s="34"/>
      <c r="K59" s="34"/>
      <c r="L59" s="37"/>
      <c r="M59" s="37"/>
      <c r="N59" s="37"/>
      <c r="O59" s="37"/>
    </row>
    <row r="60" spans="1:15" x14ac:dyDescent="0.2">
      <c r="A60" s="33" t="e">
        <f t="shared" si="0"/>
        <v>#VALUE!</v>
      </c>
      <c r="B60" s="33" t="e">
        <f>IF(A60&lt;&gt;"",lop(L60,[1]diachat!$B$21),"")</f>
        <v>#VALUE!</v>
      </c>
      <c r="C60" s="33" t="e">
        <f>IF(B60&lt;&gt;"",IF(B60=0,"Đất đắp",VLOOKUP(B60,[1]diachat!$B$4:$C$30,2,0)),"")</f>
        <v>#VALUE!</v>
      </c>
      <c r="D60" s="34" t="e">
        <f t="shared" si="1"/>
        <v>#VALUE!</v>
      </c>
      <c r="E60" s="34" t="e">
        <f>IF(A60&lt;&gt;"",ctday(D60,$E$17,$H$17),"")</f>
        <v>#VALUE!</v>
      </c>
      <c r="F60" s="35"/>
      <c r="G60" s="35"/>
      <c r="H60" s="36"/>
      <c r="I60" s="36"/>
      <c r="J60" s="34"/>
      <c r="K60" s="34"/>
      <c r="L60" s="37"/>
      <c r="M60" s="37"/>
      <c r="N60" s="37"/>
      <c r="O60" s="37"/>
    </row>
    <row r="61" spans="1:15" x14ac:dyDescent="0.2">
      <c r="A61" s="33" t="e">
        <f t="shared" si="0"/>
        <v>#VALUE!</v>
      </c>
      <c r="B61" s="33" t="e">
        <f>IF(A61&lt;&gt;"",lop(L61,[1]diachat!$B$21),"")</f>
        <v>#VALUE!</v>
      </c>
      <c r="C61" s="33" t="e">
        <f>IF(B61&lt;&gt;"",IF(B61=0,"Đất đắp",VLOOKUP(B61,[1]diachat!$B$4:$C$30,2,0)),"")</f>
        <v>#VALUE!</v>
      </c>
      <c r="D61" s="34" t="e">
        <f t="shared" si="1"/>
        <v>#VALUE!</v>
      </c>
      <c r="E61" s="34" t="e">
        <f>IF(A61&lt;&gt;"",ctday(D61,$E$17,$H$17),"")</f>
        <v>#VALUE!</v>
      </c>
      <c r="F61" s="35"/>
      <c r="G61" s="35"/>
      <c r="H61" s="36"/>
      <c r="I61" s="36"/>
      <c r="J61" s="34"/>
      <c r="K61" s="34"/>
      <c r="L61" s="37"/>
      <c r="M61" s="37"/>
      <c r="N61" s="37"/>
      <c r="O61" s="37"/>
    </row>
    <row r="62" spans="1:15" x14ac:dyDescent="0.2">
      <c r="A62" s="33" t="e">
        <f t="shared" si="0"/>
        <v>#VALUE!</v>
      </c>
      <c r="B62" s="33" t="e">
        <f>IF(A62&lt;&gt;"",lop(L62,[1]diachat!$B$21),"")</f>
        <v>#VALUE!</v>
      </c>
      <c r="C62" s="33" t="e">
        <f>IF(B62&lt;&gt;"",IF(B62=0,"Đất đắp",VLOOKUP(B62,[1]diachat!$B$4:$C$30,2,0)),"")</f>
        <v>#VALUE!</v>
      </c>
      <c r="D62" s="34" t="e">
        <f t="shared" si="1"/>
        <v>#VALUE!</v>
      </c>
      <c r="E62" s="34" t="e">
        <f>IF(A62&lt;&gt;"",ctday(D62,$E$17,$H$17),"")</f>
        <v>#VALUE!</v>
      </c>
      <c r="F62" s="35"/>
      <c r="G62" s="35"/>
      <c r="H62" s="36"/>
      <c r="I62" s="36"/>
      <c r="J62" s="34"/>
      <c r="K62" s="34"/>
      <c r="L62" s="37"/>
      <c r="M62" s="37"/>
      <c r="N62" s="37"/>
      <c r="O62" s="37"/>
    </row>
    <row r="63" spans="1:15" x14ac:dyDescent="0.2">
      <c r="A63" s="33" t="e">
        <f t="shared" si="0"/>
        <v>#VALUE!</v>
      </c>
      <c r="B63" s="33" t="e">
        <f>IF(A63&lt;&gt;"",lop(L63,[1]diachat!$B$21),"")</f>
        <v>#VALUE!</v>
      </c>
      <c r="C63" s="33" t="e">
        <f>IF(B63&lt;&gt;"",IF(B63=0,"Đất đắp",VLOOKUP(B63,[1]diachat!$B$4:$C$30,2,0)),"")</f>
        <v>#VALUE!</v>
      </c>
      <c r="D63" s="34" t="e">
        <f t="shared" si="1"/>
        <v>#VALUE!</v>
      </c>
      <c r="E63" s="34" t="e">
        <f>IF(A63&lt;&gt;"",ctday(D63,$E$17,$H$17),"")</f>
        <v>#VALUE!</v>
      </c>
      <c r="F63" s="35"/>
      <c r="G63" s="35"/>
      <c r="H63" s="36"/>
      <c r="I63" s="36"/>
      <c r="J63" s="34"/>
      <c r="K63" s="34"/>
      <c r="L63" s="37"/>
      <c r="M63" s="37"/>
      <c r="N63" s="37"/>
      <c r="O63" s="37"/>
    </row>
    <row r="64" spans="1:15" x14ac:dyDescent="0.2">
      <c r="A64" s="33" t="e">
        <f t="shared" si="0"/>
        <v>#VALUE!</v>
      </c>
      <c r="B64" s="33" t="e">
        <f>IF(A64&lt;&gt;"",lop(L64,[1]diachat!$B$21),"")</f>
        <v>#VALUE!</v>
      </c>
      <c r="C64" s="33" t="e">
        <f>IF(B64&lt;&gt;"",IF(B64=0,"Đất đắp",VLOOKUP(B64,[1]diachat!$B$4:$C$30,2,0)),"")</f>
        <v>#VALUE!</v>
      </c>
      <c r="D64" s="34" t="e">
        <f t="shared" si="1"/>
        <v>#VALUE!</v>
      </c>
      <c r="E64" s="34" t="e">
        <f>IF(A64&lt;&gt;"",ctday(D64,$E$17,$H$17),"")</f>
        <v>#VALUE!</v>
      </c>
      <c r="F64" s="35"/>
      <c r="G64" s="35"/>
      <c r="H64" s="36"/>
      <c r="I64" s="36"/>
      <c r="J64" s="34"/>
      <c r="K64" s="34"/>
      <c r="L64" s="37"/>
      <c r="M64" s="37"/>
      <c r="N64" s="37"/>
      <c r="O64" s="37"/>
    </row>
    <row r="65" spans="1:15" x14ac:dyDescent="0.2">
      <c r="A65" s="33" t="e">
        <f t="shared" si="0"/>
        <v>#VALUE!</v>
      </c>
      <c r="B65" s="33" t="e">
        <f>IF(A65&lt;&gt;"",lop(L65,[1]diachat!$B$21),"")</f>
        <v>#VALUE!</v>
      </c>
      <c r="C65" s="33" t="e">
        <f>IF(B65&lt;&gt;"",IF(B65=0,"Đất đắp",VLOOKUP(B65,[1]diachat!$B$4:$C$30,2,0)),"")</f>
        <v>#VALUE!</v>
      </c>
      <c r="D65" s="34" t="e">
        <f t="shared" si="1"/>
        <v>#VALUE!</v>
      </c>
      <c r="E65" s="34" t="e">
        <f>IF(A65&lt;&gt;"",ctday(D65,$E$17,$H$17),"")</f>
        <v>#VALUE!</v>
      </c>
      <c r="F65" s="35"/>
      <c r="G65" s="35"/>
      <c r="H65" s="36"/>
      <c r="I65" s="36"/>
      <c r="J65" s="34"/>
      <c r="K65" s="34"/>
      <c r="L65" s="37"/>
      <c r="M65" s="37"/>
      <c r="N65" s="37"/>
      <c r="O65" s="37"/>
    </row>
    <row r="66" spans="1:15" x14ac:dyDescent="0.2">
      <c r="A66" s="33" t="e">
        <f t="shared" si="0"/>
        <v>#VALUE!</v>
      </c>
      <c r="B66" s="33" t="e">
        <f>IF(A66&lt;&gt;"",lop(L66,[1]diachat!$B$21),"")</f>
        <v>#VALUE!</v>
      </c>
      <c r="C66" s="33" t="e">
        <f>IF(B66&lt;&gt;"",IF(B66=0,"Đất đắp",VLOOKUP(B66,[1]diachat!$B$4:$C$30,2,0)),"")</f>
        <v>#VALUE!</v>
      </c>
      <c r="D66" s="34" t="e">
        <f t="shared" si="1"/>
        <v>#VALUE!</v>
      </c>
      <c r="E66" s="34" t="e">
        <f>IF(A66&lt;&gt;"",ctday(D66,$E$17,$H$17),"")</f>
        <v>#VALUE!</v>
      </c>
      <c r="F66" s="35"/>
      <c r="G66" s="35"/>
      <c r="H66" s="36"/>
      <c r="I66" s="36"/>
      <c r="J66" s="34"/>
      <c r="K66" s="34"/>
      <c r="L66" s="37"/>
      <c r="M66" s="37"/>
      <c r="N66" s="37"/>
      <c r="O66" s="37"/>
    </row>
    <row r="67" spans="1:15" x14ac:dyDescent="0.2">
      <c r="A67" s="33" t="e">
        <f t="shared" si="0"/>
        <v>#VALUE!</v>
      </c>
      <c r="B67" s="33" t="e">
        <f>IF(A67&lt;&gt;"",lop(L67,[1]diachat!$B$21),"")</f>
        <v>#VALUE!</v>
      </c>
      <c r="C67" s="33" t="e">
        <f>IF(B67&lt;&gt;"",IF(B67=0,"Đất đắp",VLOOKUP(B67,[1]diachat!$B$4:$C$30,2,0)),"")</f>
        <v>#VALUE!</v>
      </c>
      <c r="D67" s="34" t="e">
        <f t="shared" si="1"/>
        <v>#VALUE!</v>
      </c>
      <c r="E67" s="34" t="e">
        <f>IF(A67&lt;&gt;"",ctday(D67,$E$17,$H$17),"")</f>
        <v>#VALUE!</v>
      </c>
      <c r="F67" s="35"/>
      <c r="G67" s="35"/>
      <c r="H67" s="36"/>
      <c r="I67" s="36"/>
      <c r="J67" s="34"/>
      <c r="K67" s="34"/>
      <c r="L67" s="37"/>
      <c r="M67" s="37"/>
      <c r="N67" s="37"/>
      <c r="O67" s="37"/>
    </row>
    <row r="68" spans="1:15" x14ac:dyDescent="0.2">
      <c r="A68" s="33" t="e">
        <f t="shared" si="0"/>
        <v>#VALUE!</v>
      </c>
      <c r="B68" s="33" t="e">
        <f>IF(A68&lt;&gt;"",lop(L68,[1]diachat!$B$21),"")</f>
        <v>#VALUE!</v>
      </c>
      <c r="C68" s="33" t="e">
        <f>IF(B68&lt;&gt;"",IF(B68=0,"Đất đắp",VLOOKUP(B68,[1]diachat!$B$4:$C$30,2,0)),"")</f>
        <v>#VALUE!</v>
      </c>
      <c r="D68" s="34" t="e">
        <f t="shared" si="1"/>
        <v>#VALUE!</v>
      </c>
      <c r="E68" s="34" t="e">
        <f>IF(A68&lt;&gt;"",ctday(D68,$E$17,$H$17),"")</f>
        <v>#VALUE!</v>
      </c>
      <c r="F68" s="35"/>
      <c r="G68" s="35"/>
      <c r="H68" s="36"/>
      <c r="I68" s="36"/>
      <c r="J68" s="34"/>
      <c r="K68" s="34"/>
      <c r="L68" s="37"/>
      <c r="M68" s="37"/>
      <c r="N68" s="37"/>
      <c r="O68" s="37"/>
    </row>
    <row r="69" spans="1:15" x14ac:dyDescent="0.2">
      <c r="A69" s="33" t="e">
        <f t="shared" si="0"/>
        <v>#VALUE!</v>
      </c>
      <c r="B69" s="33" t="e">
        <f>IF(A69&lt;&gt;"",lop(L69,[1]diachat!$B$21),"")</f>
        <v>#VALUE!</v>
      </c>
      <c r="C69" s="33" t="e">
        <f>IF(B69&lt;&gt;"",IF(B69=0,"Đất đắp",VLOOKUP(B69,[1]diachat!$B$4:$C$30,2,0)),"")</f>
        <v>#VALUE!</v>
      </c>
      <c r="D69" s="34" t="e">
        <f t="shared" si="1"/>
        <v>#VALUE!</v>
      </c>
      <c r="E69" s="34" t="e">
        <f>IF(A69&lt;&gt;"",ctday(D69,$E$17,$H$17),"")</f>
        <v>#VALUE!</v>
      </c>
      <c r="F69" s="35"/>
      <c r="G69" s="35"/>
      <c r="H69" s="36"/>
      <c r="I69" s="36"/>
      <c r="J69" s="34"/>
      <c r="K69" s="34"/>
      <c r="L69" s="37"/>
      <c r="M69" s="37"/>
      <c r="N69" s="37"/>
      <c r="O69" s="37"/>
    </row>
    <row r="70" spans="1:15" x14ac:dyDescent="0.2">
      <c r="A70" s="33" t="e">
        <f t="shared" si="0"/>
        <v>#VALUE!</v>
      </c>
      <c r="B70" s="33" t="e">
        <f>IF(A70&lt;&gt;"",lop(L70,[1]diachat!$B$21),"")</f>
        <v>#VALUE!</v>
      </c>
      <c r="C70" s="33" t="e">
        <f>IF(B70&lt;&gt;"",IF(B70=0,"Đất đắp",VLOOKUP(B70,[1]diachat!$B$4:$C$30,2,0)),"")</f>
        <v>#VALUE!</v>
      </c>
      <c r="D70" s="34" t="e">
        <f t="shared" si="1"/>
        <v>#VALUE!</v>
      </c>
      <c r="E70" s="34" t="e">
        <f>IF(A70&lt;&gt;"",ctday(D70,$E$17,$H$17),"")</f>
        <v>#VALUE!</v>
      </c>
      <c r="F70" s="35"/>
      <c r="G70" s="35"/>
      <c r="H70" s="36"/>
      <c r="I70" s="36"/>
      <c r="J70" s="34"/>
      <c r="K70" s="34"/>
      <c r="L70" s="37"/>
      <c r="M70" s="37"/>
      <c r="N70" s="37"/>
      <c r="O70" s="37"/>
    </row>
    <row r="71" spans="1:15" x14ac:dyDescent="0.2">
      <c r="A71" s="33" t="e">
        <f t="shared" si="0"/>
        <v>#VALUE!</v>
      </c>
      <c r="B71" s="33" t="e">
        <f>IF(A71&lt;&gt;"",lop(L71,[1]diachat!$B$21),"")</f>
        <v>#VALUE!</v>
      </c>
      <c r="C71" s="33" t="e">
        <f>IF(B71&lt;&gt;"",IF(B71=0,"Đất đắp",VLOOKUP(B71,[1]diachat!$B$4:$C$30,2,0)),"")</f>
        <v>#VALUE!</v>
      </c>
      <c r="D71" s="34" t="e">
        <f t="shared" si="1"/>
        <v>#VALUE!</v>
      </c>
      <c r="E71" s="34" t="e">
        <f>IF(A71&lt;&gt;"",ctday(D71,$E$17,$H$17),"")</f>
        <v>#VALUE!</v>
      </c>
      <c r="F71" s="35"/>
      <c r="G71" s="35"/>
      <c r="H71" s="36"/>
      <c r="I71" s="36"/>
      <c r="J71" s="34"/>
      <c r="K71" s="34"/>
      <c r="L71" s="37"/>
      <c r="M71" s="37"/>
      <c r="N71" s="37"/>
      <c r="O71" s="37"/>
    </row>
    <row r="72" spans="1:15" x14ac:dyDescent="0.2">
      <c r="A72" s="33" t="e">
        <f t="shared" si="0"/>
        <v>#VALUE!</v>
      </c>
      <c r="B72" s="33" t="e">
        <f>IF(A72&lt;&gt;"",lop(L72,[1]diachat!$B$21),"")</f>
        <v>#VALUE!</v>
      </c>
      <c r="C72" s="33" t="e">
        <f>IF(B72&lt;&gt;"",IF(B72=0,"Đất đắp",VLOOKUP(B72,[1]diachat!$B$4:$C$30,2,0)),"")</f>
        <v>#VALUE!</v>
      </c>
      <c r="D72" s="34" t="e">
        <f t="shared" si="1"/>
        <v>#VALUE!</v>
      </c>
      <c r="E72" s="34" t="e">
        <f>IF(A72&lt;&gt;"",ctday(D72,$E$17,$H$17),"")</f>
        <v>#VALUE!</v>
      </c>
      <c r="F72" s="35"/>
      <c r="G72" s="35"/>
      <c r="H72" s="36"/>
      <c r="I72" s="36"/>
      <c r="J72" s="34"/>
      <c r="K72" s="34"/>
      <c r="L72" s="37"/>
      <c r="M72" s="37"/>
      <c r="N72" s="37"/>
      <c r="O72" s="37"/>
    </row>
    <row r="73" spans="1:15" x14ac:dyDescent="0.2">
      <c r="A73" s="33" t="e">
        <f t="shared" si="0"/>
        <v>#VALUE!</v>
      </c>
      <c r="B73" s="33" t="e">
        <f>IF(A73&lt;&gt;"",lop(L73,[1]diachat!$B$21),"")</f>
        <v>#VALUE!</v>
      </c>
      <c r="C73" s="33" t="e">
        <f>IF(B73&lt;&gt;"",IF(B73=0,"Đất đắp",VLOOKUP(B73,[1]diachat!$B$4:$C$30,2,0)),"")</f>
        <v>#VALUE!</v>
      </c>
      <c r="D73" s="34" t="e">
        <f t="shared" si="1"/>
        <v>#VALUE!</v>
      </c>
      <c r="E73" s="34" t="e">
        <f>IF(A73&lt;&gt;"",ctday(D73,$E$17,$H$17),"")</f>
        <v>#VALUE!</v>
      </c>
      <c r="F73" s="35"/>
      <c r="G73" s="35"/>
      <c r="H73" s="36"/>
      <c r="I73" s="36"/>
      <c r="J73" s="34"/>
      <c r="K73" s="34"/>
      <c r="L73" s="37"/>
      <c r="M73" s="37"/>
      <c r="N73" s="37"/>
      <c r="O73" s="37"/>
    </row>
    <row r="74" spans="1:15" x14ac:dyDescent="0.2">
      <c r="A74" s="33" t="e">
        <f t="shared" si="0"/>
        <v>#VALUE!</v>
      </c>
      <c r="B74" s="33" t="e">
        <f>IF(A74&lt;&gt;"",lop(L74,[1]diachat!$B$21),"")</f>
        <v>#VALUE!</v>
      </c>
      <c r="C74" s="33" t="e">
        <f>IF(B74&lt;&gt;"",IF(B74=0,"Đất đắp",VLOOKUP(B74,[1]diachat!$B$4:$C$30,2,0)),"")</f>
        <v>#VALUE!</v>
      </c>
      <c r="D74" s="34" t="e">
        <f t="shared" si="1"/>
        <v>#VALUE!</v>
      </c>
      <c r="E74" s="34" t="e">
        <f>IF(A74&lt;&gt;"",ctday(D74,$E$17,$H$17),"")</f>
        <v>#VALUE!</v>
      </c>
      <c r="F74" s="35"/>
      <c r="G74" s="35"/>
      <c r="H74" s="36"/>
      <c r="I74" s="36"/>
      <c r="J74" s="34"/>
      <c r="K74" s="34"/>
      <c r="L74" s="37"/>
      <c r="M74" s="37"/>
      <c r="N74" s="37"/>
      <c r="O74" s="37"/>
    </row>
    <row r="75" spans="1:15" x14ac:dyDescent="0.2">
      <c r="A75" s="33" t="e">
        <f t="shared" si="0"/>
        <v>#VALUE!</v>
      </c>
      <c r="B75" s="33" t="e">
        <f>IF(A75&lt;&gt;"",lop(L75,[1]diachat!$B$21),"")</f>
        <v>#VALUE!</v>
      </c>
      <c r="C75" s="33" t="e">
        <f>IF(B75&lt;&gt;"",IF(B75=0,"Đất đắp",VLOOKUP(B75,[1]diachat!$B$4:$C$30,2,0)),"")</f>
        <v>#VALUE!</v>
      </c>
      <c r="D75" s="34" t="e">
        <f t="shared" si="1"/>
        <v>#VALUE!</v>
      </c>
      <c r="E75" s="34" t="e">
        <f>IF(A75&lt;&gt;"",ctday(D75,$E$17,$H$17),"")</f>
        <v>#VALUE!</v>
      </c>
      <c r="F75" s="35"/>
      <c r="G75" s="35"/>
      <c r="H75" s="36"/>
      <c r="I75" s="36"/>
      <c r="J75" s="34"/>
      <c r="K75" s="34"/>
      <c r="L75" s="37"/>
      <c r="M75" s="37"/>
      <c r="N75" s="37"/>
      <c r="O75" s="37"/>
    </row>
    <row r="76" spans="1:15" x14ac:dyDescent="0.2">
      <c r="A76" s="33" t="e">
        <f t="shared" si="0"/>
        <v>#VALUE!</v>
      </c>
      <c r="B76" s="33" t="e">
        <f>IF(A76&lt;&gt;"",lop(L76,[1]diachat!$B$21),"")</f>
        <v>#VALUE!</v>
      </c>
      <c r="C76" s="33" t="e">
        <f>IF(B76&lt;&gt;"",IF(B76=0,"Đất đắp",VLOOKUP(B76,[1]diachat!$B$4:$C$30,2,0)),"")</f>
        <v>#VALUE!</v>
      </c>
      <c r="D76" s="34" t="e">
        <f t="shared" si="1"/>
        <v>#VALUE!</v>
      </c>
      <c r="E76" s="34" t="e">
        <f>IF(A76&lt;&gt;"",ctday(D76,$E$17,$H$17),"")</f>
        <v>#VALUE!</v>
      </c>
      <c r="F76" s="35"/>
      <c r="G76" s="35"/>
      <c r="H76" s="36"/>
      <c r="I76" s="36"/>
      <c r="J76" s="34"/>
      <c r="K76" s="34"/>
      <c r="L76" s="37"/>
      <c r="M76" s="37"/>
      <c r="N76" s="37"/>
      <c r="O76" s="37"/>
    </row>
    <row r="77" spans="1:15" x14ac:dyDescent="0.2">
      <c r="A77" s="33" t="e">
        <f t="shared" si="0"/>
        <v>#VALUE!</v>
      </c>
      <c r="B77" s="33" t="e">
        <f>IF(A77&lt;&gt;"",lop(L77,[1]diachat!$B$21),"")</f>
        <v>#VALUE!</v>
      </c>
      <c r="C77" s="33" t="e">
        <f>IF(B77&lt;&gt;"",IF(B77=0,"Đất đắp",VLOOKUP(B77,[1]diachat!$B$4:$C$30,2,0)),"")</f>
        <v>#VALUE!</v>
      </c>
      <c r="D77" s="34" t="e">
        <f t="shared" si="1"/>
        <v>#VALUE!</v>
      </c>
      <c r="E77" s="34" t="e">
        <f>IF(A77&lt;&gt;"",ctday(D77,$E$17,$H$17),"")</f>
        <v>#VALUE!</v>
      </c>
      <c r="F77" s="35"/>
      <c r="G77" s="35"/>
      <c r="H77" s="36"/>
      <c r="I77" s="36"/>
      <c r="J77" s="34"/>
      <c r="K77" s="34"/>
      <c r="L77" s="37"/>
      <c r="M77" s="37"/>
      <c r="N77" s="37"/>
      <c r="O77" s="37"/>
    </row>
    <row r="78" spans="1:15" x14ac:dyDescent="0.2">
      <c r="A78" s="33" t="e">
        <f t="shared" si="0"/>
        <v>#VALUE!</v>
      </c>
      <c r="B78" s="33" t="e">
        <f>IF(A78&lt;&gt;"",lop(L78,[1]diachat!$B$21),"")</f>
        <v>#VALUE!</v>
      </c>
      <c r="C78" s="33" t="e">
        <f>IF(B78&lt;&gt;"",IF(B78=0,"Đất đắp",VLOOKUP(B78,[1]diachat!$B$4:$C$30,2,0)),"")</f>
        <v>#VALUE!</v>
      </c>
      <c r="D78" s="34" t="e">
        <f t="shared" si="1"/>
        <v>#VALUE!</v>
      </c>
      <c r="E78" s="34" t="e">
        <f>IF(A78&lt;&gt;"",ctday(D78,$E$17,$H$17),"")</f>
        <v>#VALUE!</v>
      </c>
      <c r="F78" s="35"/>
      <c r="G78" s="35"/>
      <c r="H78" s="36"/>
      <c r="I78" s="36"/>
      <c r="J78" s="34"/>
      <c r="K78" s="34"/>
      <c r="L78" s="37"/>
      <c r="M78" s="37"/>
      <c r="N78" s="37"/>
      <c r="O78" s="37"/>
    </row>
    <row r="79" spans="1:15" x14ac:dyDescent="0.2">
      <c r="A79" s="33" t="e">
        <f t="shared" si="0"/>
        <v>#VALUE!</v>
      </c>
      <c r="B79" s="33" t="e">
        <f>IF(A79&lt;&gt;"",lop(L79,[1]diachat!$B$21),"")</f>
        <v>#VALUE!</v>
      </c>
      <c r="C79" s="33" t="e">
        <f>IF(B79&lt;&gt;"",IF(B79=0,"Đất đắp",VLOOKUP(B79,[1]diachat!$B$4:$C$30,2,0)),"")</f>
        <v>#VALUE!</v>
      </c>
      <c r="D79" s="34" t="e">
        <f t="shared" si="1"/>
        <v>#VALUE!</v>
      </c>
      <c r="E79" s="34" t="e">
        <f>IF(A79&lt;&gt;"",ctday(D79,$E$17,$H$17),"")</f>
        <v>#VALUE!</v>
      </c>
      <c r="F79" s="35"/>
      <c r="G79" s="35"/>
      <c r="H79" s="36"/>
      <c r="I79" s="36"/>
      <c r="J79" s="34"/>
      <c r="K79" s="34"/>
      <c r="L79" s="37"/>
      <c r="M79" s="37"/>
      <c r="N79" s="37"/>
      <c r="O79" s="37"/>
    </row>
    <row r="80" spans="1:15" x14ac:dyDescent="0.2">
      <c r="A80" s="33" t="e">
        <f t="shared" si="0"/>
        <v>#VALUE!</v>
      </c>
      <c r="B80" s="33" t="e">
        <f>IF(A80&lt;&gt;"",lop(L80,[1]diachat!$B$21),"")</f>
        <v>#VALUE!</v>
      </c>
      <c r="C80" s="33" t="e">
        <f>IF(B80&lt;&gt;"",IF(B80=0,"Đất đắp",VLOOKUP(B80,[1]diachat!$B$4:$C$30,2,0)),"")</f>
        <v>#VALUE!</v>
      </c>
      <c r="D80" s="34" t="e">
        <f t="shared" si="1"/>
        <v>#VALUE!</v>
      </c>
      <c r="E80" s="34" t="e">
        <f>IF(A80&lt;&gt;"",ctday(D80,$E$17,$H$17),"")</f>
        <v>#VALUE!</v>
      </c>
      <c r="F80" s="35"/>
      <c r="G80" s="35"/>
      <c r="H80" s="36"/>
      <c r="I80" s="36"/>
      <c r="J80" s="34"/>
      <c r="K80" s="34"/>
      <c r="L80" s="37"/>
      <c r="M80" s="37"/>
      <c r="N80" s="37"/>
      <c r="O80" s="37"/>
    </row>
    <row r="81" spans="1:15" x14ac:dyDescent="0.2">
      <c r="A81" s="33" t="e">
        <f t="shared" si="0"/>
        <v>#VALUE!</v>
      </c>
      <c r="B81" s="33" t="e">
        <f>IF(A81&lt;&gt;"",lop(L81,[1]diachat!$B$21),"")</f>
        <v>#VALUE!</v>
      </c>
      <c r="C81" s="33" t="e">
        <f>IF(B81&lt;&gt;"",IF(B81=0,"Đất đắp",VLOOKUP(B81,[1]diachat!$B$4:$C$30,2,0)),"")</f>
        <v>#VALUE!</v>
      </c>
      <c r="D81" s="34" t="e">
        <f t="shared" si="1"/>
        <v>#VALUE!</v>
      </c>
      <c r="E81" s="34" t="e">
        <f>IF(A81&lt;&gt;"",ctday(D81,$E$17,$H$17),"")</f>
        <v>#VALUE!</v>
      </c>
      <c r="F81" s="35"/>
      <c r="G81" s="35"/>
      <c r="H81" s="36"/>
      <c r="I81" s="36"/>
      <c r="J81" s="34"/>
      <c r="K81" s="34"/>
      <c r="L81" s="37"/>
      <c r="M81" s="37"/>
      <c r="N81" s="37"/>
      <c r="O81" s="37"/>
    </row>
    <row r="82" spans="1:15" x14ac:dyDescent="0.2">
      <c r="A82" s="33" t="e">
        <f t="shared" si="0"/>
        <v>#VALUE!</v>
      </c>
      <c r="B82" s="33" t="e">
        <f>IF(A82&lt;&gt;"",lop(L82,[1]diachat!$B$21),"")</f>
        <v>#VALUE!</v>
      </c>
      <c r="C82" s="33" t="e">
        <f>IF(B82&lt;&gt;"",IF(B82=0,"Đất đắp",VLOOKUP(B82,[1]diachat!$B$4:$C$30,2,0)),"")</f>
        <v>#VALUE!</v>
      </c>
      <c r="D82" s="34" t="e">
        <f t="shared" si="1"/>
        <v>#VALUE!</v>
      </c>
      <c r="E82" s="34" t="e">
        <f>IF(A82&lt;&gt;"",ctday(D82,$E$17,$H$17),"")</f>
        <v>#VALUE!</v>
      </c>
      <c r="F82" s="35"/>
      <c r="G82" s="35"/>
      <c r="H82" s="36"/>
      <c r="I82" s="36"/>
      <c r="J82" s="34"/>
      <c r="K82" s="34"/>
      <c r="L82" s="37"/>
      <c r="M82" s="37"/>
      <c r="N82" s="37"/>
      <c r="O82" s="37"/>
    </row>
    <row r="83" spans="1:15" x14ac:dyDescent="0.2">
      <c r="A83" s="33" t="e">
        <f t="shared" si="0"/>
        <v>#VALUE!</v>
      </c>
      <c r="B83" s="33" t="e">
        <f>IF(A83&lt;&gt;"",lop(L83,[1]diachat!$B$21),"")</f>
        <v>#VALUE!</v>
      </c>
      <c r="C83" s="33" t="e">
        <f>IF(B83&lt;&gt;"",IF(B83=0,"Đất đắp",VLOOKUP(B83,[1]diachat!$B$4:$C$30,2,0)),"")</f>
        <v>#VALUE!</v>
      </c>
      <c r="D83" s="34" t="e">
        <f t="shared" si="1"/>
        <v>#VALUE!</v>
      </c>
      <c r="E83" s="34" t="e">
        <f>IF(A83&lt;&gt;"",ctday(D83,$E$17,$H$17),"")</f>
        <v>#VALUE!</v>
      </c>
      <c r="F83" s="35"/>
      <c r="G83" s="35"/>
      <c r="H83" s="36"/>
      <c r="I83" s="36"/>
      <c r="J83" s="34"/>
      <c r="K83" s="34"/>
      <c r="L83" s="37"/>
      <c r="M83" s="37"/>
      <c r="N83" s="37"/>
      <c r="O83" s="37"/>
    </row>
    <row r="84" spans="1:15" x14ac:dyDescent="0.2">
      <c r="A84" s="33" t="e">
        <f t="shared" si="0"/>
        <v>#VALUE!</v>
      </c>
      <c r="B84" s="33" t="e">
        <f>IF(A84&lt;&gt;"",lop(L84,[1]diachat!$B$21),"")</f>
        <v>#VALUE!</v>
      </c>
      <c r="C84" s="33" t="e">
        <f>IF(B84&lt;&gt;"",IF(B84=0,"Đất đắp",VLOOKUP(B84,[1]diachat!$B$4:$C$30,2,0)),"")</f>
        <v>#VALUE!</v>
      </c>
      <c r="D84" s="34" t="e">
        <f t="shared" si="1"/>
        <v>#VALUE!</v>
      </c>
      <c r="E84" s="34" t="e">
        <f>IF(A84&lt;&gt;"",ctday(D84,$E$17,$H$17),"")</f>
        <v>#VALUE!</v>
      </c>
      <c r="F84" s="35"/>
      <c r="G84" s="35"/>
      <c r="H84" s="36"/>
      <c r="I84" s="36"/>
      <c r="J84" s="34"/>
      <c r="K84" s="34"/>
      <c r="L84" s="37"/>
      <c r="M84" s="37"/>
      <c r="N84" s="37"/>
      <c r="O84" s="37"/>
    </row>
    <row r="85" spans="1:15" x14ac:dyDescent="0.2">
      <c r="A85" s="33" t="e">
        <f t="shared" si="0"/>
        <v>#VALUE!</v>
      </c>
      <c r="B85" s="33" t="e">
        <f>IF(A85&lt;&gt;"",lop(L85,[1]diachat!$B$21),"")</f>
        <v>#VALUE!</v>
      </c>
      <c r="C85" s="33" t="e">
        <f>IF(B85&lt;&gt;"",IF(B85=0,"Đất đắp",VLOOKUP(B85,[1]diachat!$B$4:$C$30,2,0)),"")</f>
        <v>#VALUE!</v>
      </c>
      <c r="D85" s="34" t="e">
        <f t="shared" si="1"/>
        <v>#VALUE!</v>
      </c>
      <c r="E85" s="34" t="e">
        <f>IF(A85&lt;&gt;"",ctday(D85,$E$17,$H$17),"")</f>
        <v>#VALUE!</v>
      </c>
      <c r="F85" s="35"/>
      <c r="G85" s="35"/>
      <c r="H85" s="36"/>
      <c r="I85" s="36"/>
      <c r="J85" s="34"/>
      <c r="K85" s="34"/>
      <c r="L85" s="37"/>
      <c r="M85" s="37"/>
      <c r="N85" s="37"/>
      <c r="O85" s="37"/>
    </row>
    <row r="86" spans="1:15" x14ac:dyDescent="0.2">
      <c r="A86" s="33" t="e">
        <f t="shared" si="0"/>
        <v>#VALUE!</v>
      </c>
      <c r="B86" s="33" t="e">
        <f>IF(A86&lt;&gt;"",lop(L86,[1]diachat!$B$21),"")</f>
        <v>#VALUE!</v>
      </c>
      <c r="C86" s="33" t="e">
        <f>IF(B86&lt;&gt;"",IF(B86=0,"Đất đắp",VLOOKUP(B86,[1]diachat!$B$4:$C$30,2,0)),"")</f>
        <v>#VALUE!</v>
      </c>
      <c r="D86" s="34" t="e">
        <f t="shared" si="1"/>
        <v>#VALUE!</v>
      </c>
      <c r="E86" s="34" t="e">
        <f>IF(A86&lt;&gt;"",ctday(D86,$E$17,$H$17),"")</f>
        <v>#VALUE!</v>
      </c>
      <c r="F86" s="35"/>
      <c r="G86" s="35"/>
      <c r="H86" s="36"/>
      <c r="I86" s="36"/>
      <c r="J86" s="34"/>
      <c r="K86" s="34"/>
      <c r="L86" s="37"/>
      <c r="M86" s="37"/>
      <c r="N86" s="37"/>
      <c r="O86" s="37"/>
    </row>
    <row r="87" spans="1:15" x14ac:dyDescent="0.2">
      <c r="A87" s="33" t="e">
        <f t="shared" si="0"/>
        <v>#VALUE!</v>
      </c>
      <c r="B87" s="33" t="e">
        <f>IF(A87&lt;&gt;"",lop(L87,[1]diachat!$B$21),"")</f>
        <v>#VALUE!</v>
      </c>
      <c r="C87" s="33" t="e">
        <f>IF(B87&lt;&gt;"",IF(B87=0,"Đất đắp",VLOOKUP(B87,[1]diachat!$B$4:$C$30,2,0)),"")</f>
        <v>#VALUE!</v>
      </c>
      <c r="D87" s="34" t="e">
        <f t="shared" si="1"/>
        <v>#VALUE!</v>
      </c>
      <c r="E87" s="34" t="e">
        <f>IF(A87&lt;&gt;"",ctday(D87,$E$17,$H$17),"")</f>
        <v>#VALUE!</v>
      </c>
      <c r="F87" s="35"/>
      <c r="G87" s="35"/>
      <c r="H87" s="36"/>
      <c r="I87" s="36"/>
      <c r="J87" s="34"/>
      <c r="K87" s="34"/>
      <c r="L87" s="37"/>
      <c r="M87" s="37"/>
      <c r="N87" s="37"/>
      <c r="O87" s="37"/>
    </row>
    <row r="88" spans="1:15" x14ac:dyDescent="0.2">
      <c r="A88" s="33" t="e">
        <f t="shared" si="0"/>
        <v>#VALUE!</v>
      </c>
      <c r="B88" s="33" t="e">
        <f>IF(A88&lt;&gt;"",lop(L88,[1]diachat!$B$21),"")</f>
        <v>#VALUE!</v>
      </c>
      <c r="C88" s="33" t="e">
        <f>IF(B88&lt;&gt;"",IF(B88=0,"Đất đắp",VLOOKUP(B88,[1]diachat!$B$4:$C$30,2,0)),"")</f>
        <v>#VALUE!</v>
      </c>
      <c r="D88" s="34" t="e">
        <f t="shared" si="1"/>
        <v>#VALUE!</v>
      </c>
      <c r="E88" s="34" t="e">
        <f>IF(A88&lt;&gt;"",ctday(D88,$E$17,$H$17),"")</f>
        <v>#VALUE!</v>
      </c>
      <c r="F88" s="35"/>
      <c r="G88" s="35"/>
      <c r="H88" s="36"/>
      <c r="I88" s="36"/>
      <c r="J88" s="34"/>
      <c r="K88" s="34"/>
      <c r="L88" s="37"/>
      <c r="M88" s="37"/>
      <c r="N88" s="37"/>
      <c r="O88" s="37"/>
    </row>
    <row r="89" spans="1:15" x14ac:dyDescent="0.2">
      <c r="A89" s="33" t="e">
        <f t="shared" si="0"/>
        <v>#VALUE!</v>
      </c>
      <c r="B89" s="33" t="e">
        <f>IF(A89&lt;&gt;"",lop(L89,[1]diachat!$B$21),"")</f>
        <v>#VALUE!</v>
      </c>
      <c r="C89" s="33" t="e">
        <f>IF(B89&lt;&gt;"",IF(B89=0,"Đất đắp",VLOOKUP(B89,[1]diachat!$B$4:$C$30,2,0)),"")</f>
        <v>#VALUE!</v>
      </c>
      <c r="D89" s="34" t="e">
        <f t="shared" si="1"/>
        <v>#VALUE!</v>
      </c>
      <c r="E89" s="34" t="e">
        <f>IF(A89&lt;&gt;"",ctday(D89,$E$17,$H$17),"")</f>
        <v>#VALUE!</v>
      </c>
      <c r="F89" s="35"/>
      <c r="G89" s="35"/>
      <c r="H89" s="36"/>
      <c r="I89" s="36"/>
      <c r="J89" s="34"/>
      <c r="K89" s="34"/>
      <c r="L89" s="37"/>
      <c r="M89" s="37"/>
      <c r="N89" s="37"/>
      <c r="O89" s="37"/>
    </row>
    <row r="90" spans="1:15" x14ac:dyDescent="0.2">
      <c r="A90" s="33" t="e">
        <f t="shared" si="0"/>
        <v>#VALUE!</v>
      </c>
      <c r="B90" s="33" t="e">
        <f>IF(A90&lt;&gt;"",lop(L90,[1]diachat!$B$21),"")</f>
        <v>#VALUE!</v>
      </c>
      <c r="C90" s="33" t="e">
        <f>IF(B90&lt;&gt;"",IF(B90=0,"Đất đắp",VLOOKUP(B90,[1]diachat!$B$4:$C$30,2,0)),"")</f>
        <v>#VALUE!</v>
      </c>
      <c r="D90" s="34" t="e">
        <f t="shared" si="1"/>
        <v>#VALUE!</v>
      </c>
      <c r="E90" s="34" t="e">
        <f>IF(A90&lt;&gt;"",ctday(D90,$E$17,$H$17),"")</f>
        <v>#VALUE!</v>
      </c>
      <c r="F90" s="35"/>
      <c r="G90" s="35"/>
      <c r="H90" s="36"/>
      <c r="I90" s="36"/>
      <c r="J90" s="34"/>
      <c r="K90" s="34"/>
      <c r="L90" s="37"/>
      <c r="M90" s="37"/>
      <c r="N90" s="37"/>
      <c r="O90" s="37"/>
    </row>
    <row r="91" spans="1:15" x14ac:dyDescent="0.2">
      <c r="A91" s="33" t="e">
        <f t="shared" si="0"/>
        <v>#VALUE!</v>
      </c>
      <c r="B91" s="33" t="e">
        <f>IF(A91&lt;&gt;"",lop(L91,[1]diachat!$B$21),"")</f>
        <v>#VALUE!</v>
      </c>
      <c r="C91" s="33" t="e">
        <f>IF(B91&lt;&gt;"",IF(B91=0,"Đất đắp",VLOOKUP(B91,[1]diachat!$B$4:$C$30,2,0)),"")</f>
        <v>#VALUE!</v>
      </c>
      <c r="D91" s="34" t="e">
        <f t="shared" si="1"/>
        <v>#VALUE!</v>
      </c>
      <c r="E91" s="34" t="e">
        <f>IF(A91&lt;&gt;"",ctday(D91,$E$17,$H$17),"")</f>
        <v>#VALUE!</v>
      </c>
      <c r="F91" s="35"/>
      <c r="G91" s="35"/>
      <c r="H91" s="36"/>
      <c r="I91" s="36"/>
      <c r="J91" s="34"/>
      <c r="K91" s="34"/>
      <c r="L91" s="37"/>
      <c r="M91" s="37"/>
      <c r="N91" s="37"/>
      <c r="O91" s="37"/>
    </row>
    <row r="92" spans="1:15" x14ac:dyDescent="0.2">
      <c r="A92" s="33" t="e">
        <f t="shared" si="0"/>
        <v>#VALUE!</v>
      </c>
      <c r="B92" s="33" t="e">
        <f>IF(A92&lt;&gt;"",lop(L92,[1]diachat!$B$21),"")</f>
        <v>#VALUE!</v>
      </c>
      <c r="C92" s="33" t="e">
        <f>IF(B92&lt;&gt;"",IF(B92=0,"Đất đắp",VLOOKUP(B92,[1]diachat!$B$4:$C$30,2,0)),"")</f>
        <v>#VALUE!</v>
      </c>
      <c r="D92" s="34" t="e">
        <f t="shared" si="1"/>
        <v>#VALUE!</v>
      </c>
      <c r="E92" s="34" t="e">
        <f>IF(A92&lt;&gt;"",ctday(D92,$E$17,$H$17),"")</f>
        <v>#VALUE!</v>
      </c>
      <c r="F92" s="35"/>
      <c r="G92" s="35"/>
      <c r="H92" s="36"/>
      <c r="I92" s="36"/>
      <c r="J92" s="34"/>
      <c r="K92" s="34"/>
      <c r="L92" s="37"/>
      <c r="M92" s="37"/>
      <c r="N92" s="37"/>
      <c r="O92" s="37"/>
    </row>
    <row r="93" spans="1:15" x14ac:dyDescent="0.2">
      <c r="A93" s="33" t="e">
        <f t="shared" si="0"/>
        <v>#VALUE!</v>
      </c>
      <c r="B93" s="33" t="e">
        <f>IF(A93&lt;&gt;"",lop(L93,[1]diachat!$B$21),"")</f>
        <v>#VALUE!</v>
      </c>
      <c r="C93" s="33" t="e">
        <f>IF(B93&lt;&gt;"",IF(B93=0,"Đất đắp",VLOOKUP(B93,[1]diachat!$B$4:$C$30,2,0)),"")</f>
        <v>#VALUE!</v>
      </c>
      <c r="D93" s="34" t="e">
        <f t="shared" si="1"/>
        <v>#VALUE!</v>
      </c>
      <c r="E93" s="34" t="e">
        <f>IF(A93&lt;&gt;"",ctday(D93,$E$17,$H$17),"")</f>
        <v>#VALUE!</v>
      </c>
      <c r="F93" s="35"/>
      <c r="G93" s="35"/>
      <c r="H93" s="36"/>
      <c r="I93" s="36"/>
      <c r="J93" s="34"/>
      <c r="K93" s="34"/>
      <c r="L93" s="37"/>
      <c r="M93" s="37"/>
      <c r="N93" s="37"/>
      <c r="O93" s="37"/>
    </row>
    <row r="94" spans="1:15" x14ac:dyDescent="0.2">
      <c r="A94" s="33" t="e">
        <f t="shared" si="0"/>
        <v>#VALUE!</v>
      </c>
      <c r="B94" s="33" t="e">
        <f>IF(A94&lt;&gt;"",lop(L94,[1]diachat!$B$21),"")</f>
        <v>#VALUE!</v>
      </c>
      <c r="C94" s="33" t="e">
        <f>IF(B94&lt;&gt;"",IF(B94=0,"Đất đắp",VLOOKUP(B94,[1]diachat!$B$4:$C$30,2,0)),"")</f>
        <v>#VALUE!</v>
      </c>
      <c r="D94" s="34" t="e">
        <f t="shared" si="1"/>
        <v>#VALUE!</v>
      </c>
      <c r="E94" s="34" t="e">
        <f>IF(A94&lt;&gt;"",ctday(D94,$E$17,$H$17),"")</f>
        <v>#VALUE!</v>
      </c>
      <c r="F94" s="35"/>
      <c r="G94" s="35"/>
      <c r="H94" s="36"/>
      <c r="I94" s="36"/>
      <c r="J94" s="34"/>
      <c r="K94" s="34"/>
      <c r="L94" s="37"/>
      <c r="M94" s="37"/>
      <c r="N94" s="37"/>
      <c r="O94" s="37"/>
    </row>
    <row r="95" spans="1:15" x14ac:dyDescent="0.2">
      <c r="A95" s="33" t="e">
        <f t="shared" si="0"/>
        <v>#VALUE!</v>
      </c>
      <c r="B95" s="33" t="e">
        <f>IF(A95&lt;&gt;"",lop(L95,[1]diachat!$B$21),"")</f>
        <v>#VALUE!</v>
      </c>
      <c r="C95" s="33" t="e">
        <f>IF(B95&lt;&gt;"",IF(B95=0,"Đất đắp",VLOOKUP(B95,[1]diachat!$B$4:$C$30,2,0)),"")</f>
        <v>#VALUE!</v>
      </c>
      <c r="D95" s="34" t="e">
        <f t="shared" si="1"/>
        <v>#VALUE!</v>
      </c>
      <c r="E95" s="34" t="e">
        <f>IF(A95&lt;&gt;"",ctday(D95,$E$17,$H$17),"")</f>
        <v>#VALUE!</v>
      </c>
      <c r="F95" s="35"/>
      <c r="G95" s="35"/>
      <c r="H95" s="36"/>
      <c r="I95" s="36"/>
      <c r="J95" s="34"/>
      <c r="K95" s="34"/>
      <c r="L95" s="37"/>
      <c r="M95" s="37"/>
      <c r="N95" s="37"/>
      <c r="O95" s="37"/>
    </row>
    <row r="96" spans="1:15" x14ac:dyDescent="0.2">
      <c r="A96" s="33" t="e">
        <f t="shared" si="0"/>
        <v>#VALUE!</v>
      </c>
      <c r="B96" s="33" t="e">
        <f>IF(A96&lt;&gt;"",lop(L96,[1]diachat!$B$21),"")</f>
        <v>#VALUE!</v>
      </c>
      <c r="C96" s="33" t="e">
        <f>IF(B96&lt;&gt;"",IF(B96=0,"Đất đắp",VLOOKUP(B96,[1]diachat!$B$4:$C$30,2,0)),"")</f>
        <v>#VALUE!</v>
      </c>
      <c r="D96" s="34" t="e">
        <f t="shared" si="1"/>
        <v>#VALUE!</v>
      </c>
      <c r="E96" s="34" t="e">
        <f>IF(A96&lt;&gt;"",ctday(D96,$E$17,$H$17),"")</f>
        <v>#VALUE!</v>
      </c>
      <c r="F96" s="35"/>
      <c r="G96" s="35"/>
      <c r="H96" s="36"/>
      <c r="I96" s="36"/>
      <c r="J96" s="34"/>
      <c r="K96" s="34"/>
      <c r="L96" s="37"/>
      <c r="M96" s="37"/>
      <c r="N96" s="37"/>
      <c r="O96" s="37"/>
    </row>
    <row r="97" spans="1:15" x14ac:dyDescent="0.2">
      <c r="A97" s="33" t="e">
        <f t="shared" si="0"/>
        <v>#VALUE!</v>
      </c>
      <c r="B97" s="33" t="e">
        <f>IF(A97&lt;&gt;"",lop(L97,[1]diachat!$B$21),"")</f>
        <v>#VALUE!</v>
      </c>
      <c r="C97" s="33" t="e">
        <f>IF(B97&lt;&gt;"",IF(B97=0,"Đất đắp",VLOOKUP(B97,[1]diachat!$B$4:$C$30,2,0)),"")</f>
        <v>#VALUE!</v>
      </c>
      <c r="D97" s="34" t="e">
        <f t="shared" si="1"/>
        <v>#VALUE!</v>
      </c>
      <c r="E97" s="34" t="e">
        <f>IF(A97&lt;&gt;"",ctday(D97,$E$17,$H$17),"")</f>
        <v>#VALUE!</v>
      </c>
      <c r="F97" s="35"/>
      <c r="G97" s="35"/>
      <c r="H97" s="36"/>
      <c r="I97" s="36"/>
      <c r="J97" s="34"/>
      <c r="K97" s="34"/>
      <c r="L97" s="37"/>
      <c r="M97" s="37"/>
      <c r="N97" s="37"/>
      <c r="O97" s="37"/>
    </row>
    <row r="98" spans="1:15" x14ac:dyDescent="0.2">
      <c r="A98" s="33" t="e">
        <f t="shared" si="0"/>
        <v>#VALUE!</v>
      </c>
      <c r="B98" s="33" t="e">
        <f>IF(A98&lt;&gt;"",lop(L98,[1]diachat!$B$21),"")</f>
        <v>#VALUE!</v>
      </c>
      <c r="C98" s="33" t="e">
        <f>IF(B98&lt;&gt;"",IF(B98=0,"Đất đắp",VLOOKUP(B98,[1]diachat!$B$4:$C$30,2,0)),"")</f>
        <v>#VALUE!</v>
      </c>
      <c r="D98" s="34" t="e">
        <f t="shared" si="1"/>
        <v>#VALUE!</v>
      </c>
      <c r="E98" s="34" t="e">
        <f>IF(A98&lt;&gt;"",ctday(D98,$E$17,$H$17),"")</f>
        <v>#VALUE!</v>
      </c>
      <c r="F98" s="35"/>
      <c r="G98" s="35"/>
      <c r="H98" s="36"/>
      <c r="I98" s="36"/>
      <c r="J98" s="34"/>
      <c r="K98" s="34"/>
      <c r="L98" s="37"/>
      <c r="M98" s="37"/>
      <c r="N98" s="37"/>
      <c r="O98" s="37"/>
    </row>
    <row r="99" spans="1:15" x14ac:dyDescent="0.2">
      <c r="A99" s="33" t="e">
        <f t="shared" si="0"/>
        <v>#VALUE!</v>
      </c>
      <c r="B99" s="33" t="e">
        <f>IF(A99&lt;&gt;"",lop(L99,[1]diachat!$B$21),"")</f>
        <v>#VALUE!</v>
      </c>
      <c r="C99" s="33" t="e">
        <f>IF(B99&lt;&gt;"",IF(B99=0,"Đất đắp",VLOOKUP(B99,[1]diachat!$B$4:$C$30,2,0)),"")</f>
        <v>#VALUE!</v>
      </c>
      <c r="D99" s="34" t="e">
        <f t="shared" si="1"/>
        <v>#VALUE!</v>
      </c>
      <c r="E99" s="34" t="e">
        <f>IF(A99&lt;&gt;"",ctday(D99,$E$17,$H$17),"")</f>
        <v>#VALUE!</v>
      </c>
      <c r="F99" s="35"/>
      <c r="G99" s="35"/>
      <c r="H99" s="36"/>
      <c r="I99" s="36"/>
      <c r="J99" s="34"/>
      <c r="K99" s="34"/>
      <c r="L99" s="37"/>
      <c r="M99" s="37"/>
      <c r="N99" s="37"/>
      <c r="O99" s="37"/>
    </row>
    <row r="100" spans="1:15" x14ac:dyDescent="0.2">
      <c r="A100" s="33" t="e">
        <f t="shared" si="0"/>
        <v>#VALUE!</v>
      </c>
      <c r="B100" s="33" t="e">
        <f>IF(A100&lt;&gt;"",lop(L100,[1]diachat!$B$21),"")</f>
        <v>#VALUE!</v>
      </c>
      <c r="C100" s="33" t="e">
        <f>IF(B100&lt;&gt;"",IF(B100=0,"Đất đắp",VLOOKUP(B100,[1]diachat!$B$4:$C$30,2,0)),"")</f>
        <v>#VALUE!</v>
      </c>
      <c r="D100" s="34" t="e">
        <f t="shared" si="1"/>
        <v>#VALUE!</v>
      </c>
      <c r="E100" s="34" t="e">
        <f>IF(A100&lt;&gt;"",ctday(D100,$E$17,$H$17),"")</f>
        <v>#VALUE!</v>
      </c>
      <c r="F100" s="35"/>
      <c r="G100" s="35"/>
      <c r="H100" s="36"/>
      <c r="I100" s="36"/>
      <c r="J100" s="34"/>
      <c r="K100" s="34"/>
      <c r="L100" s="37"/>
      <c r="M100" s="37"/>
      <c r="N100" s="37"/>
      <c r="O100" s="37"/>
    </row>
    <row r="101" spans="1:15" x14ac:dyDescent="0.2">
      <c r="A101" s="33" t="e">
        <f t="shared" si="0"/>
        <v>#VALUE!</v>
      </c>
      <c r="B101" s="33" t="e">
        <f>IF(A101&lt;&gt;"",lop(L101,[1]diachat!$B$21),"")</f>
        <v>#VALUE!</v>
      </c>
      <c r="C101" s="33" t="e">
        <f>IF(B101&lt;&gt;"",IF(B101=0,"Đất đắp",VLOOKUP(B101,[1]diachat!$B$4:$C$30,2,0)),"")</f>
        <v>#VALUE!</v>
      </c>
      <c r="D101" s="34" t="e">
        <f t="shared" si="1"/>
        <v>#VALUE!</v>
      </c>
      <c r="E101" s="33" t="e">
        <f>IF(A101&lt;&gt;"",ctday(D101,$E$17,$H$17),"")</f>
        <v>#VALUE!</v>
      </c>
      <c r="F101" s="35"/>
      <c r="G101" s="35"/>
      <c r="H101" s="36"/>
      <c r="I101" s="36"/>
      <c r="J101" s="34"/>
      <c r="K101" s="34"/>
      <c r="L101" s="37"/>
      <c r="M101" s="37"/>
      <c r="N101" s="37"/>
      <c r="O101" s="37"/>
    </row>
    <row r="102" spans="1:15" x14ac:dyDescent="0.2">
      <c r="A102" s="33" t="e">
        <f t="shared" si="0"/>
        <v>#VALUE!</v>
      </c>
      <c r="B102" s="33" t="e">
        <f>IF(A102&lt;&gt;"",lop(L102,[1]diachat!$B$21),"")</f>
        <v>#VALUE!</v>
      </c>
      <c r="C102" s="33" t="e">
        <f>IF(B102&lt;&gt;"",IF(B102=0,"Đất đắp",VLOOKUP(B102,[1]diachat!$B$4:$C$30,2,0)),"")</f>
        <v>#VALUE!</v>
      </c>
      <c r="D102" s="34" t="e">
        <f t="shared" si="1"/>
        <v>#VALUE!</v>
      </c>
      <c r="E102" s="33" t="e">
        <f>IF(A102&lt;&gt;"",ctday(D102,$E$17,$H$17),"")</f>
        <v>#VALUE!</v>
      </c>
      <c r="F102" s="35"/>
      <c r="G102" s="35"/>
      <c r="H102" s="36"/>
      <c r="I102" s="36"/>
      <c r="J102" s="34"/>
      <c r="K102" s="34"/>
      <c r="L102" s="37"/>
      <c r="M102" s="37"/>
      <c r="N102" s="37"/>
      <c r="O102" s="37"/>
    </row>
    <row r="103" spans="1:15" x14ac:dyDescent="0.2">
      <c r="A103" s="33" t="e">
        <f t="shared" si="0"/>
        <v>#VALUE!</v>
      </c>
      <c r="B103" s="33" t="e">
        <f>IF(A103&lt;&gt;"",lop(L103,[1]diachat!$B$21),"")</f>
        <v>#VALUE!</v>
      </c>
      <c r="C103" s="33" t="e">
        <f>IF(B103&lt;&gt;"",IF(B103=0,"Đất đắp",VLOOKUP(B103,[1]diachat!$B$4:$C$30,2,0)),"")</f>
        <v>#VALUE!</v>
      </c>
      <c r="D103" s="34" t="e">
        <f t="shared" si="1"/>
        <v>#VALUE!</v>
      </c>
      <c r="E103" s="33" t="e">
        <f>IF(A103&lt;&gt;"",ctday(D103,$E$17,$H$17),"")</f>
        <v>#VALUE!</v>
      </c>
      <c r="F103" s="35"/>
      <c r="G103" s="35"/>
      <c r="H103" s="36"/>
      <c r="I103" s="36"/>
      <c r="J103" s="34"/>
      <c r="K103" s="34"/>
      <c r="L103" s="37"/>
      <c r="M103" s="37"/>
      <c r="N103" s="37"/>
      <c r="O103" s="37"/>
    </row>
    <row r="104" spans="1:15" x14ac:dyDescent="0.2">
      <c r="A104" s="33" t="e">
        <f t="shared" si="0"/>
        <v>#VALUE!</v>
      </c>
      <c r="B104" s="33" t="e">
        <f>IF(A104&lt;&gt;"",lop(L104,[1]diachat!$B$21),"")</f>
        <v>#VALUE!</v>
      </c>
      <c r="C104" s="33" t="e">
        <f>IF(B104&lt;&gt;"",IF(B104=0,"Đất đắp",VLOOKUP(B104,[1]diachat!$B$4:$C$30,2,0)),"")</f>
        <v>#VALUE!</v>
      </c>
      <c r="D104" s="34" t="e">
        <f t="shared" si="1"/>
        <v>#VALUE!</v>
      </c>
      <c r="E104" s="34" t="e">
        <f>IF(A104&lt;&gt;"",ctday(D104,$E$17,$H$17),"")</f>
        <v>#VALUE!</v>
      </c>
      <c r="F104" s="35"/>
      <c r="G104" s="35"/>
      <c r="H104" s="36"/>
      <c r="I104" s="36"/>
      <c r="J104" s="34"/>
      <c r="K104" s="34"/>
      <c r="L104" s="37"/>
      <c r="M104" s="37"/>
      <c r="N104" s="37"/>
      <c r="O104" s="37"/>
    </row>
    <row r="105" spans="1:15" x14ac:dyDescent="0.2">
      <c r="A105" s="33" t="e">
        <f t="shared" si="0"/>
        <v>#VALUE!</v>
      </c>
      <c r="B105" s="33" t="e">
        <f>IF(A105&lt;&gt;"",lop(L105,[1]diachat!$B$21),"")</f>
        <v>#VALUE!</v>
      </c>
      <c r="C105" s="33" t="e">
        <f>IF(B105&lt;&gt;"",IF(B105=0,"Đất đắp",VLOOKUP(B105,[1]diachat!$B$4:$C$30,2,0)),"")</f>
        <v>#VALUE!</v>
      </c>
      <c r="D105" s="34" t="e">
        <f t="shared" si="1"/>
        <v>#VALUE!</v>
      </c>
      <c r="E105" s="34" t="e">
        <f>IF(A105&lt;&gt;"",ctday(D105,$E$17,$H$17),"")</f>
        <v>#VALUE!</v>
      </c>
      <c r="F105" s="35"/>
      <c r="G105" s="35"/>
      <c r="H105" s="36"/>
      <c r="I105" s="36"/>
      <c r="J105" s="34"/>
      <c r="K105" s="34"/>
      <c r="L105" s="37"/>
      <c r="M105" s="37"/>
      <c r="N105" s="37"/>
      <c r="O105" s="37"/>
    </row>
    <row r="106" spans="1:15" x14ac:dyDescent="0.2">
      <c r="E106" s="44" t="str">
        <f>IF(A106&lt;&gt;"",ctday(D106,$E$17,$H$17),"")</f>
        <v/>
      </c>
    </row>
    <row r="107" spans="1:15" x14ac:dyDescent="0.2">
      <c r="E107" s="44" t="str">
        <f>IF(A107&lt;&gt;"",ctday(D107,$E$17,$H$17),"")</f>
        <v/>
      </c>
    </row>
    <row r="108" spans="1:15" x14ac:dyDescent="0.2">
      <c r="E108" s="44" t="str">
        <f>IF(A108&lt;&gt;"",ctday(D108,$E$17,$H$17),"")</f>
        <v/>
      </c>
    </row>
    <row r="109" spans="1:15" x14ac:dyDescent="0.2">
      <c r="E109" s="44" t="str">
        <f>IF(A109&lt;&gt;"",ctday(D109,$E$17,$H$17),"")</f>
        <v/>
      </c>
    </row>
    <row r="110" spans="1:15" x14ac:dyDescent="0.2">
      <c r="E110" s="44" t="str">
        <f>IF(A110&lt;&gt;"",ctday(D110,$E$17,$H$17),"")</f>
        <v/>
      </c>
    </row>
    <row r="111" spans="1:15" x14ac:dyDescent="0.2">
      <c r="E111" s="44" t="str">
        <f>IF(A111&lt;&gt;"",ctday(D111,$E$17,$H$17),"")</f>
        <v/>
      </c>
    </row>
  </sheetData>
  <dataValidations disablePrompts="1" count="2">
    <dataValidation type="list" allowBlank="1" showInputMessage="1" showErrorMessage="1" sqref="F4">
      <formula1>"Vuông, Tròn"</formula1>
    </dataValidation>
    <dataValidation type="list" allowBlank="1" showInputMessage="1" showErrorMessage="1" sqref="F3">
      <formula1>"Đóng/Ép, Khoan nhồi"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diachat</vt:lpstr>
      <vt:lpstr>SPT-NHAT BAN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Tinh Pham</dc:creator>
  <cp:lastModifiedBy>Tinh Pham</cp:lastModifiedBy>
  <dcterms:created xsi:type="dcterms:W3CDTF">2016-10-27T14:08:45Z</dcterms:created>
  <dcterms:modified xsi:type="dcterms:W3CDTF">2016-10-28T23:56:53Z</dcterms:modified>
</cp:coreProperties>
</file>