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625"/>
  <workbookPr filterPrivacy="1" codeName="ThisWorkbook"/>
  <bookViews>
    <workbookView xWindow="0" yWindow="0" windowWidth="22260" windowHeight="12645"/>
  </bookViews>
  <sheets>
    <sheet name="TongHopMongDon" sheetId="9" r:id="rId1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9" l="1"/>
  <c r="I14" i="9"/>
  <c r="K14" i="9" s="1"/>
  <c r="K13" i="9" s="1"/>
  <c r="N14" i="9"/>
  <c r="O14" i="9"/>
  <c r="D15" i="9"/>
  <c r="N15" i="9"/>
  <c r="O15" i="9"/>
  <c r="D16" i="9"/>
  <c r="N16" i="9"/>
  <c r="O16" i="9"/>
  <c r="D17" i="9"/>
  <c r="N17" i="9"/>
  <c r="O17" i="9"/>
  <c r="D18" i="9"/>
  <c r="O18" i="9"/>
  <c r="O23" i="9"/>
  <c r="D23" i="9"/>
  <c r="N24" i="9"/>
  <c r="O24" i="9"/>
  <c r="O25" i="9"/>
  <c r="N25" i="9"/>
  <c r="N23" i="9"/>
  <c r="D26" i="9"/>
  <c r="D25" i="9"/>
  <c r="D24" i="9"/>
  <c r="D19" i="9"/>
  <c r="O26" i="9"/>
  <c r="O19" i="9"/>
  <c r="N8" i="9"/>
  <c r="N13" i="9" l="1"/>
  <c r="O13" i="9"/>
  <c r="L14" i="9"/>
  <c r="L13" i="9" s="1"/>
  <c r="B22" i="9"/>
  <c r="I22" i="9"/>
  <c r="K22" i="9" s="1"/>
  <c r="K21" i="9" s="1"/>
  <c r="N22" i="9"/>
  <c r="O22" i="9"/>
  <c r="M14" i="9" l="1"/>
  <c r="M13" i="9" s="1"/>
  <c r="N6" i="9"/>
  <c r="O21" i="9" l="1"/>
  <c r="N21" i="9"/>
  <c r="O10" i="9" l="1"/>
  <c r="O11" i="9"/>
  <c r="O9" i="9"/>
  <c r="D9" i="9"/>
  <c r="D8" i="9"/>
  <c r="D7" i="9"/>
  <c r="D11" i="9" s="1"/>
  <c r="D6" i="9"/>
  <c r="D10" i="9" s="1"/>
  <c r="O8" i="9"/>
  <c r="O7" i="9"/>
  <c r="N7" i="9"/>
  <c r="O5" i="9" l="1"/>
  <c r="N5" i="9"/>
  <c r="I5" i="9"/>
  <c r="K5" i="9" s="1"/>
  <c r="L5" i="9" s="1"/>
  <c r="B5" i="9"/>
  <c r="K4" i="9" l="1"/>
  <c r="O4" i="9"/>
  <c r="N4" i="9"/>
  <c r="L4" i="9" l="1"/>
  <c r="M5" i="9"/>
  <c r="M4" i="9" s="1"/>
</calcChain>
</file>

<file path=xl/comments1.xml><?xml version="1.0" encoding="utf-8"?>
<comments xmlns="http://schemas.openxmlformats.org/spreadsheetml/2006/main">
  <authors>
    <author>Author</author>
  </authors>
  <commentList>
    <comment ref="J2" authorId="0" shapeId="0">
      <text>
        <r>
          <rPr>
            <b/>
            <sz val="9"/>
            <color indexed="81"/>
            <rFont val="Tahoma"/>
            <family val="2"/>
          </rPr>
          <t>1. Nhập cos mặt đất tự nhiên.
2. Nếu BV không thể hiện thì bằng: Cos vỉa hè - chiều dày áo vỉa hè</t>
        </r>
      </text>
    </comment>
    <comment ref="K2" authorId="0" shapeId="0">
      <text>
        <r>
          <rPr>
            <b/>
            <sz val="9"/>
            <color indexed="81"/>
            <rFont val="Tahoma"/>
            <family val="2"/>
          </rPr>
          <t>Chiều dày bê tông lót</t>
        </r>
      </text>
    </comment>
    <comment ref="L2" authorId="0" shapeId="0">
      <text>
        <r>
          <rPr>
            <b/>
            <sz val="9"/>
            <color indexed="81"/>
            <rFont val="Tahoma"/>
            <family val="2"/>
          </rPr>
          <t>Hệ số đắp đất = 1/3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  <charset val="163"/>
          </rPr>
          <t>Hệ số vận chuyển, hệ số chuyển đổi ?????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N2" authorId="0" shapeId="0">
      <text>
        <r>
          <rPr>
            <b/>
            <sz val="9"/>
            <color indexed="81"/>
            <rFont val="Tahoma"/>
            <family val="2"/>
          </rPr>
          <t>Khoảng mở rộng bê tông lót ra 02 bên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>Chiều cao lớp bê tông lót móng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>Nhập vào: Cos mặt trên bê tông lót + chiều dày bê tông lót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Vận chuyển đổ nơi khác</t>
        </r>
      </text>
    </comment>
  </commentList>
</comments>
</file>

<file path=xl/sharedStrings.xml><?xml version="1.0" encoding="utf-8"?>
<sst xmlns="http://schemas.openxmlformats.org/spreadsheetml/2006/main" count="24" uniqueCount="24">
  <si>
    <t>STT</t>
  </si>
  <si>
    <t>Tên cấu kiện</t>
  </si>
  <si>
    <t>SL</t>
  </si>
  <si>
    <t>Dài</t>
  </si>
  <si>
    <t>Rộng</t>
  </si>
  <si>
    <t>Cao</t>
  </si>
  <si>
    <t>KL đào (m3)</t>
  </si>
  <si>
    <t>Bê tông (m3)</t>
  </si>
  <si>
    <t>Ván khuôn (m2)</t>
  </si>
  <si>
    <t>Khối Lượng</t>
  </si>
  <si>
    <t>Ký hiệu
bản vẽ</t>
  </si>
  <si>
    <t>I</t>
  </si>
  <si>
    <t>MÓNG ĐƠN ĐÚNG TÂM</t>
  </si>
  <si>
    <t>II</t>
  </si>
  <si>
    <t>MÓNG ĐƠN LỆCH 01 TÂM</t>
  </si>
  <si>
    <t>Móng M6 (1500 x 1000)</t>
  </si>
  <si>
    <t>III</t>
  </si>
  <si>
    <t>MÓNG ĐƠN LỆCH 02 TÂM</t>
  </si>
  <si>
    <t>Móng M9 (1100x1100)</t>
  </si>
  <si>
    <t>Cos BT lót</t>
  </si>
  <si>
    <t>KL thừa (m3)</t>
  </si>
  <si>
    <t>Móng M1 (1800x1200)</t>
  </si>
  <si>
    <t>Hệ số</t>
  </si>
  <si>
    <t>KL đắp (m3)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</si>
</sst>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"/>
  </numFmts>
  <fonts count="14" x14ac:knownFonts="1">
    <font>
      <sz val="11"/>
      <color theme="1"/>
      <name val="Arial"/>
      <family val="2"/>
      <scheme val="minor"/>
    </font>
    <font>
      <b/>
      <sz val="12"/>
      <color theme="0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name val="Calibri"/>
      <family val="2"/>
    </font>
    <font>
      <sz val="11"/>
      <color theme="1"/>
      <name val="Arial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  <charset val="163"/>
    </font>
    <font>
      <b/>
      <sz val="12"/>
      <name val="Calibri"/>
      <family val="2"/>
      <charset val="163"/>
    </font>
    <font>
      <b/>
      <sz val="12"/>
      <color rgb="FF675F3B"/>
      <name val="Calibri"/>
      <family val="2"/>
    </font>
    <font>
      <b/>
      <sz val="12"/>
      <color rgb="FF0070C0"/>
      <name val="Calibri"/>
      <family val="2"/>
    </font>
    <font>
      <i/>
      <sz val="12"/>
      <color theme="9" tint="-0.249977111117893"/>
      <name val="Calibri"/>
      <family val="2"/>
    </font>
    <font>
      <sz val="12"/>
      <color theme="9" tint="-0.249977111117893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</borders>
  <cellStyleXfs count="2">
    <xf numFmtId="0" fontId="0" fillId="0" borderId="0"/>
    <xf numFmtId="0" fontId="5" fillId="0" borderId="0"/>
  </cellStyleXfs>
  <cellXfs count="2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2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4" fillId="0" borderId="0" xfId="0" applyFont="1" applyFill="1"/>
    <xf numFmtId="0" fontId="9" fillId="0" borderId="0" xfId="0" applyFont="1" applyFill="1"/>
    <xf numFmtId="164" fontId="10" fillId="3" borderId="1" xfId="0" applyNumberFormat="1" applyFont="1" applyFill="1" applyBorder="1" applyAlignment="1">
      <alignment horizontal="center" vertical="center"/>
    </xf>
    <xf numFmtId="2" fontId="10" fillId="3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vertical="center"/>
    </xf>
    <xf numFmtId="164" fontId="11" fillId="3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1" fontId="3" fillId="4" borderId="1" xfId="0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336600"/>
      <color rgb="FF585132"/>
      <color rgb="FF675F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28"/>
  <sheetViews>
    <sheetView showGridLines="0" showRowColHeaders="0" tabSelected="1" zoomScale="90" zoomScaleNormal="90" workbookViewId="0">
      <pane ySplit="3" topLeftCell="A4" activePane="bottomLeft" state="frozen"/>
      <selection pane="bottomLeft" activeCell="D8" sqref="D8"/>
    </sheetView>
  </sheetViews>
  <sheetFormatPr defaultColWidth="0" defaultRowHeight="15.75" x14ac:dyDescent="0.25"/>
  <cols>
    <col min="1" max="1" width="5.625" style="7" customWidth="1"/>
    <col min="2" max="2" width="3.875" style="1" bestFit="1" customWidth="1"/>
    <col min="3" max="3" width="7.25" style="1" bestFit="1" customWidth="1"/>
    <col min="4" max="4" width="49.125" style="2" bestFit="1" customWidth="1"/>
    <col min="5" max="5" width="4.25" style="6" bestFit="1" customWidth="1"/>
    <col min="6" max="8" width="6.625" style="3" customWidth="1"/>
    <col min="9" max="9" width="5.5" style="4" bestFit="1" customWidth="1"/>
    <col min="10" max="10" width="9.25" style="5" bestFit="1" customWidth="1"/>
    <col min="11" max="13" width="11.625" style="5" customWidth="1"/>
    <col min="14" max="14" width="11.875" style="5" customWidth="1"/>
    <col min="15" max="15" width="14.625" style="5" bestFit="1" customWidth="1"/>
    <col min="16" max="16" width="5.625" style="7" customWidth="1"/>
    <col min="17" max="16384" width="9" style="7" hidden="1"/>
  </cols>
  <sheetData>
    <row r="2" spans="2:15" x14ac:dyDescent="0.25">
      <c r="B2" s="25" t="s">
        <v>0</v>
      </c>
      <c r="C2" s="26" t="s">
        <v>10</v>
      </c>
      <c r="D2" s="25" t="s">
        <v>1</v>
      </c>
      <c r="E2" s="27" t="s">
        <v>9</v>
      </c>
      <c r="F2" s="27"/>
      <c r="G2" s="27"/>
      <c r="H2" s="27"/>
      <c r="I2" s="27"/>
      <c r="J2" s="9">
        <v>-0.45</v>
      </c>
      <c r="K2" s="9">
        <v>0.1</v>
      </c>
      <c r="L2" s="9">
        <v>0.33333333333333331</v>
      </c>
      <c r="M2" s="9"/>
      <c r="N2" s="10">
        <v>0.05</v>
      </c>
      <c r="O2" s="10">
        <v>0.1</v>
      </c>
    </row>
    <row r="3" spans="2:15" x14ac:dyDescent="0.25">
      <c r="B3" s="25"/>
      <c r="C3" s="25"/>
      <c r="D3" s="25"/>
      <c r="E3" s="14" t="s">
        <v>2</v>
      </c>
      <c r="F3" s="14" t="s">
        <v>3</v>
      </c>
      <c r="G3" s="14" t="s">
        <v>4</v>
      </c>
      <c r="H3" s="14" t="s">
        <v>5</v>
      </c>
      <c r="I3" s="14" t="s">
        <v>22</v>
      </c>
      <c r="J3" s="14" t="s">
        <v>19</v>
      </c>
      <c r="K3" s="11" t="s">
        <v>6</v>
      </c>
      <c r="L3" s="11" t="s">
        <v>23</v>
      </c>
      <c r="M3" s="11" t="s">
        <v>20</v>
      </c>
      <c r="N3" s="12" t="s">
        <v>7</v>
      </c>
      <c r="O3" s="12" t="s">
        <v>8</v>
      </c>
    </row>
    <row r="4" spans="2:15" ht="20.100000000000001" customHeight="1" x14ac:dyDescent="0.25">
      <c r="B4" s="20" t="s">
        <v>11</v>
      </c>
      <c r="C4" s="20"/>
      <c r="D4" s="21" t="s">
        <v>12</v>
      </c>
      <c r="E4" s="22"/>
      <c r="F4" s="23"/>
      <c r="G4" s="23"/>
      <c r="H4" s="23"/>
      <c r="I4" s="24"/>
      <c r="J4" s="23"/>
      <c r="K4" s="23">
        <f>SUM(K5:K12)</f>
        <v>111.7428</v>
      </c>
      <c r="L4" s="23">
        <f>SUM(L5:L12)</f>
        <v>37.247599999999998</v>
      </c>
      <c r="M4" s="23">
        <f>SUM(M5:M12)</f>
        <v>74.495200000000011</v>
      </c>
      <c r="N4" s="23">
        <f>SUM(N5:N12)</f>
        <v>31.618799999999997</v>
      </c>
      <c r="O4" s="23">
        <f>SUM(O5:O12)</f>
        <v>84.647999999999996</v>
      </c>
    </row>
    <row r="5" spans="2:15" ht="20.100000000000001" customHeight="1" x14ac:dyDescent="0.25">
      <c r="B5" s="15">
        <f>IF(D5="","",1)</f>
        <v>1</v>
      </c>
      <c r="C5" s="19"/>
      <c r="D5" s="16" t="s">
        <v>21</v>
      </c>
      <c r="E5" s="18">
        <v>24</v>
      </c>
      <c r="F5" s="18">
        <v>1.8</v>
      </c>
      <c r="G5" s="18">
        <v>1.2</v>
      </c>
      <c r="H5" s="18">
        <v>0.3</v>
      </c>
      <c r="I5" s="18">
        <f>IF(D5="","",1.3)</f>
        <v>1.3</v>
      </c>
      <c r="J5" s="18">
        <v>-1.9</v>
      </c>
      <c r="K5" s="13">
        <f>IF(D5="","",E5*(F5+2*$N$2)*(G5+2*$N$2)*ABS(J5-$J$2)*I5)</f>
        <v>111.7428</v>
      </c>
      <c r="L5" s="13">
        <f>IF(D5="","",K5*$L$2)</f>
        <v>37.247599999999998</v>
      </c>
      <c r="M5" s="13">
        <f>K5-L5</f>
        <v>74.495200000000011</v>
      </c>
      <c r="N5" s="13">
        <f>IF(D5="","",E5*F5*G5*H5)</f>
        <v>15.552</v>
      </c>
      <c r="O5" s="13">
        <f>IF(D5="","",E5*(F5+G5)*2*H5)</f>
        <v>43.199999999999996</v>
      </c>
    </row>
    <row r="6" spans="2:15" ht="20.100000000000001" customHeight="1" x14ac:dyDescent="0.25">
      <c r="B6" s="15"/>
      <c r="C6" s="19"/>
      <c r="D6" s="17" t="str">
        <f>IF(D5="",""," Khối lượng bê tông phần chóp móng")</f>
        <v xml:space="preserve"> Khối lượng bê tông phần chóp móng</v>
      </c>
      <c r="E6" s="18"/>
      <c r="F6" s="18">
        <v>0.45</v>
      </c>
      <c r="G6" s="18">
        <v>0.32</v>
      </c>
      <c r="H6" s="18">
        <v>0.35</v>
      </c>
      <c r="I6" s="18"/>
      <c r="J6" s="18"/>
      <c r="K6" s="13"/>
      <c r="L6" s="13"/>
      <c r="M6" s="13"/>
      <c r="N6" s="13">
        <f>IF(D5="","",E5*H6/6*((F5*G5)+(F6*G6)+(F5+F6)*(G5+G6)))</f>
        <v>8.0135999999999985</v>
      </c>
      <c r="O6" s="13"/>
    </row>
    <row r="7" spans="2:15" ht="20.100000000000001" customHeight="1" x14ac:dyDescent="0.25">
      <c r="B7" s="15"/>
      <c r="C7" s="19"/>
      <c r="D7" s="17" t="str">
        <f>IF(D5="",""," Khối lượng bê tông, ván khuôn lót móng")</f>
        <v xml:space="preserve"> Khối lượng bê tông, ván khuôn lót móng</v>
      </c>
      <c r="E7" s="18"/>
      <c r="F7" s="18"/>
      <c r="G7" s="18"/>
      <c r="H7" s="18"/>
      <c r="I7" s="18"/>
      <c r="J7" s="18"/>
      <c r="K7" s="13"/>
      <c r="L7" s="13"/>
      <c r="M7" s="13"/>
      <c r="N7" s="13">
        <f>IF(D5="","",E5*(F5+2*$N$2)*(G5+2*$N$2)*$K$2)</f>
        <v>5.9280000000000008</v>
      </c>
      <c r="O7" s="13">
        <f>IF(D5="","",E5*((F5+2*$O$2)+(G5+2*$O$2))*2*$O$2)</f>
        <v>16.32</v>
      </c>
    </row>
    <row r="8" spans="2:15" ht="20.100000000000001" customHeight="1" x14ac:dyDescent="0.25">
      <c r="B8" s="15"/>
      <c r="C8" s="19"/>
      <c r="D8" s="17" t="str">
        <f>IF(D5="",""," Khối lượng bê tông, ván khuôn cổ cột móng")</f>
        <v xml:space="preserve"> Khối lượng bê tông, ván khuôn cổ cột móng</v>
      </c>
      <c r="E8" s="18"/>
      <c r="F8" s="18">
        <v>0.35</v>
      </c>
      <c r="G8" s="18">
        <v>0.22</v>
      </c>
      <c r="H8" s="18">
        <v>1.1499999999999999</v>
      </c>
      <c r="I8" s="18"/>
      <c r="J8" s="18"/>
      <c r="K8" s="13"/>
      <c r="L8" s="13"/>
      <c r="M8" s="13"/>
      <c r="N8" s="13">
        <f>IF(D5="","",E5*F8*G8*H8)</f>
        <v>2.1251999999999995</v>
      </c>
      <c r="O8" s="13">
        <f>IF(D5="","",E5*(F8+G8)*2*H8)</f>
        <v>31.463999999999999</v>
      </c>
    </row>
    <row r="9" spans="2:15" ht="20.100000000000001" customHeight="1" x14ac:dyDescent="0.25">
      <c r="B9" s="15"/>
      <c r="C9" s="19"/>
      <c r="D9" s="17" t="str">
        <f>IF(D5="",""," - Trừ khối lượng ván khuôn cổ cột giao với 02 dầm móng")</f>
        <v xml:space="preserve"> - Trừ khối lượng ván khuôn cổ cột giao với 02 dầm móng</v>
      </c>
      <c r="E9" s="18">
        <v>-4</v>
      </c>
      <c r="F9" s="18">
        <v>0.6</v>
      </c>
      <c r="G9" s="18">
        <v>0.22</v>
      </c>
      <c r="H9" s="18"/>
      <c r="I9" s="18"/>
      <c r="J9" s="18"/>
      <c r="K9" s="13"/>
      <c r="L9" s="13"/>
      <c r="M9" s="13"/>
      <c r="N9" s="13"/>
      <c r="O9" s="13">
        <f>E9*2*F9*G9</f>
        <v>-1.056</v>
      </c>
    </row>
    <row r="10" spans="2:15" ht="20.100000000000001" customHeight="1" x14ac:dyDescent="0.25">
      <c r="B10" s="15"/>
      <c r="C10" s="19"/>
      <c r="D10" s="17" t="str">
        <f>IF(D6="",""," - Trừ khối lượng ván khuôn cổ cột giao với 03 dầm móng")</f>
        <v xml:space="preserve"> - Trừ khối lượng ván khuôn cổ cột giao với 03 dầm móng</v>
      </c>
      <c r="E10" s="18">
        <v>-20</v>
      </c>
      <c r="F10" s="18">
        <v>0.6</v>
      </c>
      <c r="G10" s="18">
        <v>0.22</v>
      </c>
      <c r="H10" s="18"/>
      <c r="I10" s="18"/>
      <c r="J10" s="18"/>
      <c r="K10" s="13"/>
      <c r="L10" s="13"/>
      <c r="M10" s="13"/>
      <c r="N10" s="13"/>
      <c r="O10" s="13">
        <f t="shared" ref="O10:O11" si="0">E10*2*F10*G10</f>
        <v>-5.28</v>
      </c>
    </row>
    <row r="11" spans="2:15" ht="20.100000000000001" customHeight="1" x14ac:dyDescent="0.25">
      <c r="B11" s="15"/>
      <c r="C11" s="19"/>
      <c r="D11" s="17" t="str">
        <f>IF(D7="",""," - Trừ khối lượng ván khuôn cổ cột giao với 04 dầm móng")</f>
        <v xml:space="preserve"> - Trừ khối lượng ván khuôn cổ cột giao với 04 dầm móng</v>
      </c>
      <c r="E11" s="18"/>
      <c r="F11" s="18">
        <v>0.6</v>
      </c>
      <c r="G11" s="18">
        <v>0.22</v>
      </c>
      <c r="H11" s="18"/>
      <c r="I11" s="18"/>
      <c r="J11" s="18"/>
      <c r="K11" s="13"/>
      <c r="L11" s="13"/>
      <c r="M11" s="13"/>
      <c r="N11" s="13"/>
      <c r="O11" s="13">
        <f t="shared" si="0"/>
        <v>0</v>
      </c>
    </row>
    <row r="12" spans="2:15" ht="20.100000000000001" customHeight="1" x14ac:dyDescent="0.25">
      <c r="B12" s="15"/>
      <c r="C12" s="19"/>
      <c r="D12" s="17"/>
      <c r="E12" s="18"/>
      <c r="F12" s="18"/>
      <c r="G12" s="18"/>
      <c r="H12" s="18"/>
      <c r="I12" s="18"/>
      <c r="J12" s="18"/>
      <c r="K12" s="13"/>
      <c r="L12" s="13"/>
      <c r="M12" s="13"/>
      <c r="N12" s="13"/>
      <c r="O12" s="13"/>
    </row>
    <row r="13" spans="2:15" ht="20.100000000000001" customHeight="1" x14ac:dyDescent="0.25">
      <c r="B13" s="20" t="s">
        <v>13</v>
      </c>
      <c r="C13" s="20"/>
      <c r="D13" s="21" t="s">
        <v>14</v>
      </c>
      <c r="E13" s="22"/>
      <c r="F13" s="23"/>
      <c r="G13" s="23"/>
      <c r="H13" s="23"/>
      <c r="I13" s="24"/>
      <c r="J13" s="23"/>
      <c r="K13" s="23">
        <f>SUM(K14:K20)</f>
        <v>5.5692000000000021</v>
      </c>
      <c r="L13" s="23">
        <f>SUM(L14:L20)</f>
        <v>1.8564000000000007</v>
      </c>
      <c r="M13" s="23">
        <f>SUM(M14:M20)</f>
        <v>3.7128000000000014</v>
      </c>
      <c r="N13" s="23">
        <f>SUM(N14:N20)</f>
        <v>1.9565250000000001</v>
      </c>
      <c r="O13" s="23">
        <f>SUM(O14:O20)</f>
        <v>1.5119999999999996</v>
      </c>
    </row>
    <row r="14" spans="2:15" s="8" customFormat="1" ht="20.100000000000001" customHeight="1" x14ac:dyDescent="0.25">
      <c r="B14" s="15">
        <f>IF(D14="","",1)</f>
        <v>1</v>
      </c>
      <c r="C14" s="19"/>
      <c r="D14" s="16" t="s">
        <v>15</v>
      </c>
      <c r="E14" s="18">
        <v>3</v>
      </c>
      <c r="F14" s="18">
        <v>1.5</v>
      </c>
      <c r="G14" s="18">
        <v>1</v>
      </c>
      <c r="H14" s="18">
        <v>0.2</v>
      </c>
      <c r="I14" s="18">
        <f>IF(D14="","",1.3)</f>
        <v>1.3</v>
      </c>
      <c r="J14" s="18">
        <v>-1.3</v>
      </c>
      <c r="K14" s="13">
        <f>IF(D14="","",E14*(F14+2*$N$2)*(G14+$N$2)*ABS(J14-$J$2)*I14)</f>
        <v>5.5692000000000021</v>
      </c>
      <c r="L14" s="13">
        <f>IF(D14="","",K14*$L$2)</f>
        <v>1.8564000000000007</v>
      </c>
      <c r="M14" s="13">
        <f>K14-L14</f>
        <v>3.7128000000000014</v>
      </c>
      <c r="N14" s="13">
        <f>IF(D14="","",E14*F14*G14*H14)</f>
        <v>0.9</v>
      </c>
      <c r="O14" s="13">
        <f>IF(D14="","",E14*(F14+G14)*2*H14)</f>
        <v>3</v>
      </c>
    </row>
    <row r="15" spans="2:15" ht="20.100000000000001" customHeight="1" x14ac:dyDescent="0.25">
      <c r="B15" s="15"/>
      <c r="C15" s="19"/>
      <c r="D15" s="17" t="str">
        <f>IF(D14="",""," Khối lượng bê tông, ván khuôn phần chóp móng")</f>
        <v xml:space="preserve"> Khối lượng bê tông, ván khuôn phần chóp móng</v>
      </c>
      <c r="E15" s="18"/>
      <c r="F15" s="18">
        <v>0.3</v>
      </c>
      <c r="G15" s="18">
        <v>0.25</v>
      </c>
      <c r="H15" s="18">
        <v>0.15</v>
      </c>
      <c r="I15" s="18"/>
      <c r="J15" s="18"/>
      <c r="K15" s="13"/>
      <c r="L15" s="13"/>
      <c r="M15" s="13"/>
      <c r="N15" s="13">
        <f>IF(D14="","",E14*H15/6*((F14*G14)+(F15*G15)+(F14+F15)*(G14+G15)))</f>
        <v>0.28687499999999999</v>
      </c>
      <c r="O15" s="13">
        <f>IF(D14="","",E14*(F14+F15)*H15/2)</f>
        <v>0.40500000000000003</v>
      </c>
    </row>
    <row r="16" spans="2:15" ht="20.100000000000001" customHeight="1" x14ac:dyDescent="0.25">
      <c r="B16" s="15"/>
      <c r="C16" s="19"/>
      <c r="D16" s="17" t="str">
        <f>IF(D14="",""," Khối lượng bê tông, ván khuôn lót móng")</f>
        <v xml:space="preserve"> Khối lượng bê tông, ván khuôn lót móng</v>
      </c>
      <c r="E16" s="18"/>
      <c r="F16" s="18"/>
      <c r="G16" s="18"/>
      <c r="H16" s="18"/>
      <c r="I16" s="18"/>
      <c r="J16" s="18"/>
      <c r="K16" s="13"/>
      <c r="L16" s="13"/>
      <c r="M16" s="13"/>
      <c r="N16" s="13">
        <f>IF(D14="","",E14*(F14+2*$N$2)*(G14+$N$2)*$K$2)</f>
        <v>0.50400000000000011</v>
      </c>
      <c r="O16" s="13">
        <f>IF(D14="","",E14*((F15+2*$O$2)+(G15+$O$2))*2*$O$2)</f>
        <v>0.51</v>
      </c>
    </row>
    <row r="17" spans="2:15" ht="20.100000000000001" customHeight="1" x14ac:dyDescent="0.25">
      <c r="B17" s="15"/>
      <c r="C17" s="19"/>
      <c r="D17" s="17" t="str">
        <f>IF(D14="",""," Khối lượng bê tông, ván khuôn cổ cột móng")</f>
        <v xml:space="preserve"> Khối lượng bê tông, ván khuôn cổ cột móng</v>
      </c>
      <c r="E17" s="18"/>
      <c r="F17" s="18">
        <v>0.35</v>
      </c>
      <c r="G17" s="18">
        <v>0.22</v>
      </c>
      <c r="H17" s="18">
        <v>1.1499999999999999</v>
      </c>
      <c r="I17" s="18"/>
      <c r="J17" s="18"/>
      <c r="K17" s="13"/>
      <c r="L17" s="13"/>
      <c r="M17" s="13"/>
      <c r="N17" s="13">
        <f>IF(D14="","",E14*F17*G17*H17)</f>
        <v>0.26564999999999994</v>
      </c>
      <c r="O17" s="13">
        <f>IF(D14="","",E14*(F17+G17)*2*H17)</f>
        <v>3.9329999999999998</v>
      </c>
    </row>
    <row r="18" spans="2:15" ht="20.100000000000001" customHeight="1" x14ac:dyDescent="0.25">
      <c r="B18" s="15"/>
      <c r="C18" s="19"/>
      <c r="D18" s="17" t="str">
        <f>IF(D14="",""," - Trừ khối lượng ván khuôn cổ cột giao với 02 dầm móng")</f>
        <v xml:space="preserve"> - Trừ khối lượng ván khuôn cổ cột giao với 02 dầm móng</v>
      </c>
      <c r="E18" s="18">
        <v>-4</v>
      </c>
      <c r="F18" s="18">
        <v>0.6</v>
      </c>
      <c r="G18" s="18">
        <v>0.22</v>
      </c>
      <c r="H18" s="18"/>
      <c r="I18" s="18"/>
      <c r="J18" s="18"/>
      <c r="K18" s="13"/>
      <c r="L18" s="13"/>
      <c r="M18" s="13"/>
      <c r="N18" s="13"/>
      <c r="O18" s="13">
        <f>E18*2*F18*G18</f>
        <v>-1.056</v>
      </c>
    </row>
    <row r="19" spans="2:15" ht="20.100000000000001" customHeight="1" x14ac:dyDescent="0.25">
      <c r="B19" s="15"/>
      <c r="C19" s="19"/>
      <c r="D19" s="17" t="str">
        <f>IF(D14="",""," - Trừ khối lượng ván khuôn cổ cột giao với 03 dầm móng")</f>
        <v xml:space="preserve"> - Trừ khối lượng ván khuôn cổ cột giao với 03 dầm móng</v>
      </c>
      <c r="E19" s="18">
        <v>-20</v>
      </c>
      <c r="F19" s="18">
        <v>0.6</v>
      </c>
      <c r="G19" s="18">
        <v>0.22</v>
      </c>
      <c r="H19" s="18"/>
      <c r="I19" s="18"/>
      <c r="J19" s="18"/>
      <c r="K19" s="13"/>
      <c r="L19" s="13"/>
      <c r="M19" s="13"/>
      <c r="N19" s="13"/>
      <c r="O19" s="13">
        <f t="shared" ref="O19" si="1">E19*2*F19*G19</f>
        <v>-5.28</v>
      </c>
    </row>
    <row r="20" spans="2:15" ht="20.100000000000001" customHeight="1" x14ac:dyDescent="0.25">
      <c r="B20" s="15"/>
      <c r="C20" s="19"/>
      <c r="D20" s="17"/>
      <c r="E20" s="18"/>
      <c r="F20" s="18"/>
      <c r="G20" s="18"/>
      <c r="H20" s="18"/>
      <c r="I20" s="18"/>
      <c r="J20" s="18"/>
      <c r="K20" s="13"/>
      <c r="L20" s="13"/>
      <c r="M20" s="13"/>
      <c r="N20" s="13"/>
      <c r="O20" s="13"/>
    </row>
    <row r="21" spans="2:15" ht="20.100000000000001" customHeight="1" collapsed="1" x14ac:dyDescent="0.25">
      <c r="B21" s="20" t="s">
        <v>16</v>
      </c>
      <c r="C21" s="20"/>
      <c r="D21" s="21" t="s">
        <v>17</v>
      </c>
      <c r="E21" s="22"/>
      <c r="F21" s="23"/>
      <c r="G21" s="23"/>
      <c r="H21" s="23"/>
      <c r="I21" s="24"/>
      <c r="J21" s="23"/>
      <c r="K21" s="23">
        <f>SUM(K22:K27)</f>
        <v>1.4613625000000003</v>
      </c>
      <c r="L21" s="23"/>
      <c r="M21" s="23"/>
      <c r="N21" s="23">
        <f>SUM(N22:N27)</f>
        <v>0.54017500000000007</v>
      </c>
      <c r="O21" s="23">
        <f>SUM(O22:O27)</f>
        <v>1.4774999999999996</v>
      </c>
    </row>
    <row r="22" spans="2:15" ht="20.100000000000001" customHeight="1" x14ac:dyDescent="0.25">
      <c r="B22" s="15">
        <f>IF(D22="","",1)</f>
        <v>1</v>
      </c>
      <c r="C22" s="19"/>
      <c r="D22" s="16" t="s">
        <v>18</v>
      </c>
      <c r="E22" s="18">
        <v>1</v>
      </c>
      <c r="F22" s="18">
        <v>1.1000000000000001</v>
      </c>
      <c r="G22" s="18">
        <v>1.1000000000000001</v>
      </c>
      <c r="H22" s="18">
        <v>0.2</v>
      </c>
      <c r="I22" s="18">
        <f>IF(D22="","",1.3)</f>
        <v>1.3</v>
      </c>
      <c r="J22" s="18">
        <v>-1.3</v>
      </c>
      <c r="K22" s="13">
        <f>IF(D22="","",E22*(F22+$N$2)*(G22+$N$2)*ABS(J22-$J$2)*I22)</f>
        <v>1.4613625000000003</v>
      </c>
      <c r="L22" s="13"/>
      <c r="M22" s="13"/>
      <c r="N22" s="13">
        <f>IF(D22="","",E22*F22*G22*H22)</f>
        <v>0.24200000000000005</v>
      </c>
      <c r="O22" s="13">
        <f>IF(D22="","",E22*(F22+G22)*2*H22)</f>
        <v>0.88000000000000012</v>
      </c>
    </row>
    <row r="23" spans="2:15" ht="20.100000000000001" customHeight="1" x14ac:dyDescent="0.25">
      <c r="B23" s="15"/>
      <c r="C23" s="19"/>
      <c r="D23" s="17" t="str">
        <f>IF(D22="",""," Khối lượng bê tông, ván khuôn phần chóp móng")</f>
        <v xml:space="preserve"> Khối lượng bê tông, ván khuôn phần chóp móng</v>
      </c>
      <c r="E23" s="18"/>
      <c r="F23" s="18">
        <v>0.25</v>
      </c>
      <c r="G23" s="18">
        <v>0.25</v>
      </c>
      <c r="H23" s="18">
        <v>0.15</v>
      </c>
      <c r="I23" s="18"/>
      <c r="J23" s="18"/>
      <c r="K23" s="13"/>
      <c r="L23" s="13"/>
      <c r="M23" s="13"/>
      <c r="N23" s="13">
        <f>IF(D22="","",E22*H23/6*((F22*G22)+(F23*G23)+(F22+F23)*(G22+G23)))</f>
        <v>7.7375000000000013E-2</v>
      </c>
      <c r="O23" s="13">
        <f>IF(D22="","",(E22*(F22+F23)*H23/2))+(E22*(G22+G23)*H23/2)</f>
        <v>0.20250000000000001</v>
      </c>
    </row>
    <row r="24" spans="2:15" ht="20.100000000000001" customHeight="1" x14ac:dyDescent="0.25">
      <c r="B24" s="15"/>
      <c r="C24" s="19"/>
      <c r="D24" s="17" t="str">
        <f>IF(D22="",""," Khối lượng bê tông, ván khuôn lót móng")</f>
        <v xml:space="preserve"> Khối lượng bê tông, ván khuôn lót móng</v>
      </c>
      <c r="E24" s="18"/>
      <c r="F24" s="18"/>
      <c r="G24" s="18"/>
      <c r="H24" s="18"/>
      <c r="I24" s="18"/>
      <c r="J24" s="18"/>
      <c r="K24" s="13"/>
      <c r="L24" s="13"/>
      <c r="M24" s="13"/>
      <c r="N24" s="13">
        <f>IF(D22="","",E22*(F22+$N$2)*(G22+$N$2)*$K$2)</f>
        <v>0.13225000000000003</v>
      </c>
      <c r="O24" s="13">
        <f>IF(D22="","",E22*((F23+$O$2)+(G23+$O$2))*2*$O$2)</f>
        <v>0.13999999999999999</v>
      </c>
    </row>
    <row r="25" spans="2:15" ht="20.100000000000001" customHeight="1" x14ac:dyDescent="0.25">
      <c r="B25" s="15"/>
      <c r="C25" s="19"/>
      <c r="D25" s="17" t="str">
        <f>IF(D22="",""," Khối lượng bê tông, ván khuôn cổ cột móng")</f>
        <v xml:space="preserve"> Khối lượng bê tông, ván khuôn cổ cột móng</v>
      </c>
      <c r="E25" s="18"/>
      <c r="F25" s="18">
        <v>0.35</v>
      </c>
      <c r="G25" s="18">
        <v>0.22</v>
      </c>
      <c r="H25" s="18">
        <v>1.1499999999999999</v>
      </c>
      <c r="I25" s="18"/>
      <c r="J25" s="18"/>
      <c r="K25" s="13"/>
      <c r="L25" s="13"/>
      <c r="M25" s="13"/>
      <c r="N25" s="13">
        <f>IF(D22="","",E22*F25*G25*H25)</f>
        <v>8.854999999999999E-2</v>
      </c>
      <c r="O25" s="13">
        <f>IF(D22="","",E22*(F25+G25)*2*H25)</f>
        <v>1.3109999999999997</v>
      </c>
    </row>
    <row r="26" spans="2:15" ht="20.100000000000001" customHeight="1" x14ac:dyDescent="0.25">
      <c r="B26" s="15"/>
      <c r="C26" s="19"/>
      <c r="D26" s="17" t="str">
        <f>IF(D22="",""," - Trừ khối lượng ván khuôn cổ cột giao với 02 dầm móng")</f>
        <v xml:space="preserve"> - Trừ khối lượng ván khuôn cổ cột giao với 02 dầm móng</v>
      </c>
      <c r="E26" s="18">
        <v>-4</v>
      </c>
      <c r="F26" s="18">
        <v>0.6</v>
      </c>
      <c r="G26" s="18">
        <v>0.22</v>
      </c>
      <c r="H26" s="18"/>
      <c r="I26" s="18"/>
      <c r="J26" s="18"/>
      <c r="K26" s="13"/>
      <c r="L26" s="13"/>
      <c r="M26" s="13"/>
      <c r="N26" s="13"/>
      <c r="O26" s="13">
        <f>E26*2*F26*G26</f>
        <v>-1.056</v>
      </c>
    </row>
    <row r="27" spans="2:15" ht="20.100000000000001" customHeight="1" x14ac:dyDescent="0.25">
      <c r="B27" s="15"/>
      <c r="C27" s="19"/>
      <c r="D27" s="17"/>
      <c r="E27" s="18"/>
      <c r="F27" s="18"/>
      <c r="G27" s="18"/>
      <c r="H27" s="18"/>
      <c r="I27" s="18"/>
      <c r="J27" s="18"/>
      <c r="K27" s="13"/>
      <c r="L27" s="13"/>
      <c r="M27" s="13"/>
      <c r="N27" s="13"/>
      <c r="O27" s="13"/>
    </row>
    <row r="28" spans="2:15" collapsed="1" x14ac:dyDescent="0.25"/>
  </sheetData>
  <mergeCells count="4">
    <mergeCell ref="B2:B3"/>
    <mergeCell ref="C2:C3"/>
    <mergeCell ref="D2:D3"/>
    <mergeCell ref="E2:I2"/>
  </mergeCells>
  <dataValidations count="9">
    <dataValidation allowBlank="1" showInputMessage="1" showErrorMessage="1" prompt="SL móng giống mặt giao nhau" sqref="E9:E11 E18:E19 E26"/>
    <dataValidation allowBlank="1" showInputMessage="1" showErrorMessage="1" prompt="Kích thước thân móng" sqref="F5:H5"/>
    <dataValidation allowBlank="1" showInputMessage="1" showErrorMessage="1" prompt="Kích thước chóp móng" sqref="F6:H6 F23:H23 H15"/>
    <dataValidation allowBlank="1" showInputMessage="1" showErrorMessage="1" prompt="Kích thước cổ cột móng" sqref="F8:H8 F17:H17 F25:H25"/>
    <dataValidation allowBlank="1" showInputMessage="1" showErrorMessage="1" prompt="Kích thước dầm giao với cổ cột móng" sqref="F9:G11 F18:G19 F26:G26"/>
    <dataValidation allowBlank="1" showInputMessage="1" showErrorMessage="1" prompt="Cạnh không lệch trục" sqref="F14"/>
    <dataValidation allowBlank="1" showInputMessage="1" showErrorMessage="1" prompt="Cạnh lệch trục" sqref="G14"/>
    <dataValidation allowBlank="1" showInputMessage="1" showErrorMessage="1" prompt="Đáy bé chóp móng không lệch trục" sqref="F15"/>
    <dataValidation allowBlank="1" showInputMessage="1" showErrorMessage="1" prompt="Đáy bé chóp móng lệch trục" sqref="G15"/>
  </dataValidations>
  <pageMargins left="0.7" right="0.7" top="0.75" bottom="0.75" header="0.3" footer="0.3"/>
  <pageSetup paperSize="0" orientation="portrait" horizontalDpi="0" verticalDpi="0" copies="0"/>
  <ignoredErrors>
    <ignoredError sqref="N14:O14 N21:O22" formula="1"/>
  </ignoredErrors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TongHopMongDon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2017-12-13T09:13:31Z</dcterms:modified>
</cp:coreProperties>
</file>