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431" codeName="{B1203076-2D4D-A25B-A398-973B695A806A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C:\Users\THANH DAT\Downloads\"/>
    </mc:Choice>
  </mc:AlternateContent>
  <bookViews>
    <workbookView xWindow="0" yWindow="0" windowWidth="19200" windowHeight="7950" tabRatio="406" activeTab="1" xr2:uid="{00000000-000D-0000-FFFF-FFFF00000000}"/>
  </bookViews>
  <sheets>
    <sheet name="Danh sach" sheetId="27" r:id="rId1"/>
    <sheet name="Giay RDT" sheetId="43" r:id="rId2"/>
  </sheets>
  <functionGroups builtInGroupCount="18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hidden="1">#REF!</definedName>
    <definedName name="_xlnm._FilterDatabase" localSheetId="0" hidden="1">'Danh sach'!$B$1:$B$14</definedName>
    <definedName name="_xlnm._FilterDatabase" localSheetId="1" hidden="1">'Giay RDT'!$B$15:$F$22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_KL1">'Giay RDT'!$B$15:$F$18</definedName>
    <definedName name="Danhsach">'Danh sach'!$C$9:$AF$14</definedName>
    <definedName name="Danhsach1">'Danh sach'!$A$9:$D$14</definedName>
    <definedName name="dfg" hidden="1">{"'Sheet1'!$L$16"}</definedName>
    <definedName name="GRDT">'Danh sach'!$C$9:$C$14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_xlnm.Print_Area" localSheetId="1">'Giay RDT'!$B$1:$N$56</definedName>
    <definedName name="re" hidden="1">{"'Sheet1'!$L$16"}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71027"/>
  <fileRecoveryPr autoRecover="0"/>
</workbook>
</file>

<file path=xl/calcChain.xml><?xml version="1.0" encoding="utf-8"?>
<calcChain xmlns="http://schemas.openxmlformats.org/spreadsheetml/2006/main">
  <c r="AC11" i="27" l="1"/>
  <c r="AC10" i="27"/>
  <c r="AC9" i="27"/>
  <c r="G12" i="27" l="1"/>
  <c r="G13" i="27"/>
  <c r="G14" i="27"/>
  <c r="AC12" i="27" l="1"/>
  <c r="AC13" i="27"/>
  <c r="AC14" i="27"/>
  <c r="AF12" i="27" l="1"/>
  <c r="AF13" i="27"/>
  <c r="AF14" i="27"/>
  <c r="AF10" i="27"/>
  <c r="AF11" i="27"/>
  <c r="AF9" i="27"/>
  <c r="C12" i="27" l="1"/>
  <c r="C13" i="27"/>
  <c r="C14" i="27"/>
  <c r="A11" i="27"/>
  <c r="C11" i="27" s="1"/>
  <c r="A9" i="27"/>
  <c r="A10" i="27"/>
  <c r="C10" i="27" s="1"/>
  <c r="C9" i="27" l="1"/>
  <c r="N4" i="43"/>
  <c r="B15" i="43" s="1"/>
  <c r="A15" i="43" s="1"/>
  <c r="AC8" i="27"/>
  <c r="L3" i="43" l="1"/>
  <c r="B19" i="43"/>
  <c r="N21" i="43"/>
  <c r="K21" i="43" s="1"/>
  <c r="B18" i="43"/>
  <c r="G18" i="43"/>
  <c r="B16" i="43"/>
  <c r="G16" i="43"/>
  <c r="H16" i="43" s="1"/>
  <c r="N16" i="43"/>
  <c r="K16" i="43" s="1"/>
  <c r="B17" i="43"/>
  <c r="G19" i="43"/>
  <c r="H19" i="43" s="1"/>
  <c r="B21" i="43"/>
  <c r="G21" i="43"/>
  <c r="I21" i="43" s="1"/>
  <c r="G15" i="43"/>
  <c r="I15" i="43" a="1"/>
  <c r="I15" i="43" s="1"/>
  <c r="L4" i="43"/>
  <c r="N18" i="43"/>
  <c r="K18" i="43" s="1"/>
  <c r="N17" i="43"/>
  <c r="K17" i="43" s="1"/>
  <c r="N19" i="43"/>
  <c r="K19" i="43" s="1"/>
  <c r="N15" i="43"/>
  <c r="K15" i="43" s="1"/>
  <c r="D9" i="43"/>
  <c r="B20" i="43"/>
  <c r="G20" i="43"/>
  <c r="I20" i="43" s="1"/>
  <c r="N20" i="43"/>
  <c r="K20" i="43" s="1"/>
  <c r="D35" i="43"/>
  <c r="G17" i="43"/>
  <c r="J20" i="43"/>
  <c r="J16" i="43"/>
  <c r="H17" i="43"/>
  <c r="J18" i="43"/>
  <c r="I17" i="43" l="1"/>
  <c r="I18" i="43"/>
  <c r="J21" i="43"/>
  <c r="H18" i="43"/>
  <c r="I16" i="43"/>
  <c r="I19" i="43"/>
  <c r="H20" i="43"/>
  <c r="J17" i="43"/>
  <c r="N22" i="43"/>
  <c r="J19" i="43"/>
  <c r="H21" i="43"/>
  <c r="K22" i="43"/>
  <c r="C43" i="43"/>
  <c r="B24" i="43"/>
</calcChain>
</file>

<file path=xl/sharedStrings.xml><?xml version="1.0" encoding="utf-8"?>
<sst xmlns="http://schemas.openxmlformats.org/spreadsheetml/2006/main" count="149" uniqueCount="117">
  <si>
    <t>STT</t>
  </si>
  <si>
    <t>Chứng từ</t>
  </si>
  <si>
    <t>Ngày tháng</t>
  </si>
  <si>
    <t>Tổng số</t>
  </si>
  <si>
    <t>Chia ra</t>
  </si>
  <si>
    <t>Số dự toán đã nhận</t>
  </si>
  <si>
    <t>Mục</t>
  </si>
  <si>
    <t>Số hiệu</t>
  </si>
  <si>
    <t>Nội dung thanh toán</t>
  </si>
  <si>
    <t>Nội dung chi</t>
  </si>
  <si>
    <t>Đơn vị sử dụng ngân sách</t>
  </si>
  <si>
    <t>Kế toán trưởng</t>
  </si>
  <si>
    <t>Thủ trưởng đơn vị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</si>
  <si>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</si>
  <si>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</si>
  <si>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</si>
  <si>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</si>
  <si>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</si>
  <si>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</si>
  <si>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</si>
  <si>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Số CKC, HĐK :……………..</t>
  </si>
  <si>
    <t xml:space="preserve">        Số CKC, HĐTH :……………..</t>
  </si>
  <si>
    <t>Mã nguồn NSNN</t>
  </si>
  <si>
    <t>Nộp thuế</t>
  </si>
  <si>
    <t>Tổng cộng</t>
  </si>
  <si>
    <t>Phần KBNN ghi</t>
  </si>
  <si>
    <t>Trong đó:</t>
  </si>
  <si>
    <t>1. Nộp thuế</t>
  </si>
  <si>
    <t>NỘP THUẾ</t>
  </si>
  <si>
    <t>Mã số thuế:……………………Mã NDKT……………………….Mã chương: …………………………….</t>
  </si>
  <si>
    <t>Cơ quan quản lý thu:……………………………………………...Mã cơ quan thu:…………………………</t>
  </si>
  <si>
    <t>KBNN hạch toán khoản thu:………………………………………………………………………………….</t>
  </si>
  <si>
    <t>Số tiền nộp thuế (ghi bằng chữ) :……………………………………………………………………………..</t>
  </si>
  <si>
    <t>……………………………………………………………………………………………………………….</t>
  </si>
  <si>
    <t>Mã CQ thu</t>
  </si>
  <si>
    <t>THANH TOÁN CHO ĐƠN VỊ HƯỞNG</t>
  </si>
  <si>
    <t>Mã ĐBHC :…………….</t>
  </si>
  <si>
    <t>2. Trả đơn vị hưởng</t>
  </si>
  <si>
    <t>Bộ phận kiểm soát của KBNN</t>
  </si>
  <si>
    <t>Kiểm soát</t>
  </si>
  <si>
    <t>Phụ trách</t>
  </si>
  <si>
    <t>Người nhận tiền</t>
  </si>
  <si>
    <t xml:space="preserve">Thủ quỹ        Kế toán      Kế toán trưởng       Giám đốc  </t>
  </si>
  <si>
    <t>Kế toán         Kế toán trưởng           Giám đốc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</si>
  <si>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</si>
  <si>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</si>
  <si>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</si>
  <si>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</si>
  <si>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</si>
  <si>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</si>
  <si>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</si>
  <si>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</si>
  <si>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</si>
  <si>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 xml:space="preserve">  Tổng số tiền</t>
  </si>
  <si>
    <t>Mã ĐVQHNS: 1018523</t>
  </si>
  <si>
    <t>Tên CTMT, DA</t>
  </si>
  <si>
    <t>Tên đơn vị</t>
  </si>
  <si>
    <t>ĐƠN VỊ HƯỞNG</t>
  </si>
  <si>
    <t>Tên người nhận</t>
  </si>
  <si>
    <t>Tổng cộng:</t>
  </si>
  <si>
    <t>Mã cấp NS: 3</t>
  </si>
  <si>
    <t>Cấp ngày</t>
  </si>
  <si>
    <t>Hình thức thanh toán bằng Tiền mặt</t>
  </si>
  <si>
    <t>S</t>
  </si>
  <si>
    <t>£</t>
  </si>
  <si>
    <t>(Ký, ghi rõ họ tên)</t>
  </si>
  <si>
    <t>Thanh toán cho đơn vị hưởng</t>
  </si>
  <si>
    <t>……....................…………………………………………………………………………………………..</t>
  </si>
  <si>
    <t>…………………………………………………………………………………………………………….</t>
  </si>
  <si>
    <t>GRDT</t>
  </si>
  <si>
    <t xml:space="preserve"> Mã chương</t>
  </si>
  <si>
    <t>Mã ngành KT</t>
  </si>
  <si>
    <t>Nợ TK :………..…………….</t>
  </si>
  <si>
    <t>Có TK :……….……………..</t>
  </si>
  <si>
    <t>:…………………</t>
  </si>
  <si>
    <t>Mã ĐBHC :……….………….</t>
  </si>
  <si>
    <t>Đơn vị nhận tiền:</t>
  </si>
  <si>
    <t>Hoặc người nhận tiền:</t>
  </si>
  <si>
    <t>Chuyển khoản</t>
  </si>
  <si>
    <t>Tiền mặt</t>
  </si>
  <si>
    <t>Tên CTMT, DA:</t>
  </si>
  <si>
    <t>Năm NS: 2017</t>
  </si>
  <si>
    <r>
      <rPr>
        <b/>
        <sz val="10"/>
        <color indexed="8"/>
        <rFont val="Times New Roman"/>
        <family val="1"/>
      </rPr>
      <t xml:space="preserve"> Mẫu số: C2-02/NS</t>
    </r>
    <r>
      <rPr>
        <sz val="10"/>
        <color indexed="8"/>
        <rFont val="Times New Roman"/>
        <family val="1"/>
      </rPr>
      <t xml:space="preserve">
(TT số 08/2013/TT-BTC ngày  
10/01/2013 của Bộ Tài chính)</t>
    </r>
  </si>
  <si>
    <r>
      <t>KBNN A ghi sổ và thanh toán ngày</t>
    </r>
    <r>
      <rPr>
        <sz val="12"/>
        <rFont val="Times New Roman"/>
        <family val="1"/>
      </rPr>
      <t>…..../.…./…......</t>
    </r>
  </si>
  <si>
    <r>
      <t>KBNN B, NH B ghi sổ ngày</t>
    </r>
    <r>
      <rPr>
        <sz val="12"/>
        <rFont val="Times New Roman"/>
        <family val="1"/>
      </rPr>
      <t>…..../.…./…......</t>
    </r>
  </si>
  <si>
    <t>Tên đơn vị (Người nộp thuế)</t>
  </si>
  <si>
    <t>Ngày tháng Kho bạc</t>
  </si>
  <si>
    <t>Thanh toán kinh phí XL đường ĐH.95 Thụy Dân-Thụy Ninh</t>
  </si>
  <si>
    <t xml:space="preserve">Thanh toán kinh phí XL Đường ĐH.93A Thụy Quỳnh - Thụy Bình (đoạn từ cầu An Tập đến đường ĐT.456 cũ) </t>
  </si>
  <si>
    <t xml:space="preserve">Thanh toán kinh phí XL Đường ĐH.93A Thụy Quỳnh - Thụy Bình (đoạn từ ngã 3 Kha Lý đến cầu An Tập) </t>
  </si>
  <si>
    <t>Nội dung KT 6</t>
  </si>
  <si>
    <t>Nội dung KT 7</t>
  </si>
  <si>
    <t>BẢNG KÊ GIẤY RÚT DỰ TOÁN NĂM 2017</t>
  </si>
  <si>
    <t>Công ty cổ phần ABC</t>
  </si>
  <si>
    <t>Công ty TNHH MHT</t>
  </si>
  <si>
    <t>Dự án thi công đường liên xã</t>
  </si>
  <si>
    <t>Đường liên thôn</t>
  </si>
  <si>
    <t>Quốc lộ 1A</t>
  </si>
  <si>
    <t>Thanh toàn KP tư vấn thiết kế</t>
  </si>
  <si>
    <t>Thanh toán chi phí tư vấn mời thầu</t>
  </si>
  <si>
    <t>Thanh toán chi phí giám sát xây dựng</t>
  </si>
  <si>
    <t>Công ty cổ phần ADĐ</t>
  </si>
  <si>
    <t>Địa chỉ: ……................................................................................……………………………….</t>
  </si>
  <si>
    <t>Mã CTMT, DA và HTCT: …………..............................……</t>
  </si>
  <si>
    <t>Tại :  …………................................................…………………</t>
  </si>
  <si>
    <t>Tài khoản:  …………...……..…………….</t>
  </si>
  <si>
    <t>Mã ĐVQHNS:.......................................</t>
  </si>
  <si>
    <t>Số CMND: .........................................................</t>
  </si>
  <si>
    <t>Nơi cấp:.....................................</t>
  </si>
  <si>
    <t>Đơn vị rút dự toán: Đơn vị ABC</t>
  </si>
  <si>
    <t>Tài khoản:  123456789</t>
  </si>
  <si>
    <t>Tại KBNN: huyện ABB</t>
  </si>
  <si>
    <t>Ngày       tháng       năm 2017</t>
  </si>
  <si>
    <t>Yêu cầu các hàng này phải thay đổi độ cao cho vừa dữ liệu</t>
  </si>
  <si>
    <t>Thanh toán kinh phí XL đường liên thôn Thanh toán kinh phí XL đường liên thôn</t>
  </si>
  <si>
    <t>Thanh toán kinh phí XL Đường liên xã Thanh toán kinh phí XL đường liên thôn</t>
  </si>
  <si>
    <t>Thanh toán kinh phí XL QL1A Thanh toán kinh phí XL đường liên thôn Thanh toán kinh phí XL đường liên thôn Thanh toán kinh phí XL đường liên thôn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</si>
</sst>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1">
    <numFmt numFmtId="43" formatCode="_(* #,##0.00_);_(* \(#,##0.00\);_(* &quot;-&quot;??_);_(@_)"/>
    <numFmt numFmtId="164" formatCode="_-* #,##0.00\ _₫_-;\-* #,##0.00\ _₫_-;_-* &quot;-&quot;??\ _₫_-;_-@_-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dd/mm/yyyy;@"/>
    <numFmt numFmtId="172" formatCode="_-* #,##0.00\ &quot;$&quot;_-;\-* #,##0.00\ &quot;$&quot;_-;_-* &quot;-&quot;??\ &quot;$&quot;_-;_-@_-"/>
    <numFmt numFmtId="173" formatCode="00#"/>
    <numFmt numFmtId="174" formatCode="0#"/>
    <numFmt numFmtId="175" formatCode="&quot;\&quot;#,##0.00;[Red]&quot;\&quot;&quot;\&quot;&quot;\&quot;&quot;\&quot;&quot;\&quot;&quot;\&quot;\-#,##0.00"/>
    <numFmt numFmtId="176" formatCode="&quot;\&quot;#,##0;[Red]&quot;\&quot;&quot;\&quot;\-#,##0"/>
    <numFmt numFmtId="177" formatCode=";;"/>
    <numFmt numFmtId="178" formatCode="0.000_)"/>
    <numFmt numFmtId="179" formatCode="&quot;$&quot;\ \ \ \ #,##0_);\(&quot;$&quot;\ \ \ #,##0\)"/>
    <numFmt numFmtId="180" formatCode="&quot;$&quot;\ \ \ \ \ #,##0_);\(&quot;$&quot;\ \ \ \ \ #,##0\)"/>
    <numFmt numFmtId="181" formatCode="_-* #.##0.000000_-;\-* #.##0.000000_-;_-* &quot;-&quot;??_-;_-@_-"/>
    <numFmt numFmtId="182" formatCode="#,##0.00\ &quot;F&quot;;[Red]\-#,##0.00\ &quot;F&quot;"/>
    <numFmt numFmtId="183" formatCode="_-* #,##0\ &quot;F&quot;_-;\-* #,##0\ &quot;F&quot;_-;_-* &quot;-&quot;\ &quot;F&quot;_-;_-@_-"/>
    <numFmt numFmtId="184" formatCode="#,##0\ &quot;F&quot;;[Red]\-#,##0\ &quot;F&quot;"/>
    <numFmt numFmtId="185" formatCode="#,##0.00\ &quot;F&quot;;\-#,##0.00\ &quot;F&quot;"/>
    <numFmt numFmtId="186" formatCode="#,##0\ &quot;$&quot;_);\(#,##0\ &quot;$&quot;\)"/>
    <numFmt numFmtId="187" formatCode="#,##0.00_ ;\-#,##0.00\ "/>
    <numFmt numFmtId="188" formatCode="0.000000"/>
    <numFmt numFmtId="189" formatCode="_-&quot;$&quot;* #,##0_-;\-&quot;$&quot;* #,##0_-;_-&quot;$&quot;* &quot;-&quot;_-;_-@_-"/>
    <numFmt numFmtId="190" formatCode="&quot;$&quot;#,##0;[Red]\-&quot;$&quot;#,##0"/>
    <numFmt numFmtId="191" formatCode="_-&quot;$&quot;* #,##0.00_-;\-&quot;$&quot;* #,##0.00_-;_-&quot;$&quot;* &quot;-&quot;??_-;_-@_-"/>
    <numFmt numFmtId="192" formatCode="[$-F800]dddd\,\ mmmm\ dd\,\ yyyy"/>
    <numFmt numFmtId="193" formatCode="0.000000000"/>
    <numFmt numFmtId="194" formatCode="0E+00;\趰"/>
    <numFmt numFmtId="195" formatCode="0.000%"/>
    <numFmt numFmtId="196" formatCode="0.0E+00;\趰"/>
    <numFmt numFmtId="197" formatCode="0.0%"/>
    <numFmt numFmtId="198" formatCode="_ * #,##0_ ;_ * \-#,##0_ ;_ * &quot;-&quot;_ ;_ @_ "/>
    <numFmt numFmtId="199" formatCode="0.0000%"/>
    <numFmt numFmtId="200" formatCode="_ * #,##0.00_ ;_ * \-#,##0.00_ ;_ * &quot;-&quot;??_ ;_ @_ "/>
    <numFmt numFmtId="201" formatCode="#,##0;\(#,##0\)"/>
    <numFmt numFmtId="202" formatCode="\t0.00%"/>
    <numFmt numFmtId="203" formatCode="0.000"/>
    <numFmt numFmtId="204" formatCode="\t#\ ??/??"/>
    <numFmt numFmtId="205" formatCode="#."/>
    <numFmt numFmtId="206" formatCode="#,###"/>
    <numFmt numFmtId="207" formatCode="#,##0\ &quot;$&quot;_);[Red]\(#,##0\ &quot;$&quot;\)"/>
    <numFmt numFmtId="208" formatCode="&quot;$&quot;###,0&quot;.&quot;00_);[Red]\(&quot;$&quot;###,0&quot;.&quot;00\)"/>
    <numFmt numFmtId="209" formatCode="m/d"/>
    <numFmt numFmtId="210" formatCode="&quot;ß&quot;#,##0;\-&quot;&quot;\ß&quot;&quot;#,##0"/>
    <numFmt numFmtId="211" formatCode="_-* #,##0.0\ _F_-;\-* #,##0.0\ _F_-;_-* &quot;-&quot;??\ _F_-;_-@_-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</numFmts>
  <fonts count="100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color indexed="9"/>
      <name val="Arial"/>
      <family val="2"/>
      <charset val="163"/>
    </font>
    <font>
      <sz val="10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sz val="14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8"/>
      <color indexed="9"/>
      <name val="Arial"/>
      <family val="2"/>
      <charset val="163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0"/>
      <name val="Arial"/>
      <family val="2"/>
      <charset val="163"/>
    </font>
    <font>
      <b/>
      <sz val="14"/>
      <name val="Cambria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Cambria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0"/>
      <color rgb="FFFF0000"/>
      <name val="Arial"/>
      <family val="2"/>
    </font>
    <font>
      <b/>
      <sz val="14"/>
      <color indexed="10"/>
      <name val="Cambria"/>
      <family val="1"/>
      <scheme val="major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161">
    <xf numFmtId="0" fontId="0" fillId="0" borderId="0"/>
    <xf numFmtId="0" fontId="24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5" fontId="5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5" fillId="0" borderId="0" applyFont="0" applyFill="0" applyBorder="0" applyAlignment="0" applyProtection="0"/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165" fontId="31" fillId="0" borderId="0" applyFont="0" applyFill="0" applyBorder="0" applyAlignment="0" applyProtection="0"/>
    <xf numFmtId="9" fontId="60" fillId="0" borderId="0" applyFont="0" applyFill="0" applyBorder="0" applyAlignment="0" applyProtection="0"/>
    <xf numFmtId="0" fontId="32" fillId="0" borderId="0"/>
    <xf numFmtId="0" fontId="23" fillId="0" borderId="0" applyNumberFormat="0" applyFill="0" applyBorder="0" applyAlignment="0" applyProtection="0"/>
    <xf numFmtId="0" fontId="61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62" fillId="2" borderId="0"/>
    <xf numFmtId="9" fontId="63" fillId="0" borderId="0" applyFont="0" applyFill="0" applyBorder="0" applyAlignment="0" applyProtection="0"/>
    <xf numFmtId="0" fontId="64" fillId="2" borderId="0"/>
    <xf numFmtId="0" fontId="24" fillId="0" borderId="0"/>
    <xf numFmtId="0" fontId="65" fillId="2" borderId="0"/>
    <xf numFmtId="0" fontId="66" fillId="0" borderId="0">
      <alignment wrapText="1"/>
    </xf>
    <xf numFmtId="0" fontId="23" fillId="0" borderId="0"/>
    <xf numFmtId="0" fontId="23" fillId="0" borderId="0"/>
    <xf numFmtId="193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4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6" fontId="24" fillId="0" borderId="0" applyFont="0" applyFill="0" applyBorder="0" applyAlignment="0" applyProtection="0"/>
    <xf numFmtId="0" fontId="34" fillId="0" borderId="0">
      <alignment horizontal="center" wrapText="1"/>
      <protection locked="0"/>
    </xf>
    <xf numFmtId="197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198" fontId="63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33" fillId="0" borderId="0" applyFont="0" applyFill="0" applyBorder="0" applyAlignment="0" applyProtection="0"/>
    <xf numFmtId="200" fontId="63" fillId="0" borderId="0" applyFont="0" applyFill="0" applyBorder="0" applyAlignment="0" applyProtection="0"/>
    <xf numFmtId="0" fontId="24" fillId="0" borderId="0"/>
    <xf numFmtId="0" fontId="21" fillId="0" borderId="0"/>
    <xf numFmtId="0" fontId="35" fillId="0" borderId="0" applyNumberFormat="0" applyFill="0" applyBorder="0" applyAlignment="0" applyProtection="0"/>
    <xf numFmtId="0" fontId="33" fillId="0" borderId="0"/>
    <xf numFmtId="0" fontId="67" fillId="0" borderId="0"/>
    <xf numFmtId="0" fontId="33" fillId="0" borderId="0"/>
    <xf numFmtId="0" fontId="68" fillId="0" borderId="0"/>
    <xf numFmtId="0" fontId="69" fillId="0" borderId="0"/>
    <xf numFmtId="177" fontId="36" fillId="0" borderId="0" applyFill="0" applyBorder="0" applyAlignment="0"/>
    <xf numFmtId="0" fontId="70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78" fontId="37" fillId="0" borderId="0"/>
    <xf numFmtId="166" fontId="29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201" fontId="14" fillId="0" borderId="0"/>
    <xf numFmtId="3" fontId="5" fillId="0" borderId="0" applyFont="0" applyFill="0" applyBorder="0" applyAlignment="0" applyProtection="0"/>
    <xf numFmtId="0" fontId="38" fillId="0" borderId="0" applyNumberFormat="0" applyAlignment="0">
      <alignment horizontal="left"/>
    </xf>
    <xf numFmtId="168" fontId="7" fillId="0" borderId="0" applyFont="0" applyFill="0" applyBorder="0" applyAlignment="0" applyProtection="0"/>
    <xf numFmtId="202" fontId="2" fillId="0" borderId="0"/>
    <xf numFmtId="203" fontId="24" fillId="0" borderId="1"/>
    <xf numFmtId="0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79" fontId="36" fillId="0" borderId="0" applyFont="0" applyFill="0" applyBorder="0" applyAlignment="0" applyProtection="0"/>
    <xf numFmtId="180" fontId="36" fillId="0" borderId="0" applyFont="0" applyFill="0" applyBorder="0" applyAlignment="0" applyProtection="0"/>
    <xf numFmtId="204" fontId="2" fillId="0" borderId="0"/>
    <xf numFmtId="3" fontId="24" fillId="0" borderId="0" applyFont="0" applyBorder="0" applyAlignment="0"/>
    <xf numFmtId="0" fontId="39" fillId="0" borderId="0" applyNumberFormat="0" applyAlignment="0">
      <alignment horizontal="left"/>
    </xf>
    <xf numFmtId="3" fontId="24" fillId="0" borderId="0" applyFont="0" applyBorder="0" applyAlignment="0"/>
    <xf numFmtId="2" fontId="5" fillId="0" borderId="0" applyFont="0" applyFill="0" applyBorder="0" applyAlignment="0" applyProtection="0"/>
    <xf numFmtId="38" fontId="40" fillId="2" borderId="0" applyNumberFormat="0" applyBorder="0" applyAlignment="0" applyProtection="0"/>
    <xf numFmtId="0" fontId="41" fillId="3" borderId="0"/>
    <xf numFmtId="0" fontId="71" fillId="0" borderId="0">
      <alignment horizontal="left"/>
    </xf>
    <xf numFmtId="0" fontId="42" fillId="0" borderId="2" applyNumberFormat="0" applyAlignment="0" applyProtection="0">
      <alignment horizontal="left" vertical="center"/>
    </xf>
    <xf numFmtId="0" fontId="42" fillId="0" borderId="3">
      <alignment horizontal="left" vertical="center"/>
    </xf>
    <xf numFmtId="0" fontId="43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205" fontId="72" fillId="0" borderId="0">
      <protection locked="0"/>
    </xf>
    <xf numFmtId="205" fontId="72" fillId="0" borderId="0">
      <protection locked="0"/>
    </xf>
    <xf numFmtId="0" fontId="44" fillId="0" borderId="4">
      <alignment horizontal="center"/>
    </xf>
    <xf numFmtId="0" fontId="44" fillId="0" borderId="0">
      <alignment horizontal="center"/>
    </xf>
    <xf numFmtId="10" fontId="40" fillId="4" borderId="5" applyNumberFormat="0" applyBorder="0" applyAlignment="0" applyProtection="0"/>
    <xf numFmtId="0" fontId="5" fillId="0" borderId="0"/>
    <xf numFmtId="38" fontId="36" fillId="0" borderId="0" applyFont="0" applyFill="0" applyBorder="0" applyAlignment="0" applyProtection="0"/>
    <xf numFmtId="40" fontId="36" fillId="0" borderId="0" applyFont="0" applyFill="0" applyBorder="0" applyAlignment="0" applyProtection="0"/>
    <xf numFmtId="0" fontId="73" fillId="0" borderId="4"/>
    <xf numFmtId="206" fontId="74" fillId="0" borderId="6"/>
    <xf numFmtId="207" fontId="36" fillId="0" borderId="0" applyFont="0" applyFill="0" applyBorder="0" applyAlignment="0" applyProtection="0"/>
    <xf numFmtId="208" fontId="36" fillId="0" borderId="0" applyFont="0" applyFill="0" applyBorder="0" applyAlignment="0" applyProtection="0"/>
    <xf numFmtId="209" fontId="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45" fillId="0" borderId="0" applyNumberFormat="0" applyFont="0" applyFill="0" applyAlignment="0"/>
    <xf numFmtId="0" fontId="14" fillId="0" borderId="0"/>
    <xf numFmtId="37" fontId="75" fillId="0" borderId="0"/>
    <xf numFmtId="181" fontId="24" fillId="0" borderId="0"/>
    <xf numFmtId="0" fontId="5" fillId="0" borderId="0"/>
    <xf numFmtId="0" fontId="5" fillId="0" borderId="0"/>
    <xf numFmtId="0" fontId="76" fillId="0" borderId="0"/>
    <xf numFmtId="0" fontId="77" fillId="0" borderId="0"/>
    <xf numFmtId="169" fontId="4" fillId="0" borderId="0">
      <protection locked="0"/>
    </xf>
    <xf numFmtId="0" fontId="23" fillId="0" borderId="0"/>
    <xf numFmtId="0" fontId="23" fillId="0" borderId="0"/>
    <xf numFmtId="0" fontId="24" fillId="0" borderId="0"/>
    <xf numFmtId="166" fontId="78" fillId="0" borderId="0" applyFont="0" applyFill="0" applyBorder="0" applyAlignment="0" applyProtection="0"/>
    <xf numFmtId="165" fontId="78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27" fillId="0" borderId="0"/>
    <xf numFmtId="14" fontId="34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46" fillId="5" borderId="0" applyNumberFormat="0" applyFont="0" applyBorder="0" applyAlignment="0">
      <alignment horizontal="center"/>
    </xf>
    <xf numFmtId="14" fontId="47" fillId="0" borderId="0" applyNumberFormat="0" applyFill="0" applyBorder="0" applyAlignment="0" applyProtection="0">
      <alignment horizontal="left"/>
    </xf>
    <xf numFmtId="0" fontId="24" fillId="0" borderId="0" applyNumberFormat="0" applyFill="0" applyBorder="0" applyAlignment="0" applyProtection="0"/>
    <xf numFmtId="0" fontId="46" fillId="1" borderId="3" applyNumberFormat="0" applyFont="0" applyAlignment="0">
      <alignment horizontal="center"/>
    </xf>
    <xf numFmtId="0" fontId="48" fillId="0" borderId="0" applyNumberFormat="0" applyFill="0" applyBorder="0" applyAlignment="0">
      <alignment horizontal="center"/>
    </xf>
    <xf numFmtId="0" fontId="2" fillId="0" borderId="0"/>
    <xf numFmtId="0" fontId="23" fillId="0" borderId="0" applyNumberFormat="0" applyFill="0" applyBorder="0" applyAlignment="0" applyProtection="0"/>
    <xf numFmtId="14" fontId="8" fillId="0" borderId="0"/>
    <xf numFmtId="0" fontId="79" fillId="0" borderId="0"/>
    <xf numFmtId="0" fontId="73" fillId="0" borderId="0"/>
    <xf numFmtId="40" fontId="49" fillId="0" borderId="0" applyBorder="0">
      <alignment horizontal="right"/>
    </xf>
    <xf numFmtId="182" fontId="50" fillId="0" borderId="7">
      <alignment horizontal="right" vertical="center"/>
    </xf>
    <xf numFmtId="211" fontId="24" fillId="0" borderId="7">
      <alignment horizontal="right" vertical="center"/>
    </xf>
    <xf numFmtId="211" fontId="24" fillId="0" borderId="7">
      <alignment horizontal="right" vertical="center"/>
    </xf>
    <xf numFmtId="0" fontId="5" fillId="0" borderId="8" applyNumberFormat="0" applyFont="0" applyFill="0" applyAlignment="0" applyProtection="0"/>
    <xf numFmtId="183" fontId="50" fillId="0" borderId="7">
      <alignment horizontal="center"/>
    </xf>
    <xf numFmtId="0" fontId="50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4" fontId="50" fillId="0" borderId="0"/>
    <xf numFmtId="185" fontId="50" fillId="0" borderId="5"/>
    <xf numFmtId="186" fontId="51" fillId="0" borderId="9">
      <alignment horizontal="left" vertical="top"/>
    </xf>
    <xf numFmtId="186" fontId="52" fillId="0" borderId="10">
      <alignment horizontal="left" vertical="top"/>
    </xf>
    <xf numFmtId="212" fontId="2" fillId="0" borderId="0" applyFont="0" applyFill="0" applyBorder="0" applyAlignment="0" applyProtection="0"/>
    <xf numFmtId="213" fontId="2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0" fillId="0" borderId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55" fillId="0" borderId="0" applyFont="0" applyFill="0" applyBorder="0" applyAlignment="0" applyProtection="0"/>
    <xf numFmtId="0" fontId="56" fillId="0" borderId="0"/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187" fontId="22" fillId="0" borderId="0" applyFont="0" applyFill="0" applyBorder="0" applyAlignment="0" applyProtection="0"/>
    <xf numFmtId="188" fontId="22" fillId="0" borderId="0" applyFont="0" applyFill="0" applyBorder="0" applyAlignment="0" applyProtection="0"/>
    <xf numFmtId="0" fontId="57" fillId="0" borderId="0"/>
    <xf numFmtId="0" fontId="45" fillId="0" borderId="0"/>
    <xf numFmtId="165" fontId="82" fillId="0" borderId="0" applyFont="0" applyFill="0" applyBorder="0" applyAlignment="0" applyProtection="0"/>
    <xf numFmtId="166" fontId="82" fillId="0" borderId="0" applyFont="0" applyFill="0" applyBorder="0" applyAlignment="0" applyProtection="0"/>
    <xf numFmtId="189" fontId="82" fillId="0" borderId="0" applyFont="0" applyFill="0" applyBorder="0" applyAlignment="0" applyProtection="0"/>
    <xf numFmtId="190" fontId="58" fillId="0" borderId="0" applyFont="0" applyFill="0" applyBorder="0" applyAlignment="0" applyProtection="0"/>
    <xf numFmtId="191" fontId="82" fillId="0" borderId="0" applyFont="0" applyFill="0" applyBorder="0" applyAlignment="0" applyProtection="0"/>
    <xf numFmtId="0" fontId="2" fillId="0" borderId="0"/>
  </cellStyleXfs>
  <cellXfs count="260">
    <xf numFmtId="0" fontId="0" fillId="0" borderId="0" xfId="0"/>
    <xf numFmtId="0" fontId="59" fillId="0" borderId="0" xfId="105" applyFont="1" applyBorder="1" applyAlignment="1">
      <alignment horizontal="left" vertical="center"/>
    </xf>
    <xf numFmtId="171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9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justify" vertical="center"/>
      <protection locked="0"/>
    </xf>
    <xf numFmtId="0" fontId="15" fillId="12" borderId="0" xfId="0" applyFont="1" applyFill="1" applyAlignment="1" applyProtection="1">
      <alignment vertical="center"/>
      <protection locked="0"/>
    </xf>
    <xf numFmtId="0" fontId="87" fillId="0" borderId="0" xfId="0" applyFont="1" applyAlignment="1" applyProtection="1">
      <alignment vertical="center"/>
      <protection locked="0"/>
    </xf>
    <xf numFmtId="0" fontId="88" fillId="0" borderId="0" xfId="0" applyFont="1" applyAlignment="1" applyProtection="1">
      <alignment vertical="center"/>
      <protection locked="0"/>
    </xf>
    <xf numFmtId="38" fontId="19" fillId="14" borderId="17" xfId="65" applyNumberFormat="1" applyFont="1" applyFill="1" applyBorder="1" applyAlignment="1" applyProtection="1">
      <alignment horizontal="right" vertical="center" wrapText="1"/>
      <protection locked="0"/>
    </xf>
    <xf numFmtId="0" fontId="20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1" fontId="0" fillId="0" borderId="0" xfId="0" applyNumberFormat="1" applyProtection="1">
      <protection locked="0"/>
    </xf>
    <xf numFmtId="171" fontId="0" fillId="0" borderId="0" xfId="0" applyNumberFormat="1" applyAlignment="1" applyProtection="1">
      <alignment horizontal="justify"/>
      <protection locked="0"/>
    </xf>
    <xf numFmtId="0" fontId="0" fillId="10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1" borderId="0" xfId="0" applyFill="1" applyBorder="1" applyAlignment="1" applyProtection="1">
      <alignment horizontal="right" vertical="center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12" borderId="0" xfId="0" applyFill="1" applyProtection="1">
      <protection locked="0"/>
    </xf>
    <xf numFmtId="0" fontId="28" fillId="7" borderId="0" xfId="0" applyFont="1" applyFill="1" applyAlignment="1" applyProtection="1">
      <alignment horizontal="center"/>
      <protection locked="0"/>
    </xf>
    <xf numFmtId="0" fontId="26" fillId="14" borderId="11" xfId="0" applyFont="1" applyFill="1" applyBorder="1" applyAlignment="1" applyProtection="1">
      <alignment vertical="center" wrapText="1"/>
      <protection locked="0"/>
    </xf>
    <xf numFmtId="0" fontId="26" fillId="14" borderId="17" xfId="0" applyFont="1" applyFill="1" applyBorder="1" applyAlignment="1" applyProtection="1">
      <alignment horizontal="right" vertical="center"/>
      <protection locked="0"/>
    </xf>
    <xf numFmtId="0" fontId="19" fillId="14" borderId="17" xfId="0" applyFont="1" applyFill="1" applyBorder="1" applyAlignment="1" applyProtection="1">
      <alignment horizontal="right" vertical="center"/>
      <protection locked="0"/>
    </xf>
    <xf numFmtId="0" fontId="91" fillId="14" borderId="1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85" fillId="0" borderId="0" xfId="0" applyFont="1" applyAlignment="1" applyProtection="1">
      <alignment vertical="center"/>
      <protection hidden="1"/>
    </xf>
    <xf numFmtId="0" fontId="26" fillId="14" borderId="16" xfId="0" applyFont="1" applyFill="1" applyBorder="1" applyAlignment="1" applyProtection="1">
      <alignment vertical="center" wrapText="1"/>
      <protection hidden="1"/>
    </xf>
    <xf numFmtId="0" fontId="17" fillId="15" borderId="19" xfId="0" applyNumberFormat="1" applyFont="1" applyFill="1" applyBorder="1" applyAlignment="1" applyProtection="1">
      <alignment horizontal="justify" vertical="center" wrapText="1"/>
      <protection locked="0"/>
    </xf>
    <xf numFmtId="0" fontId="84" fillId="0" borderId="20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1" fontId="10" fillId="0" borderId="0" xfId="37" applyNumberFormat="1" applyFont="1" applyAlignment="1">
      <alignment vertical="center"/>
    </xf>
    <xf numFmtId="1" fontId="9" fillId="0" borderId="0" xfId="37" applyNumberFormat="1" applyFont="1" applyAlignment="1">
      <alignment horizontal="left" vertical="center"/>
    </xf>
    <xf numFmtId="0" fontId="10" fillId="0" borderId="0" xfId="105" applyFont="1" applyAlignment="1">
      <alignment horizontal="left" vertical="center"/>
    </xf>
    <xf numFmtId="0" fontId="10" fillId="0" borderId="0" xfId="105" applyFont="1" applyAlignment="1">
      <alignment horizontal="center" vertical="center"/>
    </xf>
    <xf numFmtId="0" fontId="10" fillId="0" borderId="0" xfId="105" applyFont="1" applyAlignment="1">
      <alignment horizontal="centerContinuous" vertical="center"/>
    </xf>
    <xf numFmtId="1" fontId="10" fillId="0" borderId="0" xfId="105" applyNumberFormat="1" applyFont="1" applyAlignment="1">
      <alignment horizontal="left" vertical="center"/>
    </xf>
    <xf numFmtId="1" fontId="10" fillId="0" borderId="0" xfId="105" applyNumberFormat="1" applyFont="1" applyAlignment="1">
      <alignment horizontal="right" vertical="center"/>
    </xf>
    <xf numFmtId="1" fontId="10" fillId="0" borderId="0" xfId="105" applyNumberFormat="1" applyFont="1" applyBorder="1" applyAlignment="1">
      <alignment vertical="center"/>
    </xf>
    <xf numFmtId="1" fontId="10" fillId="0" borderId="12" xfId="37" applyNumberFormat="1" applyFont="1" applyBorder="1" applyAlignment="1">
      <alignment vertical="center" wrapText="1"/>
    </xf>
    <xf numFmtId="1" fontId="10" fillId="0" borderId="0" xfId="37" applyNumberFormat="1" applyFont="1" applyAlignment="1">
      <alignment horizontal="left" vertical="center"/>
    </xf>
    <xf numFmtId="1" fontId="10" fillId="0" borderId="0" xfId="37" applyNumberFormat="1" applyFont="1" applyAlignment="1">
      <alignment horizontal="centerContinuous" vertical="center"/>
    </xf>
    <xf numFmtId="1" fontId="10" fillId="0" borderId="0" xfId="37" applyNumberFormat="1" applyFont="1" applyBorder="1" applyAlignment="1">
      <alignment vertical="center" wrapText="1"/>
    </xf>
    <xf numFmtId="0" fontId="10" fillId="0" borderId="0" xfId="37" applyFont="1" applyBorder="1" applyAlignment="1">
      <alignment horizontal="right" vertical="center"/>
    </xf>
    <xf numFmtId="0" fontId="10" fillId="0" borderId="0" xfId="37" applyFont="1" applyAlignment="1">
      <alignment horizontal="left" vertical="center"/>
    </xf>
    <xf numFmtId="0" fontId="10" fillId="0" borderId="0" xfId="37" applyFont="1" applyAlignment="1">
      <alignment horizontal="centerContinuous" vertical="center"/>
    </xf>
    <xf numFmtId="0" fontId="10" fillId="0" borderId="0" xfId="105" applyFont="1" applyBorder="1" applyAlignment="1">
      <alignment vertical="center"/>
    </xf>
    <xf numFmtId="0" fontId="10" fillId="0" borderId="0" xfId="105" applyFont="1" applyBorder="1" applyAlignment="1">
      <alignment horizontal="centerContinuous" vertical="center"/>
    </xf>
    <xf numFmtId="0" fontId="9" fillId="0" borderId="0" xfId="37" applyFont="1" applyAlignment="1">
      <alignment vertical="center"/>
    </xf>
    <xf numFmtId="49" fontId="9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0" fillId="0" borderId="0" xfId="105" applyNumberFormat="1" applyFont="1" applyAlignment="1">
      <alignment horizontal="left" vertical="center"/>
    </xf>
    <xf numFmtId="0" fontId="94" fillId="0" borderId="0" xfId="37" applyFont="1" applyAlignment="1">
      <alignment vertical="center"/>
    </xf>
    <xf numFmtId="172" fontId="10" fillId="0" borderId="0" xfId="105" applyNumberFormat="1" applyFont="1" applyAlignment="1">
      <alignment horizontal="left" vertical="top"/>
    </xf>
    <xf numFmtId="172" fontId="10" fillId="0" borderId="0" xfId="105" applyNumberFormat="1" applyFont="1" applyAlignment="1">
      <alignment horizontal="left" vertical="center"/>
    </xf>
    <xf numFmtId="49" fontId="10" fillId="0" borderId="0" xfId="105" applyNumberFormat="1" applyFont="1" applyAlignment="1">
      <alignment horizontal="centerContinuous" vertical="center"/>
    </xf>
    <xf numFmtId="49" fontId="10" fillId="0" borderId="0" xfId="105" applyNumberFormat="1" applyFont="1" applyAlignment="1">
      <alignment horizontal="center" vertical="center"/>
    </xf>
    <xf numFmtId="172" fontId="10" fillId="0" borderId="0" xfId="105" applyNumberFormat="1" applyFont="1" applyAlignment="1">
      <alignment vertical="center"/>
    </xf>
    <xf numFmtId="172" fontId="10" fillId="0" borderId="0" xfId="105" applyNumberFormat="1" applyFont="1" applyBorder="1" applyAlignment="1">
      <alignment horizontal="centerContinuous" vertical="center"/>
    </xf>
    <xf numFmtId="49" fontId="10" fillId="0" borderId="11" xfId="105" applyNumberFormat="1" applyFont="1" applyBorder="1" applyAlignment="1">
      <alignment horizontal="left" vertical="center"/>
    </xf>
    <xf numFmtId="0" fontId="10" fillId="0" borderId="11" xfId="105" applyFont="1" applyBorder="1" applyAlignment="1">
      <alignment vertical="center"/>
    </xf>
    <xf numFmtId="0" fontId="9" fillId="0" borderId="5" xfId="37" applyFont="1" applyBorder="1" applyAlignment="1">
      <alignment horizontal="centerContinuous" vertical="center" wrapText="1"/>
    </xf>
    <xf numFmtId="0" fontId="95" fillId="0" borderId="0" xfId="37" applyFont="1" applyBorder="1" applyAlignment="1">
      <alignment horizontal="center" vertical="center" wrapText="1"/>
    </xf>
    <xf numFmtId="0" fontId="95" fillId="0" borderId="0" xfId="37" applyFont="1" applyAlignment="1">
      <alignment vertical="center"/>
    </xf>
    <xf numFmtId="0" fontId="9" fillId="0" borderId="5" xfId="37" applyFont="1" applyBorder="1" applyAlignment="1">
      <alignment horizontal="center" vertical="center" wrapText="1"/>
    </xf>
    <xf numFmtId="1" fontId="25" fillId="0" borderId="18" xfId="105" applyNumberFormat="1" applyFont="1" applyBorder="1" applyAlignment="1">
      <alignment horizontal="center" vertical="center" wrapText="1"/>
    </xf>
    <xf numFmtId="173" fontId="25" fillId="0" borderId="18" xfId="105" quotePrefix="1" applyNumberFormat="1" applyFont="1" applyBorder="1" applyAlignment="1">
      <alignment horizontal="center" vertical="center" wrapText="1"/>
    </xf>
    <xf numFmtId="0" fontId="25" fillId="0" borderId="18" xfId="105" applyFont="1" applyBorder="1" applyAlignment="1">
      <alignment horizontal="center" vertical="center" wrapText="1"/>
    </xf>
    <xf numFmtId="174" fontId="25" fillId="0" borderId="18" xfId="105" applyNumberFormat="1" applyFont="1" applyBorder="1" applyAlignment="1">
      <alignment horizontal="center" vertical="center" wrapText="1"/>
    </xf>
    <xf numFmtId="0" fontId="25" fillId="0" borderId="18" xfId="37" applyFont="1" applyBorder="1" applyAlignment="1">
      <alignment vertical="center"/>
    </xf>
    <xf numFmtId="3" fontId="25" fillId="0" borderId="18" xfId="37" applyNumberFormat="1" applyFont="1" applyFill="1" applyBorder="1" applyAlignment="1">
      <alignment vertical="center"/>
    </xf>
    <xf numFmtId="3" fontId="11" fillId="0" borderId="0" xfId="37" applyNumberFormat="1" applyFont="1" applyBorder="1" applyAlignment="1">
      <alignment vertical="center"/>
    </xf>
    <xf numFmtId="1" fontId="25" fillId="0" borderId="19" xfId="105" applyNumberFormat="1" applyFont="1" applyBorder="1" applyAlignment="1">
      <alignment horizontal="center" vertical="center" wrapText="1"/>
    </xf>
    <xf numFmtId="173" fontId="25" fillId="0" borderId="19" xfId="105" quotePrefix="1" applyNumberFormat="1" applyFont="1" applyBorder="1" applyAlignment="1">
      <alignment horizontal="center" vertical="center" wrapText="1"/>
    </xf>
    <xf numFmtId="0" fontId="25" fillId="0" borderId="19" xfId="105" applyFont="1" applyBorder="1" applyAlignment="1">
      <alignment horizontal="center" vertical="center" wrapText="1"/>
    </xf>
    <xf numFmtId="174" fontId="25" fillId="0" borderId="19" xfId="105" applyNumberFormat="1" applyFont="1" applyBorder="1" applyAlignment="1">
      <alignment horizontal="center" vertical="center" wrapText="1"/>
    </xf>
    <xf numFmtId="0" fontId="25" fillId="0" borderId="19" xfId="37" applyFont="1" applyBorder="1" applyAlignment="1">
      <alignment vertical="center"/>
    </xf>
    <xf numFmtId="3" fontId="25" fillId="0" borderId="19" xfId="37" applyNumberFormat="1" applyFont="1" applyFill="1" applyBorder="1" applyAlignment="1">
      <alignment vertical="center"/>
    </xf>
    <xf numFmtId="174" fontId="3" fillId="0" borderId="5" xfId="105" applyNumberFormat="1" applyFont="1" applyBorder="1" applyAlignment="1">
      <alignment horizontal="right" vertical="center"/>
    </xf>
    <xf numFmtId="0" fontId="96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174" fontId="9" fillId="0" borderId="12" xfId="105" applyNumberFormat="1" applyFont="1" applyBorder="1" applyAlignment="1">
      <alignment horizontal="center" vertical="center"/>
    </xf>
    <xf numFmtId="174" fontId="3" fillId="0" borderId="12" xfId="105" applyNumberFormat="1" applyFont="1" applyBorder="1" applyAlignment="1">
      <alignment horizontal="right" vertical="center"/>
    </xf>
    <xf numFmtId="167" fontId="3" fillId="0" borderId="12" xfId="55" applyNumberFormat="1" applyFont="1" applyFill="1" applyBorder="1" applyAlignment="1">
      <alignment horizontal="right" vertical="center"/>
    </xf>
    <xf numFmtId="167" fontId="3" fillId="0" borderId="0" xfId="55" applyNumberFormat="1" applyFont="1" applyFill="1" applyBorder="1" applyAlignment="1">
      <alignment horizontal="right" vertical="center"/>
    </xf>
    <xf numFmtId="0" fontId="25" fillId="0" borderId="0" xfId="37" applyFont="1" applyBorder="1" applyAlignment="1">
      <alignment vertical="center"/>
    </xf>
    <xf numFmtId="0" fontId="96" fillId="0" borderId="0" xfId="37" applyFont="1" applyBorder="1" applyAlignment="1">
      <alignment horizontal="left" vertical="center"/>
    </xf>
    <xf numFmtId="174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19" fillId="0" borderId="0" xfId="105" applyFont="1" applyBorder="1" applyAlignment="1">
      <alignment horizontal="right" vertical="center" wrapText="1"/>
    </xf>
    <xf numFmtId="0" fontId="19" fillId="0" borderId="0" xfId="37" applyFont="1" applyBorder="1" applyAlignment="1">
      <alignment vertical="top" wrapText="1"/>
    </xf>
    <xf numFmtId="0" fontId="19" fillId="0" borderId="0" xfId="37" applyFont="1" applyBorder="1" applyAlignment="1">
      <alignment horizontal="left" vertical="center" wrapText="1"/>
    </xf>
    <xf numFmtId="174" fontId="9" fillId="0" borderId="7" xfId="37" applyNumberFormat="1" applyFont="1" applyBorder="1" applyAlignment="1">
      <alignment horizontal="centerContinuous" vertical="center"/>
    </xf>
    <xf numFmtId="0" fontId="10" fillId="0" borderId="15" xfId="37" applyFont="1" applyBorder="1" applyAlignment="1">
      <alignment horizontal="centerContinuous" vertical="center"/>
    </xf>
    <xf numFmtId="0" fontId="9" fillId="0" borderId="0" xfId="37" applyFont="1" applyBorder="1" applyAlignment="1">
      <alignment horizontal="center" vertical="center"/>
    </xf>
    <xf numFmtId="174" fontId="19" fillId="0" borderId="0" xfId="105" applyNumberFormat="1" applyFont="1" applyAlignment="1">
      <alignment vertical="center"/>
    </xf>
    <xf numFmtId="0" fontId="19" fillId="0" borderId="0" xfId="105" applyFont="1" applyAlignment="1">
      <alignment vertical="center"/>
    </xf>
    <xf numFmtId="0" fontId="9" fillId="0" borderId="0" xfId="37" applyFont="1" applyAlignment="1">
      <alignment horizontal="left" vertical="center" wrapText="1"/>
    </xf>
    <xf numFmtId="174" fontId="9" fillId="0" borderId="14" xfId="37" applyNumberFormat="1" applyFont="1" applyBorder="1" applyAlignment="1">
      <alignment vertical="center"/>
    </xf>
    <xf numFmtId="0" fontId="10" fillId="0" borderId="13" xfId="37" applyFont="1" applyBorder="1" applyAlignment="1">
      <alignment vertical="center"/>
    </xf>
    <xf numFmtId="0" fontId="9" fillId="0" borderId="0" xfId="37" applyFont="1" applyBorder="1" applyAlignment="1">
      <alignment vertical="center"/>
    </xf>
    <xf numFmtId="174" fontId="9" fillId="0" borderId="0" xfId="105" applyNumberFormat="1" applyFont="1" applyAlignment="1">
      <alignment vertical="center"/>
    </xf>
    <xf numFmtId="0" fontId="9" fillId="0" borderId="0" xfId="105" applyFont="1" applyAlignment="1">
      <alignment vertical="center"/>
    </xf>
    <xf numFmtId="0" fontId="10" fillId="0" borderId="14" xfId="37" applyFont="1" applyBorder="1" applyAlignment="1">
      <alignment vertical="center"/>
    </xf>
    <xf numFmtId="0" fontId="10" fillId="0" borderId="0" xfId="37" applyFont="1" applyBorder="1" applyAlignment="1">
      <alignment vertical="center"/>
    </xf>
    <xf numFmtId="174" fontId="10" fillId="0" borderId="0" xfId="105" applyNumberFormat="1" applyFont="1" applyAlignment="1">
      <alignment vertical="center"/>
    </xf>
    <xf numFmtId="0" fontId="10" fillId="0" borderId="0" xfId="105" applyFont="1" applyAlignment="1">
      <alignment vertical="center"/>
    </xf>
    <xf numFmtId="174" fontId="10" fillId="0" borderId="0" xfId="105" applyNumberFormat="1" applyFont="1" applyAlignment="1">
      <alignment horizontal="left" vertical="center"/>
    </xf>
    <xf numFmtId="0" fontId="10" fillId="0" borderId="13" xfId="105" applyFont="1" applyBorder="1" applyAlignment="1">
      <alignment horizontal="left" vertical="center"/>
    </xf>
    <xf numFmtId="0" fontId="10" fillId="0" borderId="0" xfId="105" applyFont="1" applyBorder="1" applyAlignment="1">
      <alignment horizontal="left" vertical="center"/>
    </xf>
    <xf numFmtId="0" fontId="9" fillId="0" borderId="0" xfId="105" applyFont="1" applyAlignment="1">
      <alignment horizontal="left" vertical="center"/>
    </xf>
    <xf numFmtId="0" fontId="9" fillId="0" borderId="0" xfId="105" applyFont="1" applyBorder="1" applyAlignment="1">
      <alignment horizontal="left" vertical="center"/>
    </xf>
    <xf numFmtId="49" fontId="10" fillId="0" borderId="0" xfId="105" applyNumberFormat="1" applyFont="1" applyBorder="1" applyAlignment="1">
      <alignment horizontal="left" vertical="center"/>
    </xf>
    <xf numFmtId="49" fontId="10" fillId="9" borderId="0" xfId="105" applyNumberFormat="1" applyFont="1" applyFill="1" applyAlignment="1">
      <alignment horizontal="left" vertical="center"/>
    </xf>
    <xf numFmtId="0" fontId="10" fillId="0" borderId="0" xfId="37" applyNumberFormat="1" applyFont="1" applyAlignment="1">
      <alignment vertical="center"/>
    </xf>
    <xf numFmtId="49" fontId="10" fillId="0" borderId="0" xfId="105" applyNumberFormat="1" applyFont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0" fontId="10" fillId="0" borderId="16" xfId="37" applyFont="1" applyFill="1" applyBorder="1" applyAlignment="1">
      <alignment vertical="top"/>
    </xf>
    <xf numFmtId="0" fontId="10" fillId="0" borderId="17" xfId="37" applyFont="1" applyBorder="1" applyAlignment="1">
      <alignment vertical="top"/>
    </xf>
    <xf numFmtId="0" fontId="3" fillId="0" borderId="0" xfId="37" applyFont="1" applyBorder="1" applyAlignment="1">
      <alignment horizontal="left" vertical="center" wrapText="1"/>
    </xf>
    <xf numFmtId="0" fontId="25" fillId="0" borderId="0" xfId="37" applyFont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Alignment="1">
      <alignment horizontal="center" vertical="center"/>
    </xf>
    <xf numFmtId="174" fontId="10" fillId="0" borderId="0" xfId="37" applyNumberFormat="1" applyFont="1" applyAlignment="1">
      <alignment vertical="center"/>
    </xf>
    <xf numFmtId="49" fontId="9" fillId="0" borderId="0" xfId="105" applyNumberFormat="1" applyFont="1" applyBorder="1" applyAlignment="1">
      <alignment horizontal="left" vertical="center"/>
    </xf>
    <xf numFmtId="0" fontId="9" fillId="0" borderId="11" xfId="37" applyFont="1" applyBorder="1" applyAlignment="1">
      <alignment vertical="center" wrapText="1"/>
    </xf>
    <xf numFmtId="49" fontId="10" fillId="0" borderId="13" xfId="105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center" vertical="center" wrapText="1"/>
    </xf>
    <xf numFmtId="0" fontId="10" fillId="0" borderId="13" xfId="37" applyFont="1" applyBorder="1" applyAlignment="1">
      <alignment horizontal="left" vertical="center" wrapText="1"/>
    </xf>
    <xf numFmtId="0" fontId="10" fillId="0" borderId="0" xfId="37" applyFont="1" applyBorder="1" applyAlignment="1">
      <alignment horizontal="left" vertical="center" wrapText="1"/>
    </xf>
    <xf numFmtId="0" fontId="59" fillId="0" borderId="0" xfId="105" applyFont="1" applyBorder="1" applyAlignment="1" applyProtection="1">
      <alignment horizontal="left" vertical="center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59" fillId="9" borderId="0" xfId="105" applyFont="1" applyFill="1" applyBorder="1" applyAlignment="1" applyProtection="1">
      <alignment horizontal="left" vertical="center"/>
    </xf>
    <xf numFmtId="0" fontId="10" fillId="9" borderId="0" xfId="105" applyFont="1" applyFill="1" applyBorder="1" applyAlignment="1">
      <alignment vertical="center"/>
    </xf>
    <xf numFmtId="0" fontId="13" fillId="7" borderId="0" xfId="0" applyFont="1" applyFill="1" applyAlignment="1" applyProtection="1">
      <alignment horizontal="center"/>
      <protection locked="0"/>
    </xf>
    <xf numFmtId="0" fontId="13" fillId="7" borderId="0" xfId="0" applyFont="1" applyFill="1" applyAlignment="1" applyProtection="1">
      <alignment horizontal="center"/>
      <protection hidden="1"/>
    </xf>
    <xf numFmtId="0" fontId="17" fillId="0" borderId="19" xfId="0" applyFont="1" applyFill="1" applyBorder="1" applyAlignment="1" applyProtection="1">
      <alignment vertical="center" wrapText="1"/>
      <protection hidden="1"/>
    </xf>
    <xf numFmtId="3" fontId="86" fillId="12" borderId="19" xfId="0" applyNumberFormat="1" applyFont="1" applyFill="1" applyBorder="1" applyAlignment="1" applyProtection="1">
      <alignment horizontal="center" vertical="center" wrapText="1"/>
      <protection hidden="1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center" vertical="center"/>
      <protection locked="0"/>
    </xf>
    <xf numFmtId="3" fontId="16" fillId="10" borderId="19" xfId="65" applyNumberFormat="1" applyFont="1" applyFill="1" applyBorder="1" applyAlignment="1" applyProtection="1">
      <alignment horizontal="left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8" fillId="14" borderId="21" xfId="0" applyFont="1" applyFill="1" applyBorder="1" applyAlignment="1" applyProtection="1">
      <alignment horizontal="center" vertical="center"/>
      <protection locked="0"/>
    </xf>
    <xf numFmtId="49" fontId="19" fillId="14" borderId="17" xfId="65" applyNumberFormat="1" applyFont="1" applyFill="1" applyBorder="1" applyAlignment="1" applyProtection="1">
      <alignment horizontal="left" vertical="center"/>
      <protection locked="0"/>
    </xf>
    <xf numFmtId="49" fontId="19" fillId="16" borderId="17" xfId="65" applyNumberFormat="1" applyFont="1" applyFill="1" applyBorder="1" applyAlignment="1" applyProtection="1">
      <alignment horizontal="center" vertical="center"/>
      <protection locked="0"/>
    </xf>
    <xf numFmtId="38" fontId="19" fillId="14" borderId="21" xfId="65" applyNumberFormat="1" applyFont="1" applyFill="1" applyBorder="1" applyAlignment="1" applyProtection="1">
      <alignment horizontal="right" vertical="center"/>
      <protection hidden="1"/>
    </xf>
    <xf numFmtId="38" fontId="19" fillId="14" borderId="17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hidden="1"/>
    </xf>
    <xf numFmtId="0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0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8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righ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8" xfId="65" applyNumberFormat="1" applyFont="1" applyFill="1" applyBorder="1" applyAlignment="1" applyProtection="1">
      <alignment horizontal="right" vertical="center" wrapText="1"/>
      <protection locked="0"/>
    </xf>
    <xf numFmtId="3" fontId="83" fillId="0" borderId="19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left" vertical="center" wrapText="1"/>
      <protection hidden="1"/>
    </xf>
    <xf numFmtId="0" fontId="17" fillId="0" borderId="0" xfId="0" applyFont="1" applyFill="1" applyAlignment="1" applyProtection="1">
      <alignment wrapText="1"/>
      <protection locked="0"/>
    </xf>
    <xf numFmtId="0" fontId="17" fillId="0" borderId="19" xfId="0" applyNumberFormat="1" applyFont="1" applyFill="1" applyBorder="1" applyAlignment="1" applyProtection="1">
      <alignment horizontal="center" vertical="center" wrapText="1"/>
      <protection locked="0"/>
    </xf>
    <xf numFmtId="3" fontId="16" fillId="0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1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2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5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6" borderId="19" xfId="65" applyNumberFormat="1" applyFont="1" applyFill="1" applyBorder="1" applyAlignment="1" applyProtection="1">
      <alignment horizontal="left" vertical="center" wrapText="1"/>
      <protection locked="0"/>
    </xf>
    <xf numFmtId="3" fontId="16" fillId="13" borderId="19" xfId="65" applyNumberFormat="1" applyFont="1" applyFill="1" applyBorder="1" applyAlignment="1" applyProtection="1">
      <alignment horizontal="left" vertical="center" wrapText="1"/>
      <protection hidden="1"/>
    </xf>
    <xf numFmtId="3" fontId="16" fillId="13" borderId="19" xfId="65" applyNumberFormat="1" applyFont="1" applyFill="1" applyBorder="1" applyAlignment="1" applyProtection="1">
      <alignment horizontal="center" vertical="center" wrapText="1"/>
      <protection hidden="1"/>
    </xf>
    <xf numFmtId="3" fontId="16" fillId="10" borderId="19" xfId="65" applyNumberFormat="1" applyFont="1" applyFill="1" applyBorder="1" applyAlignment="1" applyProtection="1">
      <alignment horizontal="right" vertical="center" wrapText="1"/>
      <protection locked="0"/>
    </xf>
    <xf numFmtId="171" fontId="17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17" fillId="15" borderId="18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18" xfId="0" applyFont="1" applyFill="1" applyBorder="1" applyAlignment="1" applyProtection="1">
      <alignment vertical="center" wrapText="1"/>
      <protection locked="0"/>
    </xf>
    <xf numFmtId="3" fontId="17" fillId="0" borderId="18" xfId="0" applyNumberFormat="1" applyFont="1" applyFill="1" applyBorder="1" applyAlignment="1" applyProtection="1">
      <alignment vertical="center" wrapText="1"/>
      <protection locked="0"/>
    </xf>
    <xf numFmtId="3" fontId="83" fillId="0" borderId="18" xfId="65" applyNumberFormat="1" applyFont="1" applyFill="1" applyBorder="1" applyAlignment="1" applyProtection="1">
      <alignment horizontal="right" vertical="center" wrapText="1"/>
      <protection hidden="1"/>
    </xf>
    <xf numFmtId="3" fontId="16" fillId="13" borderId="18" xfId="65" applyNumberFormat="1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Fill="1" applyBorder="1" applyAlignment="1" applyProtection="1">
      <alignment vertical="center" wrapText="1"/>
      <protection locked="0"/>
    </xf>
    <xf numFmtId="3" fontId="17" fillId="0" borderId="19" xfId="0" applyNumberFormat="1" applyFont="1" applyFill="1" applyBorder="1" applyAlignment="1" applyProtection="1">
      <alignment vertical="center" wrapText="1"/>
      <protection locked="0"/>
    </xf>
    <xf numFmtId="0" fontId="98" fillId="0" borderId="0" xfId="0" applyFont="1" applyProtection="1">
      <protection locked="0"/>
    </xf>
    <xf numFmtId="0" fontId="10" fillId="0" borderId="11" xfId="37" applyFont="1" applyBorder="1" applyAlignment="1">
      <alignment vertical="center"/>
    </xf>
    <xf numFmtId="1" fontId="10" fillId="0" borderId="11" xfId="105" applyNumberFormat="1" applyFont="1" applyBorder="1" applyAlignment="1">
      <alignment horizontal="left" vertical="center"/>
    </xf>
    <xf numFmtId="0" fontId="90" fillId="12" borderId="0" xfId="37" applyFont="1" applyFill="1" applyAlignment="1">
      <alignment vertical="center"/>
    </xf>
    <xf numFmtId="0" fontId="99" fillId="0" borderId="0" xfId="0" applyFont="1" applyAlignment="1" applyProtection="1">
      <alignment vertical="center"/>
      <protection locked="0"/>
    </xf>
    <xf numFmtId="0" fontId="10" fillId="0" borderId="0" xfId="37" applyFont="1" applyAlignment="1">
      <alignment vertical="center" wrapText="1"/>
    </xf>
    <xf numFmtId="0" fontId="3" fillId="0" borderId="5" xfId="37" applyFont="1" applyBorder="1" applyAlignment="1">
      <alignment vertical="center"/>
    </xf>
    <xf numFmtId="3" fontId="3" fillId="0" borderId="18" xfId="37" applyNumberFormat="1" applyFont="1" applyFill="1" applyBorder="1" applyAlignment="1">
      <alignment vertical="center"/>
    </xf>
    <xf numFmtId="174" fontId="96" fillId="0" borderId="14" xfId="37" applyNumberFormat="1" applyFont="1" applyBorder="1" applyAlignment="1">
      <alignment horizontal="left" vertical="center"/>
    </xf>
    <xf numFmtId="38" fontId="89" fillId="12" borderId="5" xfId="65" applyNumberFormat="1" applyFont="1" applyFill="1" applyBorder="1" applyAlignment="1" applyProtection="1">
      <alignment horizontal="center" vertical="center" wrapText="1"/>
      <protection locked="0"/>
    </xf>
    <xf numFmtId="38" fontId="9" fillId="6" borderId="5" xfId="65" applyNumberFormat="1" applyFont="1" applyFill="1" applyBorder="1" applyAlignment="1" applyProtection="1">
      <alignment horizontal="center" vertical="center"/>
      <protection locked="0"/>
    </xf>
    <xf numFmtId="38" fontId="9" fillId="13" borderId="5" xfId="65" applyNumberFormat="1" applyFont="1" applyFill="1" applyBorder="1" applyAlignment="1" applyProtection="1">
      <alignment horizontal="center" vertical="center"/>
      <protection locked="0"/>
    </xf>
    <xf numFmtId="38" fontId="9" fillId="12" borderId="5" xfId="65" applyNumberFormat="1" applyFont="1" applyFill="1" applyBorder="1" applyAlignment="1" applyProtection="1">
      <alignment horizontal="center" vertical="center"/>
      <protection locked="0"/>
    </xf>
    <xf numFmtId="38" fontId="9" fillId="16" borderId="5" xfId="65" applyNumberFormat="1" applyFont="1" applyFill="1" applyBorder="1" applyAlignment="1" applyProtection="1">
      <alignment horizontal="center" vertical="center"/>
      <protection locked="0"/>
    </xf>
    <xf numFmtId="0" fontId="15" fillId="12" borderId="0" xfId="0" applyFont="1" applyFill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 wrapText="1"/>
      <protection hidden="1"/>
    </xf>
    <xf numFmtId="0" fontId="12" fillId="8" borderId="5" xfId="0" applyFont="1" applyFill="1" applyBorder="1" applyAlignment="1" applyProtection="1">
      <alignment horizontal="center" vertical="center" wrapText="1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12" fillId="15" borderId="5" xfId="0" applyFont="1" applyFill="1" applyBorder="1" applyAlignment="1" applyProtection="1">
      <alignment horizontal="center" vertical="center"/>
      <protection locked="0"/>
    </xf>
    <xf numFmtId="171" fontId="12" fillId="8" borderId="5" xfId="0" applyNumberFormat="1" applyFont="1" applyFill="1" applyBorder="1" applyAlignment="1" applyProtection="1">
      <alignment horizontal="center" vertical="center" wrapText="1"/>
      <protection locked="0"/>
    </xf>
    <xf numFmtId="38" fontId="9" fillId="10" borderId="5" xfId="65" applyNumberFormat="1" applyFont="1" applyFill="1" applyBorder="1" applyAlignment="1" applyProtection="1">
      <alignment horizontal="center" vertical="center"/>
      <protection locked="0"/>
    </xf>
    <xf numFmtId="38" fontId="9" fillId="11" borderId="5" xfId="65" applyNumberFormat="1" applyFont="1" applyFill="1" applyBorder="1" applyAlignment="1" applyProtection="1">
      <alignment horizontal="center" vertical="center"/>
      <protection locked="0"/>
    </xf>
    <xf numFmtId="49" fontId="9" fillId="0" borderId="0" xfId="105" applyNumberFormat="1" applyFont="1" applyAlignment="1">
      <alignment horizontal="center" vertical="center"/>
    </xf>
    <xf numFmtId="0" fontId="9" fillId="0" borderId="0" xfId="37" applyFont="1" applyAlignment="1">
      <alignment horizontal="center" vertical="center"/>
    </xf>
    <xf numFmtId="49" fontId="9" fillId="0" borderId="14" xfId="37" applyNumberFormat="1" applyFont="1" applyBorder="1" applyAlignment="1">
      <alignment horizontal="center" vertical="center" wrapText="1"/>
    </xf>
    <xf numFmtId="49" fontId="9" fillId="0" borderId="0" xfId="37" applyNumberFormat="1" applyFont="1" applyBorder="1" applyAlignment="1">
      <alignment horizontal="center" vertical="center" wrapText="1"/>
    </xf>
    <xf numFmtId="0" fontId="9" fillId="0" borderId="0" xfId="37" applyFont="1" applyBorder="1" applyAlignment="1">
      <alignment horizontal="center" vertical="center" wrapText="1"/>
    </xf>
    <xf numFmtId="49" fontId="9" fillId="0" borderId="11" xfId="37" applyNumberFormat="1" applyFont="1" applyBorder="1" applyAlignment="1">
      <alignment horizontal="center" vertical="center" wrapText="1"/>
    </xf>
    <xf numFmtId="49" fontId="9" fillId="0" borderId="12" xfId="105" applyNumberFormat="1" applyFont="1" applyBorder="1" applyAlignment="1">
      <alignment horizontal="center" vertical="center"/>
    </xf>
    <xf numFmtId="49" fontId="9" fillId="0" borderId="22" xfId="105" applyNumberFormat="1" applyFont="1" applyBorder="1" applyAlignment="1">
      <alignment horizontal="center" vertical="center"/>
    </xf>
    <xf numFmtId="49" fontId="9" fillId="0" borderId="0" xfId="105" applyNumberFormat="1" applyFont="1" applyBorder="1" applyAlignment="1">
      <alignment horizontal="center" vertical="center"/>
    </xf>
    <xf numFmtId="49" fontId="9" fillId="0" borderId="13" xfId="105" applyNumberFormat="1" applyFont="1" applyBorder="1" applyAlignment="1">
      <alignment horizontal="center" vertical="center"/>
    </xf>
    <xf numFmtId="49" fontId="97" fillId="0" borderId="0" xfId="105" applyNumberFormat="1" applyFont="1" applyBorder="1" applyAlignment="1">
      <alignment horizontal="center" vertical="center"/>
    </xf>
    <xf numFmtId="49" fontId="97" fillId="0" borderId="13" xfId="105" applyNumberFormat="1" applyFont="1" applyBorder="1" applyAlignment="1">
      <alignment horizontal="center" vertical="center"/>
    </xf>
    <xf numFmtId="49" fontId="9" fillId="0" borderId="23" xfId="37" applyNumberFormat="1" applyFont="1" applyBorder="1" applyAlignment="1">
      <alignment horizontal="center" vertical="center" wrapText="1"/>
    </xf>
    <xf numFmtId="49" fontId="9" fillId="0" borderId="12" xfId="37" applyNumberFormat="1" applyFont="1" applyBorder="1" applyAlignment="1">
      <alignment horizontal="center" vertical="center" wrapText="1"/>
    </xf>
    <xf numFmtId="0" fontId="9" fillId="0" borderId="12" xfId="37" applyFont="1" applyBorder="1" applyAlignment="1">
      <alignment horizontal="center" vertical="center" wrapText="1"/>
    </xf>
    <xf numFmtId="0" fontId="10" fillId="0" borderId="0" xfId="105" applyNumberFormat="1" applyFont="1" applyAlignment="1">
      <alignment horizontal="center" vertical="center"/>
    </xf>
    <xf numFmtId="49" fontId="9" fillId="0" borderId="0" xfId="37" applyNumberFormat="1" applyFont="1" applyAlignment="1">
      <alignment horizontal="center" vertical="center"/>
    </xf>
    <xf numFmtId="0" fontId="10" fillId="0" borderId="0" xfId="105" applyNumberFormat="1" applyFont="1" applyAlignment="1">
      <alignment horizontal="center" vertical="center" wrapText="1"/>
    </xf>
    <xf numFmtId="0" fontId="9" fillId="0" borderId="5" xfId="104" applyNumberFormat="1" applyFont="1" applyBorder="1" applyAlignment="1">
      <alignment horizontal="center" vertical="center"/>
    </xf>
    <xf numFmtId="49" fontId="9" fillId="0" borderId="5" xfId="104" applyNumberFormat="1" applyFont="1" applyBorder="1" applyAlignment="1">
      <alignment horizontal="center" vertical="center"/>
    </xf>
    <xf numFmtId="1" fontId="9" fillId="0" borderId="5" xfId="104" applyNumberFormat="1" applyFont="1" applyBorder="1" applyAlignment="1">
      <alignment horizontal="center" vertical="center" wrapText="1"/>
    </xf>
    <xf numFmtId="49" fontId="9" fillId="0" borderId="5" xfId="104" applyNumberFormat="1" applyFont="1" applyBorder="1" applyAlignment="1">
      <alignment horizontal="center" vertical="center" wrapText="1"/>
    </xf>
    <xf numFmtId="0" fontId="19" fillId="0" borderId="0" xfId="105" applyNumberFormat="1" applyFont="1" applyBorder="1" applyAlignment="1">
      <alignment horizontal="justify" vertical="justify"/>
    </xf>
    <xf numFmtId="3" fontId="3" fillId="0" borderId="24" xfId="37" applyNumberFormat="1" applyFont="1" applyFill="1" applyBorder="1" applyAlignment="1">
      <alignment horizontal="right" vertical="center"/>
    </xf>
    <xf numFmtId="3" fontId="3" fillId="0" borderId="25" xfId="37" applyNumberFormat="1" applyFont="1" applyFill="1" applyBorder="1" applyAlignment="1">
      <alignment horizontal="right" vertical="center"/>
    </xf>
    <xf numFmtId="0" fontId="10" fillId="0" borderId="24" xfId="37" applyFont="1" applyFill="1" applyBorder="1" applyAlignment="1">
      <alignment horizontal="justify" vertical="center" wrapText="1"/>
    </xf>
    <xf numFmtId="0" fontId="10" fillId="0" borderId="29" xfId="37" applyFont="1" applyFill="1" applyBorder="1" applyAlignment="1">
      <alignment horizontal="justify" vertical="center" wrapText="1"/>
    </xf>
    <xf numFmtId="0" fontId="10" fillId="0" borderId="25" xfId="37" applyFont="1" applyFill="1" applyBorder="1" applyAlignment="1">
      <alignment horizontal="justify" vertical="center" wrapText="1"/>
    </xf>
    <xf numFmtId="3" fontId="25" fillId="0" borderId="24" xfId="37" applyNumberFormat="1" applyFont="1" applyFill="1" applyBorder="1" applyAlignment="1">
      <alignment horizontal="right" vertical="center"/>
    </xf>
    <xf numFmtId="3" fontId="25" fillId="0" borderId="25" xfId="37" applyNumberFormat="1" applyFont="1" applyFill="1" applyBorder="1" applyAlignment="1">
      <alignment horizontal="right" vertical="center"/>
    </xf>
    <xf numFmtId="192" fontId="10" fillId="0" borderId="0" xfId="105" applyNumberFormat="1" applyFont="1" applyAlignment="1">
      <alignment horizontal="left" vertical="center"/>
    </xf>
    <xf numFmtId="174" fontId="9" fillId="0" borderId="5" xfId="105" applyNumberFormat="1" applyFont="1" applyBorder="1" applyAlignment="1">
      <alignment horizontal="center" vertical="center"/>
    </xf>
    <xf numFmtId="0" fontId="19" fillId="0" borderId="0" xfId="37" applyFont="1" applyBorder="1" applyAlignment="1">
      <alignment horizontal="center" vertical="top" wrapText="1"/>
    </xf>
    <xf numFmtId="0" fontId="92" fillId="0" borderId="23" xfId="37" applyFont="1" applyFill="1" applyBorder="1" applyAlignment="1">
      <alignment horizontal="center" vertical="center" wrapText="1"/>
    </xf>
    <xf numFmtId="0" fontId="92" fillId="0" borderId="22" xfId="37" applyFont="1" applyFill="1" applyBorder="1" applyAlignment="1">
      <alignment horizontal="center" vertical="center"/>
    </xf>
    <xf numFmtId="0" fontId="92" fillId="0" borderId="16" xfId="37" applyFont="1" applyFill="1" applyBorder="1" applyAlignment="1">
      <alignment horizontal="center" vertical="center"/>
    </xf>
    <xf numFmtId="0" fontId="92" fillId="0" borderId="17" xfId="37" applyFont="1" applyFill="1" applyBorder="1" applyAlignment="1">
      <alignment horizontal="center" vertical="center"/>
    </xf>
    <xf numFmtId="0" fontId="10" fillId="0" borderId="26" xfId="37" applyFont="1" applyFill="1" applyBorder="1" applyAlignment="1">
      <alignment horizontal="left" vertical="center" wrapText="1"/>
    </xf>
    <xf numFmtId="0" fontId="10" fillId="0" borderId="28" xfId="37" applyFont="1" applyFill="1" applyBorder="1" applyAlignment="1">
      <alignment horizontal="left" vertical="center" wrapText="1"/>
    </xf>
    <xf numFmtId="0" fontId="10" fillId="0" borderId="27" xfId="37" applyFont="1" applyFill="1" applyBorder="1" applyAlignment="1">
      <alignment horizontal="left" vertical="center" wrapText="1"/>
    </xf>
    <xf numFmtId="3" fontId="25" fillId="0" borderId="26" xfId="37" applyNumberFormat="1" applyFont="1" applyFill="1" applyBorder="1" applyAlignment="1">
      <alignment horizontal="right" vertical="center"/>
    </xf>
    <xf numFmtId="3" fontId="25" fillId="0" borderId="27" xfId="37" applyNumberFormat="1" applyFont="1" applyFill="1" applyBorder="1" applyAlignment="1">
      <alignment horizontal="right" vertical="center"/>
    </xf>
    <xf numFmtId="1" fontId="3" fillId="0" borderId="0" xfId="37" applyNumberFormat="1" applyFont="1" applyAlignment="1">
      <alignment horizontal="center" vertical="center"/>
    </xf>
    <xf numFmtId="0" fontId="10" fillId="0" borderId="23" xfId="37" applyFont="1" applyBorder="1" applyAlignment="1">
      <alignment horizontal="center" vertical="center" wrapText="1"/>
    </xf>
    <xf numFmtId="0" fontId="10" fillId="0" borderId="22" xfId="37" applyFont="1" applyBorder="1" applyAlignment="1">
      <alignment horizontal="center" vertical="center"/>
    </xf>
    <xf numFmtId="0" fontId="10" fillId="0" borderId="16" xfId="37" applyFont="1" applyBorder="1" applyAlignment="1">
      <alignment horizontal="center" vertical="center"/>
    </xf>
    <xf numFmtId="0" fontId="10" fillId="0" borderId="17" xfId="37" applyFont="1" applyBorder="1" applyAlignment="1">
      <alignment horizontal="center" vertical="center"/>
    </xf>
  </cellXfs>
  <cellStyles count="161">
    <cellStyle name="          _x000d__x000a_shell=progman.exe_x000d__x000a_m" xfId="1" xr:uid="{00000000-0005-0000-0000-000000000000}"/>
    <cellStyle name="# ##0" xfId="2" xr:uid="{00000000-0005-0000-0000-000001000000}"/>
    <cellStyle name="??" xfId="3" xr:uid="{00000000-0005-0000-0000-000002000000}"/>
    <cellStyle name="?? [0.00]_PRODUCT DETAIL Q1" xfId="4" xr:uid="{00000000-0005-0000-0000-000003000000}"/>
    <cellStyle name="?? [0]" xfId="5" xr:uid="{00000000-0005-0000-0000-000004000000}"/>
    <cellStyle name="???? [0.00]_PRODUCT DETAIL Q1" xfId="6" xr:uid="{00000000-0005-0000-0000-000005000000}"/>
    <cellStyle name="????_PRODUCT DETAIL Q1" xfId="7" xr:uid="{00000000-0005-0000-0000-000006000000}"/>
    <cellStyle name="???[0]_Book1" xfId="8" xr:uid="{00000000-0005-0000-0000-000007000000}"/>
    <cellStyle name="???_???" xfId="9" xr:uid="{00000000-0005-0000-0000-000008000000}"/>
    <cellStyle name="??_(????)??????" xfId="10" xr:uid="{00000000-0005-0000-0000-000009000000}"/>
    <cellStyle name="_Book1" xfId="11" xr:uid="{00000000-0005-0000-0000-00000A000000}"/>
    <cellStyle name="_Tong hop may cheu nganh 1" xfId="12" xr:uid="{00000000-0005-0000-0000-00000B000000}"/>
    <cellStyle name="•W€_STDFOR" xfId="13" xr:uid="{00000000-0005-0000-0000-00000C000000}"/>
    <cellStyle name="W_STDFOR" xfId="14" xr:uid="{00000000-0005-0000-0000-00000D000000}"/>
    <cellStyle name="00" xfId="15" xr:uid="{00000000-0005-0000-0000-00000E000000}"/>
    <cellStyle name="1" xfId="16" xr:uid="{00000000-0005-0000-0000-00000F000000}"/>
    <cellStyle name="¹éºÐÀ²_±âÅ¸" xfId="17" xr:uid="{00000000-0005-0000-0000-000010000000}"/>
    <cellStyle name="2" xfId="18" xr:uid="{00000000-0005-0000-0000-000011000000}"/>
    <cellStyle name="20" xfId="19" xr:uid="{00000000-0005-0000-0000-000012000000}"/>
    <cellStyle name="3" xfId="20" xr:uid="{00000000-0005-0000-0000-000013000000}"/>
    <cellStyle name="4" xfId="21" xr:uid="{00000000-0005-0000-0000-000014000000}"/>
    <cellStyle name="6" xfId="22" xr:uid="{00000000-0005-0000-0000-000015000000}"/>
    <cellStyle name="6_Opensoure" xfId="23" xr:uid="{00000000-0005-0000-0000-000016000000}"/>
    <cellStyle name="ÅëÈ­ [0]_¿ì¹°Åë" xfId="24" xr:uid="{00000000-0005-0000-0000-000017000000}"/>
    <cellStyle name="AeE­ [0]_INQUIRY ¿µ¾÷AßAø " xfId="25" xr:uid="{00000000-0005-0000-0000-000018000000}"/>
    <cellStyle name="ÅëÈ­ [0]_S" xfId="26" xr:uid="{00000000-0005-0000-0000-000019000000}"/>
    <cellStyle name="ÅëÈ­_¿ì¹°Åë" xfId="27" xr:uid="{00000000-0005-0000-0000-00001A000000}"/>
    <cellStyle name="AeE­_INQUIRY ¿µ¾÷AßAø " xfId="28" xr:uid="{00000000-0005-0000-0000-00001B000000}"/>
    <cellStyle name="ÅëÈ­_S" xfId="29" xr:uid="{00000000-0005-0000-0000-00001C000000}"/>
    <cellStyle name="args.style" xfId="30" xr:uid="{00000000-0005-0000-0000-00001D000000}"/>
    <cellStyle name="ÄÞ¸¶ [0]_¿ì¹°Åë" xfId="31" xr:uid="{00000000-0005-0000-0000-00001E000000}"/>
    <cellStyle name="AÞ¸¶ [0]_INQUIRY ¿?¾÷AßAø " xfId="32" xr:uid="{00000000-0005-0000-0000-00001F000000}"/>
    <cellStyle name="ÄÞ¸¶ [0]_L601CPT" xfId="33" xr:uid="{00000000-0005-0000-0000-000020000000}"/>
    <cellStyle name="ÄÞ¸¶_¿ì¹°Åë" xfId="34" xr:uid="{00000000-0005-0000-0000-000021000000}"/>
    <cellStyle name="AÞ¸¶_INQUIRY ¿?¾÷AßAø " xfId="35" xr:uid="{00000000-0005-0000-0000-000022000000}"/>
    <cellStyle name="ÄÞ¸¶_L601CPT" xfId="36" xr:uid="{00000000-0005-0000-0000-000023000000}"/>
    <cellStyle name="Bình thường 2" xfId="37" xr:uid="{00000000-0005-0000-0000-000024000000}"/>
    <cellStyle name="Bình thường 3" xfId="38" xr:uid="{00000000-0005-0000-0000-000025000000}"/>
    <cellStyle name="Bình thường 4" xfId="160" xr:uid="{00000000-0005-0000-0000-000026000000}"/>
    <cellStyle name="Body" xfId="39" xr:uid="{00000000-0005-0000-0000-000027000000}"/>
    <cellStyle name="C?AØ_¿?¾÷CoE² " xfId="40" xr:uid="{00000000-0005-0000-0000-000028000000}"/>
    <cellStyle name="Ç¥ÁØ_#2(M17)_1" xfId="41" xr:uid="{00000000-0005-0000-0000-000029000000}"/>
    <cellStyle name="C￥AØ_¿μ¾÷CoE² " xfId="42" xr:uid="{00000000-0005-0000-0000-00002A000000}"/>
    <cellStyle name="Ç¥ÁØ_±³°¢¼ö·®" xfId="43" xr:uid="{00000000-0005-0000-0000-00002B000000}"/>
    <cellStyle name="C￥AØ_Sheet1_¿μ¾÷CoE² " xfId="44" xr:uid="{00000000-0005-0000-0000-00002C000000}"/>
    <cellStyle name="Calc Currency (0)" xfId="45" xr:uid="{00000000-0005-0000-0000-00002D000000}"/>
    <cellStyle name="category" xfId="46" xr:uid="{00000000-0005-0000-0000-00002E000000}"/>
    <cellStyle name="Comma" xfId="65" builtinId="3"/>
    <cellStyle name="Comma  - Style1" xfId="47" xr:uid="{00000000-0005-0000-0000-00002F000000}"/>
    <cellStyle name="Comma  - Style2" xfId="48" xr:uid="{00000000-0005-0000-0000-000030000000}"/>
    <cellStyle name="Comma  - Style3" xfId="49" xr:uid="{00000000-0005-0000-0000-000031000000}"/>
    <cellStyle name="Comma  - Style4" xfId="50" xr:uid="{00000000-0005-0000-0000-000032000000}"/>
    <cellStyle name="Comma  - Style5" xfId="51" xr:uid="{00000000-0005-0000-0000-000033000000}"/>
    <cellStyle name="Comma  - Style6" xfId="52" xr:uid="{00000000-0005-0000-0000-000034000000}"/>
    <cellStyle name="Comma  - Style7" xfId="53" xr:uid="{00000000-0005-0000-0000-000035000000}"/>
    <cellStyle name="Comma  - Style8" xfId="54" xr:uid="{00000000-0005-0000-0000-000036000000}"/>
    <cellStyle name="Comma 2" xfId="55" xr:uid="{00000000-0005-0000-0000-000037000000}"/>
    <cellStyle name="Comma 2 2" xfId="56" xr:uid="{00000000-0005-0000-0000-000038000000}"/>
    <cellStyle name="Comma 3" xfId="57" xr:uid="{00000000-0005-0000-0000-000039000000}"/>
    <cellStyle name="comma zerodec" xfId="58" xr:uid="{00000000-0005-0000-0000-00003A000000}"/>
    <cellStyle name="Comma0" xfId="59" xr:uid="{00000000-0005-0000-0000-00003C000000}"/>
    <cellStyle name="Copied" xfId="60" xr:uid="{00000000-0005-0000-0000-00003D000000}"/>
    <cellStyle name="Currency0" xfId="61" xr:uid="{00000000-0005-0000-0000-00003E000000}"/>
    <cellStyle name="Currency1" xfId="62" xr:uid="{00000000-0005-0000-0000-00003F000000}"/>
    <cellStyle name="D1" xfId="63" xr:uid="{00000000-0005-0000-0000-000041000000}"/>
    <cellStyle name="Date" xfId="64" xr:uid="{00000000-0005-0000-0000-000042000000}"/>
    <cellStyle name="ddmmyy" xfId="66" xr:uid="{00000000-0005-0000-0000-000044000000}"/>
    <cellStyle name="Dezimal [0]_NEGS" xfId="67" xr:uid="{00000000-0005-0000-0000-000045000000}"/>
    <cellStyle name="Dezimal_NEGS" xfId="68" xr:uid="{00000000-0005-0000-0000-000046000000}"/>
    <cellStyle name="Dollar (zero dec)" xfId="69" xr:uid="{00000000-0005-0000-0000-000047000000}"/>
    <cellStyle name="e" xfId="70" xr:uid="{00000000-0005-0000-0000-000048000000}"/>
    <cellStyle name="Entered" xfId="71" xr:uid="{00000000-0005-0000-0000-000049000000}"/>
    <cellStyle name="f" xfId="72" xr:uid="{00000000-0005-0000-0000-00004A000000}"/>
    <cellStyle name="Fixed" xfId="73" xr:uid="{00000000-0005-0000-0000-00004B000000}"/>
    <cellStyle name="Grey" xfId="74" xr:uid="{00000000-0005-0000-0000-00004C000000}"/>
    <cellStyle name="Head 1" xfId="75" xr:uid="{00000000-0005-0000-0000-00004D000000}"/>
    <cellStyle name="HEADER" xfId="76" xr:uid="{00000000-0005-0000-0000-00004E000000}"/>
    <cellStyle name="Header1" xfId="77" xr:uid="{00000000-0005-0000-0000-00004F000000}"/>
    <cellStyle name="Header2" xfId="78" xr:uid="{00000000-0005-0000-0000-000050000000}"/>
    <cellStyle name="Heading 1" xfId="79" xr:uid="{00000000-0005-0000-0000-000051000000}"/>
    <cellStyle name="Heading 2" xfId="80" xr:uid="{00000000-0005-0000-0000-000052000000}"/>
    <cellStyle name="Heading1" xfId="81" xr:uid="{00000000-0005-0000-0000-000053000000}"/>
    <cellStyle name="Heading2" xfId="82" xr:uid="{00000000-0005-0000-0000-000054000000}"/>
    <cellStyle name="HEADINGS" xfId="83" xr:uid="{00000000-0005-0000-0000-000055000000}"/>
    <cellStyle name="HEADINGSTOP" xfId="84" xr:uid="{00000000-0005-0000-0000-000056000000}"/>
    <cellStyle name="Input [yellow]" xfId="85" xr:uid="{00000000-0005-0000-0000-000057000000}"/>
    <cellStyle name="Ledger 17 x 11 in" xfId="86" xr:uid="{00000000-0005-0000-0000-000058000000}"/>
    <cellStyle name="Millares [0]_Well Timing" xfId="87" xr:uid="{00000000-0005-0000-0000-000059000000}"/>
    <cellStyle name="Millares_Well Timing" xfId="88" xr:uid="{00000000-0005-0000-0000-00005A000000}"/>
    <cellStyle name="Model" xfId="89" xr:uid="{00000000-0005-0000-0000-00005B000000}"/>
    <cellStyle name="moi" xfId="90" xr:uid="{00000000-0005-0000-0000-00005C000000}"/>
    <cellStyle name="Moneda [0]_Well Timing" xfId="91" xr:uid="{00000000-0005-0000-0000-00005D000000}"/>
    <cellStyle name="Moneda_Well Timing" xfId="92" xr:uid="{00000000-0005-0000-0000-00005E000000}"/>
    <cellStyle name="Monétaire [0]_TARIFFS DB" xfId="93" xr:uid="{00000000-0005-0000-0000-00005F000000}"/>
    <cellStyle name="Monétaire_TARIFFS DB" xfId="94" xr:uid="{00000000-0005-0000-0000-000060000000}"/>
    <cellStyle name="n" xfId="95" xr:uid="{00000000-0005-0000-0000-000061000000}"/>
    <cellStyle name="New Times Roman" xfId="96" xr:uid="{00000000-0005-0000-0000-000062000000}"/>
    <cellStyle name="no dec" xfId="97" xr:uid="{00000000-0005-0000-0000-000063000000}"/>
    <cellStyle name="Normal" xfId="0" builtinId="0"/>
    <cellStyle name="Normal - Style1" xfId="98" xr:uid="{00000000-0005-0000-0000-000064000000}"/>
    <cellStyle name="Normal 10" xfId="99" xr:uid="{00000000-0005-0000-0000-000065000000}"/>
    <cellStyle name="Normal 2" xfId="100" xr:uid="{00000000-0005-0000-0000-000066000000}"/>
    <cellStyle name="Normal 3" xfId="101" xr:uid="{00000000-0005-0000-0000-000067000000}"/>
    <cellStyle name="Normal 9" xfId="102" xr:uid="{00000000-0005-0000-0000-000068000000}"/>
    <cellStyle name="Normal VN" xfId="103" xr:uid="{00000000-0005-0000-0000-000069000000}"/>
    <cellStyle name="Normal_Sheet3" xfId="104" xr:uid="{00000000-0005-0000-0000-00006B000000}"/>
    <cellStyle name="Normal_Sheet4" xfId="105" xr:uid="{00000000-0005-0000-0000-00006C000000}"/>
    <cellStyle name="Normal1" xfId="106" xr:uid="{00000000-0005-0000-0000-00006D000000}"/>
    <cellStyle name="Œ…‹æØ‚è [0.00]_laroux" xfId="107" xr:uid="{00000000-0005-0000-0000-00006E000000}"/>
    <cellStyle name="Œ…‹æØ‚è_laroux" xfId="108" xr:uid="{00000000-0005-0000-0000-00006F000000}"/>
    <cellStyle name="oft Excel]_x000d__x000a_Comment=The open=/f lines load custom functions into the Paste Function list._x000d__x000a_Maximized=2_x000d__x000a_Basics=1_x000d__x000a_A" xfId="109" xr:uid="{00000000-0005-0000-0000-000070000000}"/>
    <cellStyle name="oft Excel]_x000d__x000a_Comment=The open=/f lines load custom functions into the Paste Function list._x000d__x000a_Maximized=3_x000d__x000a_Basics=1_x000d__x000a_A" xfId="110" xr:uid="{00000000-0005-0000-0000-000071000000}"/>
    <cellStyle name="omma [0]_Mktg Prog" xfId="111" xr:uid="{00000000-0005-0000-0000-000072000000}"/>
    <cellStyle name="ormal_Sheet1_1" xfId="112" xr:uid="{00000000-0005-0000-0000-000073000000}"/>
    <cellStyle name="per.style" xfId="113" xr:uid="{00000000-0005-0000-0000-000074000000}"/>
    <cellStyle name="Percent [2]" xfId="114" xr:uid="{00000000-0005-0000-0000-000075000000}"/>
    <cellStyle name="regstoresfromspecstores" xfId="115" xr:uid="{00000000-0005-0000-0000-000076000000}"/>
    <cellStyle name="RevList" xfId="116" xr:uid="{00000000-0005-0000-0000-000077000000}"/>
    <cellStyle name="s]_x000d__x000a_spooler=yes_x000d__x000a_load=_x000d__x000a_Beep=yes_x000d__x000a_NullPort=None_x000d__x000a_BorderWidth=3_x000d__x000a_CursorBlinkRate=1200_x000d__x000a_DoubleClickSpeed=452_x000d__x000a_Programs=co" xfId="117" xr:uid="{00000000-0005-0000-0000-000078000000}"/>
    <cellStyle name="SHADEDSTORES" xfId="118" xr:uid="{00000000-0005-0000-0000-000079000000}"/>
    <cellStyle name="specstores" xfId="119" xr:uid="{00000000-0005-0000-0000-00007A000000}"/>
    <cellStyle name="Standard_NEGS" xfId="120" xr:uid="{00000000-0005-0000-0000-00007B000000}"/>
    <cellStyle name="Style 1" xfId="121" xr:uid="{00000000-0005-0000-0000-00007C000000}"/>
    <cellStyle name="Style Date" xfId="122" xr:uid="{00000000-0005-0000-0000-00007D000000}"/>
    <cellStyle name="style_1" xfId="123" xr:uid="{00000000-0005-0000-0000-00007E000000}"/>
    <cellStyle name="subhead" xfId="124" xr:uid="{00000000-0005-0000-0000-00007F000000}"/>
    <cellStyle name="Subtotal" xfId="125" xr:uid="{00000000-0005-0000-0000-000080000000}"/>
    <cellStyle name="T" xfId="126" xr:uid="{00000000-0005-0000-0000-000081000000}"/>
    <cellStyle name="T_Book1" xfId="127" xr:uid="{00000000-0005-0000-0000-000082000000}"/>
    <cellStyle name="T_Opensoure" xfId="128" xr:uid="{00000000-0005-0000-0000-000083000000}"/>
    <cellStyle name="th" xfId="130" xr:uid="{00000000-0005-0000-0000-000085000000}"/>
    <cellStyle name="þ_x001d_ð·_x000c_æþ'_x000d_ßþU_x0001_Ø_x0005_ü_x0014__x0007__x0001__x0001_" xfId="131" xr:uid="{00000000-0005-0000-0000-000086000000}"/>
    <cellStyle name="þ_x001d_ðÇ%Uý—&amp;Hý9_x0008_Ÿ_x0009_s_x000a__x0007__x0001__x0001_" xfId="132" xr:uid="{00000000-0005-0000-0000-000087000000}"/>
    <cellStyle name="Total" xfId="129" xr:uid="{00000000-0005-0000-0000-000084000000}"/>
    <cellStyle name="viet" xfId="133" xr:uid="{00000000-0005-0000-0000-000088000000}"/>
    <cellStyle name="viet2" xfId="134" xr:uid="{00000000-0005-0000-0000-000089000000}"/>
    <cellStyle name="vnhead3" xfId="136" xr:uid="{00000000-0005-0000-0000-00008B000000}"/>
    <cellStyle name="vntxt1" xfId="135" xr:uid="{00000000-0005-0000-0000-00008A000000}"/>
    <cellStyle name="Währung [0]_UXO VII" xfId="137" xr:uid="{00000000-0005-0000-0000-00008C000000}"/>
    <cellStyle name="Währung_UXO VII" xfId="138" xr:uid="{00000000-0005-0000-0000-00008D000000}"/>
    <cellStyle name="xuan" xfId="139" xr:uid="{00000000-0005-0000-0000-00008E000000}"/>
    <cellStyle name=" [0.00]_ Att. 1- Cover" xfId="140" xr:uid="{00000000-0005-0000-0000-00008F000000}"/>
    <cellStyle name="_ Att. 1- Cover" xfId="141" xr:uid="{00000000-0005-0000-0000-000090000000}"/>
    <cellStyle name="?_ Att. 1- Cover" xfId="142" xr:uid="{00000000-0005-0000-0000-000091000000}"/>
    <cellStyle name="똿뗦먛귟 [0.00]_PRODUCT DETAIL Q1" xfId="143" xr:uid="{00000000-0005-0000-0000-000092000000}"/>
    <cellStyle name="똿뗦먛귟_PRODUCT DETAIL Q1" xfId="144" xr:uid="{00000000-0005-0000-0000-000093000000}"/>
    <cellStyle name="믅됞 [0.00]_PRODUCT DETAIL Q1" xfId="145" xr:uid="{00000000-0005-0000-0000-000094000000}"/>
    <cellStyle name="믅됞_PRODUCT DETAIL Q1" xfId="146" xr:uid="{00000000-0005-0000-0000-000095000000}"/>
    <cellStyle name="백분율_95" xfId="147" xr:uid="{00000000-0005-0000-0000-000096000000}"/>
    <cellStyle name="뷭?_BOOKSHIP" xfId="148" xr:uid="{00000000-0005-0000-0000-000097000000}"/>
    <cellStyle name="콤마 [0]_ 비목별 월별기술 " xfId="149" xr:uid="{00000000-0005-0000-0000-000098000000}"/>
    <cellStyle name="콤마_ 비목별 월별기술 " xfId="150" xr:uid="{00000000-0005-0000-0000-000099000000}"/>
    <cellStyle name="통화 [0]_1202" xfId="151" xr:uid="{00000000-0005-0000-0000-00009A000000}"/>
    <cellStyle name="통화_1202" xfId="152" xr:uid="{00000000-0005-0000-0000-00009B000000}"/>
    <cellStyle name="표준_(정보부문)월별인원계획" xfId="153" xr:uid="{00000000-0005-0000-0000-00009C000000}"/>
    <cellStyle name="一般_00Q3902REV.1" xfId="154" xr:uid="{00000000-0005-0000-0000-00009D000000}"/>
    <cellStyle name="千分位[0]_00Q3902REV.1" xfId="155" xr:uid="{00000000-0005-0000-0000-00009E000000}"/>
    <cellStyle name="千分位_00Q3902REV.1" xfId="156" xr:uid="{00000000-0005-0000-0000-00009F000000}"/>
    <cellStyle name="貨幣 [0]_00Q3902REV.1" xfId="157" xr:uid="{00000000-0005-0000-0000-0000A0000000}"/>
    <cellStyle name="貨幣[0]_BRE" xfId="158" xr:uid="{00000000-0005-0000-0000-0000A1000000}"/>
    <cellStyle name="貨幣_00Q3902REV.1" xfId="159" xr:uid="{00000000-0005-0000-0000-0000A2000000}"/>
  </cellStyles>
  <dxfs count="0"/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B$2" fmlaRange="$C$9:$C$1000" sel="1" val="0"/>
</file>

<file path=xl/ctrlProps/ctrlProp2.xml><?xml version="1.0" encoding="utf-8"?>
<formControlPr xmlns="http://schemas.microsoft.com/office/spreadsheetml/2009/9/main" objectType="List" dx="22" fmlaLink="$B$2" fmlaRange="$C$9:$C$1000" noThreeD="1" sel="1" val="6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Giay RDT'!Vu&#768;ng_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774327</xdr:colOff>
      <xdr:row>0</xdr:row>
      <xdr:rowOff>19050</xdr:rowOff>
    </xdr:from>
    <xdr:to>
      <xdr:col>5</xdr:col>
      <xdr:colOff>514350</xdr:colOff>
      <xdr:row>4</xdr:row>
      <xdr:rowOff>28575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3022227" y="19050"/>
          <a:ext cx="568698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123825</xdr:rowOff>
        </xdr:from>
        <xdr:to>
          <xdr:col>2</xdr:col>
          <xdr:colOff>628650</xdr:colOff>
          <xdr:row>1</xdr:row>
          <xdr:rowOff>352425</xdr:rowOff>
        </xdr:to>
        <xdr:sp macro="" textlink="">
          <xdr:nvSpPr>
            <xdr:cNvPr id="25310" name="Drop Down 1758" hidden="1">
              <a:extLst>
                <a:ext uri="{63B3BB69-23CF-44E3-9099-C40C66FF867C}">
                  <a14:compatExt spid="_x0000_s25310"/>
                </a:ext>
                <a:ext uri="{FF2B5EF4-FFF2-40B4-BE49-F238E27FC236}">
                  <a16:creationId xmlns:a16="http://schemas.microsoft.com/office/drawing/2014/main" id="{00000000-0008-0000-0000-0000DE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0</xdr:row>
          <xdr:rowOff>66675</xdr:rowOff>
        </xdr:from>
        <xdr:to>
          <xdr:col>4</xdr:col>
          <xdr:colOff>209550</xdr:colOff>
          <xdr:row>3</xdr:row>
          <xdr:rowOff>0</xdr:rowOff>
        </xdr:to>
        <xdr:sp macro="" textlink="">
          <xdr:nvSpPr>
            <xdr:cNvPr id="25311" name="List Box 1759" hidden="1">
              <a:extLst>
                <a:ext uri="{63B3BB69-23CF-44E3-9099-C40C66FF867C}">
                  <a14:compatExt spid="_x0000_s25311"/>
                </a:ext>
                <a:ext uri="{FF2B5EF4-FFF2-40B4-BE49-F238E27FC236}">
                  <a16:creationId xmlns:a16="http://schemas.microsoft.com/office/drawing/2014/main" id="{00000000-0008-0000-0000-0000DF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2</xdr:row>
      <xdr:rowOff>9525</xdr:rowOff>
    </xdr:from>
    <xdr:to>
      <xdr:col>9</xdr:col>
      <xdr:colOff>400050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5210175" y="523875"/>
          <a:ext cx="0" cy="6572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rgb="FFFF0000"/>
  </sheetPr>
  <dimension ref="A1:AF14"/>
  <sheetViews>
    <sheetView showZeros="0" zoomScaleNormal="100" workbookViewId="0">
      <pane xSplit="4" ySplit="8" topLeftCell="T9" activePane="bottomRight" state="frozen"/>
      <selection activeCell="G1" sqref="G1"/>
      <selection pane="topRight" activeCell="K1" sqref="K1"/>
      <selection pane="bottomLeft" activeCell="G9" sqref="G9"/>
      <selection pane="bottomRight" activeCell="AC9" sqref="AC9"/>
    </sheetView>
  </sheetViews>
  <sheetFormatPr defaultRowHeight="12.75"/>
  <cols>
    <col min="1" max="1" width="5" style="25" customWidth="1"/>
    <col min="2" max="2" width="6" style="12" customWidth="1"/>
    <col min="3" max="3" width="10.5703125" style="4" customWidth="1"/>
    <col min="4" max="4" width="12.140625" style="13" customWidth="1"/>
    <col min="5" max="5" width="12.42578125" style="13" customWidth="1"/>
    <col min="6" max="6" width="43.28515625" style="14" customWidth="1"/>
    <col min="7" max="7" width="60" style="153" hidden="1" customWidth="1"/>
    <col min="8" max="8" width="6.140625" style="15" customWidth="1"/>
    <col min="9" max="9" width="36.28515625" style="15" customWidth="1"/>
    <col min="10" max="10" width="16" style="15" customWidth="1"/>
    <col min="11" max="11" width="6.140625" style="16" customWidth="1"/>
    <col min="12" max="12" width="28.85546875" style="16" customWidth="1"/>
    <col min="13" max="13" width="12.28515625" style="16" customWidth="1"/>
    <col min="14" max="14" width="6.140625" style="17" customWidth="1"/>
    <col min="15" max="15" width="26.28515625" style="17" customWidth="1"/>
    <col min="16" max="16" width="12.28515625" style="17" customWidth="1"/>
    <col min="17" max="17" width="6.140625" style="16" customWidth="1"/>
    <col min="18" max="18" width="20.42578125" style="16" customWidth="1"/>
    <col min="19" max="19" width="12.28515625" style="16" customWidth="1"/>
    <col min="20" max="20" width="6.140625" style="18" customWidth="1"/>
    <col min="21" max="21" width="19.5703125" style="18" customWidth="1"/>
    <col min="22" max="22" width="12.28515625" style="18" customWidth="1"/>
    <col min="23" max="23" width="6.140625" style="16" customWidth="1"/>
    <col min="24" max="24" width="20.42578125" style="16" customWidth="1"/>
    <col min="25" max="25" width="12.28515625" style="16" customWidth="1"/>
    <col min="26" max="26" width="6.140625" style="18" customWidth="1"/>
    <col min="27" max="27" width="19.5703125" style="18" customWidth="1"/>
    <col min="28" max="28" width="12.28515625" style="18" customWidth="1"/>
    <col min="29" max="29" width="16.28515625" style="29" customWidth="1"/>
    <col min="30" max="30" width="29.7109375" style="16" customWidth="1"/>
    <col min="31" max="31" width="19.140625" style="16" customWidth="1"/>
    <col min="32" max="32" width="15.140625" style="19" hidden="1" customWidth="1"/>
    <col min="33" max="33" width="10.140625" style="4" customWidth="1"/>
    <col min="34" max="16384" width="9.140625" style="4"/>
  </cols>
  <sheetData>
    <row r="1" spans="1:32" ht="11.25" customHeight="1">
      <c r="B1" s="5"/>
      <c r="C1" s="5"/>
      <c r="D1" s="5"/>
      <c r="E1" s="5"/>
      <c r="F1" s="6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7"/>
    </row>
    <row r="2" spans="1:32" ht="28.5" customHeight="1">
      <c r="A2" s="26"/>
      <c r="B2" s="195">
        <v>1</v>
      </c>
      <c r="C2" s="8"/>
      <c r="D2" s="9" t="s">
        <v>13</v>
      </c>
      <c r="E2" s="9"/>
      <c r="F2" s="205" t="s">
        <v>92</v>
      </c>
      <c r="G2" s="205"/>
      <c r="H2" s="205"/>
      <c r="I2" s="20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s="191" customFormat="1" ht="4.5" customHeight="1"/>
    <row r="4" spans="1:32" s="137" customFormat="1" ht="12" hidden="1" customHeight="1">
      <c r="A4" s="138">
        <v>2</v>
      </c>
      <c r="B4" s="138">
        <v>3</v>
      </c>
      <c r="C4" s="138">
        <v>4</v>
      </c>
      <c r="D4" s="138">
        <v>5</v>
      </c>
      <c r="E4" s="138">
        <v>6</v>
      </c>
      <c r="F4" s="138">
        <v>7</v>
      </c>
      <c r="G4" s="138">
        <v>8</v>
      </c>
      <c r="H4" s="138">
        <v>9</v>
      </c>
      <c r="I4" s="138">
        <v>10</v>
      </c>
      <c r="J4" s="138">
        <v>11</v>
      </c>
      <c r="K4" s="138">
        <v>12</v>
      </c>
      <c r="L4" s="138">
        <v>13</v>
      </c>
      <c r="M4" s="138">
        <v>14</v>
      </c>
      <c r="N4" s="138">
        <v>15</v>
      </c>
      <c r="O4" s="138">
        <v>16</v>
      </c>
      <c r="P4" s="138">
        <v>17</v>
      </c>
      <c r="Q4" s="138">
        <v>18</v>
      </c>
      <c r="R4" s="138">
        <v>19</v>
      </c>
      <c r="S4" s="138">
        <v>20</v>
      </c>
      <c r="T4" s="138">
        <v>21</v>
      </c>
      <c r="U4" s="138">
        <v>22</v>
      </c>
      <c r="V4" s="138">
        <v>23</v>
      </c>
      <c r="W4" s="138">
        <v>24</v>
      </c>
      <c r="X4" s="138">
        <v>25</v>
      </c>
      <c r="Y4" s="138">
        <v>26</v>
      </c>
      <c r="Z4" s="138">
        <v>27</v>
      </c>
      <c r="AA4" s="138">
        <v>28</v>
      </c>
      <c r="AB4" s="138">
        <v>29</v>
      </c>
      <c r="AC4" s="138">
        <v>30</v>
      </c>
      <c r="AD4" s="138">
        <v>31</v>
      </c>
      <c r="AE4" s="138">
        <v>33</v>
      </c>
      <c r="AF4" s="20">
        <v>24</v>
      </c>
    </row>
    <row r="5" spans="1:32" ht="17.25" customHeight="1">
      <c r="A5" s="206" t="s">
        <v>0</v>
      </c>
      <c r="B5" s="207" t="s">
        <v>6</v>
      </c>
      <c r="C5" s="207" t="s">
        <v>1</v>
      </c>
      <c r="D5" s="207"/>
      <c r="E5" s="134"/>
      <c r="F5" s="209" t="s">
        <v>55</v>
      </c>
      <c r="G5" s="208" t="s">
        <v>8</v>
      </c>
      <c r="H5" s="201" t="s">
        <v>5</v>
      </c>
      <c r="I5" s="201"/>
      <c r="J5" s="201"/>
      <c r="K5" s="201"/>
      <c r="L5" s="201"/>
      <c r="M5" s="201"/>
      <c r="N5" s="201"/>
      <c r="O5" s="201"/>
      <c r="P5" s="201"/>
      <c r="Q5" s="201"/>
      <c r="R5" s="201"/>
      <c r="S5" s="201"/>
      <c r="T5" s="201"/>
      <c r="U5" s="201"/>
      <c r="V5" s="201"/>
      <c r="W5" s="201"/>
      <c r="X5" s="201"/>
      <c r="Y5" s="201"/>
      <c r="Z5" s="201"/>
      <c r="AA5" s="201"/>
      <c r="AB5" s="201"/>
      <c r="AC5" s="201"/>
      <c r="AD5" s="202" t="s">
        <v>57</v>
      </c>
      <c r="AE5" s="202"/>
      <c r="AF5" s="200" t="s">
        <v>62</v>
      </c>
    </row>
    <row r="6" spans="1:32" ht="17.25" customHeight="1">
      <c r="A6" s="206"/>
      <c r="B6" s="207"/>
      <c r="C6" s="207" t="s">
        <v>7</v>
      </c>
      <c r="D6" s="210" t="s">
        <v>2</v>
      </c>
      <c r="E6" s="210" t="s">
        <v>86</v>
      </c>
      <c r="F6" s="209"/>
      <c r="G6" s="208"/>
      <c r="H6" s="211" t="s">
        <v>48</v>
      </c>
      <c r="I6" s="211"/>
      <c r="J6" s="211"/>
      <c r="K6" s="201" t="s">
        <v>49</v>
      </c>
      <c r="L6" s="201"/>
      <c r="M6" s="201"/>
      <c r="N6" s="212" t="s">
        <v>50</v>
      </c>
      <c r="O6" s="212"/>
      <c r="P6" s="212"/>
      <c r="Q6" s="201" t="s">
        <v>51</v>
      </c>
      <c r="R6" s="201"/>
      <c r="S6" s="201"/>
      <c r="T6" s="203" t="s">
        <v>52</v>
      </c>
      <c r="U6" s="203"/>
      <c r="V6" s="203"/>
      <c r="W6" s="201" t="s">
        <v>90</v>
      </c>
      <c r="X6" s="201"/>
      <c r="Y6" s="201"/>
      <c r="Z6" s="204" t="s">
        <v>91</v>
      </c>
      <c r="AA6" s="204"/>
      <c r="AB6" s="204"/>
      <c r="AC6" s="201" t="s">
        <v>3</v>
      </c>
      <c r="AD6" s="202" t="s">
        <v>56</v>
      </c>
      <c r="AE6" s="202" t="s">
        <v>58</v>
      </c>
      <c r="AF6" s="200"/>
    </row>
    <row r="7" spans="1:32" ht="18" customHeight="1">
      <c r="A7" s="206"/>
      <c r="B7" s="207"/>
      <c r="C7" s="207"/>
      <c r="D7" s="210"/>
      <c r="E7" s="210"/>
      <c r="F7" s="209"/>
      <c r="G7" s="208"/>
      <c r="H7" s="141" t="s">
        <v>46</v>
      </c>
      <c r="I7" s="141" t="s">
        <v>9</v>
      </c>
      <c r="J7" s="141" t="s">
        <v>47</v>
      </c>
      <c r="K7" s="144" t="s">
        <v>46</v>
      </c>
      <c r="L7" s="144" t="s">
        <v>9</v>
      </c>
      <c r="M7" s="144" t="s">
        <v>47</v>
      </c>
      <c r="N7" s="145" t="s">
        <v>46</v>
      </c>
      <c r="O7" s="145" t="s">
        <v>9</v>
      </c>
      <c r="P7" s="145" t="s">
        <v>47</v>
      </c>
      <c r="Q7" s="144" t="s">
        <v>46</v>
      </c>
      <c r="R7" s="144" t="s">
        <v>9</v>
      </c>
      <c r="S7" s="144" t="s">
        <v>47</v>
      </c>
      <c r="T7" s="146" t="s">
        <v>46</v>
      </c>
      <c r="U7" s="146" t="s">
        <v>9</v>
      </c>
      <c r="V7" s="146" t="s">
        <v>47</v>
      </c>
      <c r="W7" s="144" t="s">
        <v>46</v>
      </c>
      <c r="X7" s="144" t="s">
        <v>9</v>
      </c>
      <c r="Y7" s="144" t="s">
        <v>47</v>
      </c>
      <c r="Z7" s="147" t="s">
        <v>46</v>
      </c>
      <c r="AA7" s="147" t="s">
        <v>9</v>
      </c>
      <c r="AB7" s="147" t="s">
        <v>47</v>
      </c>
      <c r="AC7" s="201"/>
      <c r="AD7" s="202"/>
      <c r="AE7" s="202"/>
      <c r="AF7" s="200"/>
    </row>
    <row r="8" spans="1:32" s="11" customFormat="1" ht="20.25" customHeight="1">
      <c r="A8" s="27"/>
      <c r="B8" s="21"/>
      <c r="C8" s="24" t="s">
        <v>69</v>
      </c>
      <c r="D8" s="23" t="s">
        <v>59</v>
      </c>
      <c r="E8" s="23"/>
      <c r="F8" s="22"/>
      <c r="G8" s="148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9"/>
      <c r="S8" s="142"/>
      <c r="T8" s="142"/>
      <c r="U8" s="142"/>
      <c r="V8" s="142"/>
      <c r="W8" s="142"/>
      <c r="X8" s="149"/>
      <c r="Y8" s="142"/>
      <c r="Z8" s="150"/>
      <c r="AA8" s="150"/>
      <c r="AB8" s="150"/>
      <c r="AC8" s="151">
        <f>SUM(AC9:AC14)</f>
        <v>5259080888</v>
      </c>
      <c r="AD8" s="152"/>
      <c r="AE8" s="152"/>
      <c r="AF8" s="10"/>
    </row>
    <row r="9" spans="1:32" s="173" customFormat="1" ht="35.25" customHeight="1">
      <c r="A9" s="154">
        <f>IF(D9&lt;&gt;"",COUNTA($D9:D$9),"")</f>
        <v>1</v>
      </c>
      <c r="B9" s="155">
        <v>223</v>
      </c>
      <c r="C9" s="3" t="str">
        <f>IF(A9="","",$C$8&amp;IF(A9&lt;10,"0"&amp;A9,A9))</f>
        <v>GRDT01</v>
      </c>
      <c r="D9" s="183">
        <v>42910</v>
      </c>
      <c r="E9" s="183">
        <v>42914</v>
      </c>
      <c r="F9" s="184" t="s">
        <v>96</v>
      </c>
      <c r="G9" s="185" t="s">
        <v>87</v>
      </c>
      <c r="H9" s="158">
        <v>6922</v>
      </c>
      <c r="I9" s="185" t="s">
        <v>114</v>
      </c>
      <c r="J9" s="186">
        <v>50000000</v>
      </c>
      <c r="K9" s="158">
        <v>6866</v>
      </c>
      <c r="L9" s="186" t="s">
        <v>98</v>
      </c>
      <c r="M9" s="158">
        <v>50200000</v>
      </c>
      <c r="N9" s="161">
        <v>8562</v>
      </c>
      <c r="O9" s="160" t="s">
        <v>99</v>
      </c>
      <c r="P9" s="161">
        <v>58880888</v>
      </c>
      <c r="Q9" s="158">
        <v>5365</v>
      </c>
      <c r="R9" s="157" t="s">
        <v>100</v>
      </c>
      <c r="S9" s="158"/>
      <c r="T9" s="164"/>
      <c r="U9" s="163"/>
      <c r="V9" s="164"/>
      <c r="W9" s="167"/>
      <c r="X9" s="166"/>
      <c r="Y9" s="167"/>
      <c r="Z9" s="170"/>
      <c r="AA9" s="169"/>
      <c r="AB9" s="170"/>
      <c r="AC9" s="187">
        <f>J9+M9+P9+S9+V9+Y9+AB9</f>
        <v>159080888</v>
      </c>
      <c r="AD9" s="172" t="s">
        <v>101</v>
      </c>
      <c r="AE9" s="188"/>
      <c r="AF9" s="140" t="str">
        <f>IF(AE9="","","Tiền mặt")</f>
        <v/>
      </c>
    </row>
    <row r="10" spans="1:32" s="173" customFormat="1" ht="31.5">
      <c r="A10" s="3">
        <f>IF(D10&lt;&gt;"",COUNTA($D$9:D10),"")</f>
        <v>2</v>
      </c>
      <c r="B10" s="174">
        <v>223</v>
      </c>
      <c r="C10" s="3" t="str">
        <f t="shared" ref="C10:C11" si="0">IF(A10="","",$C$8&amp;IF(A10&lt;10,"0"&amp;A10,A10))</f>
        <v>GRDT02</v>
      </c>
      <c r="D10" s="2">
        <v>42910</v>
      </c>
      <c r="E10" s="2"/>
      <c r="F10" s="28" t="s">
        <v>95</v>
      </c>
      <c r="G10" s="189" t="s">
        <v>88</v>
      </c>
      <c r="H10" s="156">
        <v>6922</v>
      </c>
      <c r="I10" s="189" t="s">
        <v>115</v>
      </c>
      <c r="J10" s="190">
        <v>100000000</v>
      </c>
      <c r="K10" s="156"/>
      <c r="L10" s="190"/>
      <c r="M10" s="156"/>
      <c r="N10" s="159"/>
      <c r="O10" s="176"/>
      <c r="P10" s="159"/>
      <c r="Q10" s="156"/>
      <c r="R10" s="175"/>
      <c r="S10" s="156"/>
      <c r="T10" s="162"/>
      <c r="U10" s="177"/>
      <c r="V10" s="162"/>
      <c r="W10" s="165"/>
      <c r="X10" s="178"/>
      <c r="Y10" s="165"/>
      <c r="Z10" s="168"/>
      <c r="AA10" s="179"/>
      <c r="AB10" s="168"/>
      <c r="AC10" s="171">
        <f t="shared" ref="AC10:AC11" si="1">J10+M10+P10+S10+V10+Y10+AB10</f>
        <v>100000000</v>
      </c>
      <c r="AD10" s="180" t="s">
        <v>93</v>
      </c>
      <c r="AE10" s="181"/>
      <c r="AF10" s="140" t="str">
        <f t="shared" ref="AF10:AF11" si="2">IF(AE10="","","Tiền mặt")</f>
        <v/>
      </c>
    </row>
    <row r="11" spans="1:32" s="173" customFormat="1" ht="63">
      <c r="A11" s="3">
        <f>IF(D11&lt;&gt;"",COUNTA($D$9:D11),"")</f>
        <v>3</v>
      </c>
      <c r="B11" s="174">
        <v>223</v>
      </c>
      <c r="C11" s="3" t="str">
        <f t="shared" si="0"/>
        <v>GRDT03</v>
      </c>
      <c r="D11" s="2">
        <v>42910</v>
      </c>
      <c r="E11" s="2"/>
      <c r="F11" s="28" t="s">
        <v>97</v>
      </c>
      <c r="G11" s="189" t="s">
        <v>89</v>
      </c>
      <c r="H11" s="156">
        <v>6922</v>
      </c>
      <c r="I11" s="189" t="s">
        <v>116</v>
      </c>
      <c r="J11" s="190">
        <v>5000000000</v>
      </c>
      <c r="K11" s="156"/>
      <c r="L11" s="190"/>
      <c r="M11" s="156"/>
      <c r="N11" s="159"/>
      <c r="O11" s="176"/>
      <c r="P11" s="159"/>
      <c r="Q11" s="156"/>
      <c r="R11" s="175"/>
      <c r="S11" s="156"/>
      <c r="T11" s="162"/>
      <c r="U11" s="177"/>
      <c r="V11" s="162"/>
      <c r="W11" s="165"/>
      <c r="X11" s="178"/>
      <c r="Y11" s="165"/>
      <c r="Z11" s="168"/>
      <c r="AA11" s="179"/>
      <c r="AB11" s="168"/>
      <c r="AC11" s="171">
        <f t="shared" si="1"/>
        <v>5000000000</v>
      </c>
      <c r="AD11" s="180" t="s">
        <v>94</v>
      </c>
      <c r="AE11" s="181"/>
      <c r="AF11" s="140" t="str">
        <f t="shared" si="2"/>
        <v/>
      </c>
    </row>
    <row r="12" spans="1:32" s="173" customFormat="1" ht="15.75">
      <c r="A12" s="3">
        <v>4</v>
      </c>
      <c r="B12" s="174"/>
      <c r="C12" s="3" t="str">
        <f t="shared" ref="C12:C14" si="3">IF(A12="","",$C$8&amp;IF(A12&lt;10,"0"&amp;A12,A12))</f>
        <v>GRDT04</v>
      </c>
      <c r="D12" s="2"/>
      <c r="E12" s="2"/>
      <c r="F12" s="28"/>
      <c r="G12" s="139" t="str">
        <f t="shared" ref="G12:G14" si="4">TRIM(I12&amp;IF(L12="","","; "&amp;L12)&amp;IF(O12="","","; "&amp;O12)&amp;IF(R12="","","; "&amp;R12)&amp;IF(U12="","","; "&amp;U12)&amp;IF(X12="","","; "&amp;X12)&amp;IF(AA12="","","; "&amp;AA12)&amp;" - "&amp;F12)</f>
        <v>-</v>
      </c>
      <c r="H12" s="182"/>
      <c r="I12" s="143"/>
      <c r="J12" s="182"/>
      <c r="K12" s="156"/>
      <c r="L12" s="175"/>
      <c r="M12" s="156"/>
      <c r="N12" s="159"/>
      <c r="O12" s="176"/>
      <c r="P12" s="159"/>
      <c r="Q12" s="156"/>
      <c r="R12" s="175"/>
      <c r="S12" s="156"/>
      <c r="T12" s="162"/>
      <c r="U12" s="177"/>
      <c r="V12" s="162"/>
      <c r="W12" s="165"/>
      <c r="X12" s="178"/>
      <c r="Y12" s="165"/>
      <c r="Z12" s="168"/>
      <c r="AA12" s="179"/>
      <c r="AB12" s="168"/>
      <c r="AC12" s="171">
        <f t="shared" ref="AC12:AC14" si="5">J12+M12+P12+S12+V12+Y12+AB12</f>
        <v>0</v>
      </c>
      <c r="AD12" s="180"/>
      <c r="AE12" s="181"/>
      <c r="AF12" s="140" t="str">
        <f t="shared" ref="AF12:AF14" si="6">IF(AE12="","","Tiền mặt")</f>
        <v/>
      </c>
    </row>
    <row r="13" spans="1:32" s="173" customFormat="1" ht="15.75">
      <c r="A13" s="3">
        <v>5</v>
      </c>
      <c r="B13" s="174"/>
      <c r="C13" s="3" t="str">
        <f t="shared" si="3"/>
        <v>GRDT05</v>
      </c>
      <c r="D13" s="2"/>
      <c r="E13" s="2"/>
      <c r="F13" s="28"/>
      <c r="G13" s="139" t="str">
        <f t="shared" si="4"/>
        <v>-</v>
      </c>
      <c r="H13" s="182"/>
      <c r="I13" s="143"/>
      <c r="J13" s="182"/>
      <c r="K13" s="156"/>
      <c r="L13" s="175"/>
      <c r="M13" s="156"/>
      <c r="N13" s="159"/>
      <c r="O13" s="176"/>
      <c r="P13" s="159"/>
      <c r="Q13" s="156"/>
      <c r="R13" s="175"/>
      <c r="S13" s="156"/>
      <c r="T13" s="162"/>
      <c r="U13" s="177"/>
      <c r="V13" s="162"/>
      <c r="W13" s="165"/>
      <c r="X13" s="178"/>
      <c r="Y13" s="165"/>
      <c r="Z13" s="168"/>
      <c r="AA13" s="179"/>
      <c r="AB13" s="168"/>
      <c r="AC13" s="171">
        <f t="shared" si="5"/>
        <v>0</v>
      </c>
      <c r="AD13" s="180"/>
      <c r="AE13" s="181"/>
      <c r="AF13" s="140" t="str">
        <f t="shared" si="6"/>
        <v/>
      </c>
    </row>
    <row r="14" spans="1:32" s="173" customFormat="1" ht="15.75">
      <c r="A14" s="3">
        <v>6</v>
      </c>
      <c r="B14" s="174"/>
      <c r="C14" s="3" t="str">
        <f t="shared" si="3"/>
        <v>GRDT06</v>
      </c>
      <c r="D14" s="2"/>
      <c r="E14" s="2"/>
      <c r="F14" s="28"/>
      <c r="G14" s="139" t="str">
        <f t="shared" si="4"/>
        <v>-</v>
      </c>
      <c r="H14" s="182"/>
      <c r="I14" s="143"/>
      <c r="J14" s="182"/>
      <c r="K14" s="156"/>
      <c r="L14" s="175"/>
      <c r="M14" s="156"/>
      <c r="N14" s="159"/>
      <c r="O14" s="176"/>
      <c r="P14" s="159"/>
      <c r="Q14" s="156"/>
      <c r="R14" s="175"/>
      <c r="S14" s="156"/>
      <c r="T14" s="162"/>
      <c r="U14" s="177"/>
      <c r="V14" s="162"/>
      <c r="W14" s="165"/>
      <c r="X14" s="178"/>
      <c r="Y14" s="165"/>
      <c r="Z14" s="168"/>
      <c r="AA14" s="179"/>
      <c r="AB14" s="168"/>
      <c r="AC14" s="171">
        <f t="shared" si="5"/>
        <v>0</v>
      </c>
      <c r="AD14" s="180"/>
      <c r="AE14" s="181"/>
      <c r="AF14" s="140" t="str">
        <f t="shared" si="6"/>
        <v/>
      </c>
    </row>
  </sheetData>
  <sheetProtection formatCells="0" formatColumns="0" formatRows="0" insertColumns="0" insertRows="0" sort="0"/>
  <mergeCells count="22">
    <mergeCell ref="F2:I2"/>
    <mergeCell ref="AD5:AE5"/>
    <mergeCell ref="A5:A7"/>
    <mergeCell ref="B5:B7"/>
    <mergeCell ref="G5:G7"/>
    <mergeCell ref="F5:F7"/>
    <mergeCell ref="C5:D5"/>
    <mergeCell ref="C6:C7"/>
    <mergeCell ref="D6:D7"/>
    <mergeCell ref="E6:E7"/>
    <mergeCell ref="H5:AC5"/>
    <mergeCell ref="H6:J6"/>
    <mergeCell ref="K6:M6"/>
    <mergeCell ref="N6:P6"/>
    <mergeCell ref="W6:Y6"/>
    <mergeCell ref="AF5:AF7"/>
    <mergeCell ref="AC6:AC7"/>
    <mergeCell ref="AD6:AD7"/>
    <mergeCell ref="AE6:AE7"/>
    <mergeCell ref="Q6:S6"/>
    <mergeCell ref="T6:V6"/>
    <mergeCell ref="Z6:AB6"/>
  </mergeCells>
  <phoneticPr fontId="1" type="noConversion"/>
  <dataValidations xWindow="1137" yWindow="468" count="3">
    <dataValidation type="list" allowBlank="1" showInputMessage="1" showErrorMessage="1" sqref="B9" xr:uid="{00000000-0002-0000-0000-000000000000}">
      <formula1>MaNV</formula1>
    </dataValidation>
    <dataValidation type="list" allowBlank="1" showInputMessage="1" showErrorMessage="1" promptTitle="CHỌN" prompt="Nếu rút tiền mặt thì em mới chọn NGƯỜ NHẬN TIỀN nhé" sqref="AE9" xr:uid="{00000000-0002-0000-0000-000001000000}">
      <formula1>NNT</formula1>
    </dataValidation>
    <dataValidation type="list" allowBlank="1" showInputMessage="1" showErrorMessage="1" errorTitle="Thông báo" error="Chỉ nhập từ danh sách!" promptTitle="CHỌN" prompt="Em hãy chọn một dự án hoặc nguồn trong danh sách" sqref="F9" xr:uid="{00000000-0002-0000-0000-000002000000}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310" r:id="rId4" name="Drop Down 1758">
              <controlPr defaultSize="0" autoLine="0" autoPict="0" macro="[0]!Fit_dong">
                <anchor moveWithCells="1">
                  <from>
                    <xdr:col>0</xdr:col>
                    <xdr:colOff>0</xdr:colOff>
                    <xdr:row>0</xdr:row>
                    <xdr:rowOff>123825</xdr:rowOff>
                  </from>
                  <to>
                    <xdr:col>2</xdr:col>
                    <xdr:colOff>628650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311" r:id="rId5" name="List Box 1759">
              <controlPr defaultSize="0" autoLine="0" autoPict="0" macro="[0]!Fit_dong">
                <anchor moveWithCells="1">
                  <from>
                    <xdr:col>3</xdr:col>
                    <xdr:colOff>180975</xdr:colOff>
                    <xdr:row>0</xdr:row>
                    <xdr:rowOff>66675</xdr:rowOff>
                  </from>
                  <to>
                    <xdr:col>4</xdr:col>
                    <xdr:colOff>209550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 filterMode="1">
    <tabColor rgb="FFFFFF00"/>
    <pageSetUpPr fitToPage="1"/>
  </sheetPr>
  <dimension ref="A1:S56"/>
  <sheetViews>
    <sheetView tabSelected="1" view="pageBreakPreview" topLeftCell="A6" zoomScaleNormal="100" zoomScaleSheetLayoutView="100" workbookViewId="0">
      <selection activeCell="B18" sqref="B18:F18"/>
    </sheetView>
  </sheetViews>
  <sheetFormatPr defaultRowHeight="15.75"/>
  <cols>
    <col min="1" max="1" width="41.28515625" style="30" customWidth="1"/>
    <col min="2" max="2" width="2.28515625" style="30" customWidth="1"/>
    <col min="3" max="3" width="15.5703125" style="30" customWidth="1"/>
    <col min="4" max="4" width="4.42578125" style="30" customWidth="1"/>
    <col min="5" max="5" width="9.7109375" style="30" customWidth="1"/>
    <col min="6" max="6" width="9.42578125" style="30" customWidth="1"/>
    <col min="7" max="7" width="10.85546875" style="30" customWidth="1"/>
    <col min="8" max="8" width="9" style="30" customWidth="1"/>
    <col min="9" max="9" width="10.85546875" style="30" customWidth="1"/>
    <col min="10" max="10" width="7.7109375" style="30" customWidth="1"/>
    <col min="11" max="11" width="13.42578125" style="30" customWidth="1"/>
    <col min="12" max="12" width="4.28515625" style="30" customWidth="1"/>
    <col min="13" max="13" width="10.85546875" style="30" customWidth="1"/>
    <col min="14" max="14" width="18.28515625" style="30" customWidth="1"/>
    <col min="15" max="15" width="7.85546875" style="30" customWidth="1"/>
    <col min="16" max="16" width="10.5703125" style="30" customWidth="1"/>
    <col min="17" max="19" width="10.42578125" style="30" customWidth="1"/>
    <col min="20" max="20" width="13.42578125" style="30" customWidth="1"/>
    <col min="21" max="21" width="13.7109375" style="30" customWidth="1"/>
    <col min="22" max="25" width="9.140625" style="30"/>
    <col min="26" max="27" width="9.140625" style="30" customWidth="1"/>
    <col min="28" max="16384" width="9.140625" style="30"/>
  </cols>
  <sheetData>
    <row r="1" spans="1:19" ht="18.75" customHeight="1">
      <c r="C1" s="256" t="s">
        <v>14</v>
      </c>
      <c r="D1" s="257"/>
      <c r="E1" s="31"/>
      <c r="G1" s="32"/>
      <c r="M1" s="246" t="s">
        <v>82</v>
      </c>
      <c r="N1" s="247"/>
    </row>
    <row r="2" spans="1:19" ht="21.75" customHeight="1">
      <c r="C2" s="258"/>
      <c r="D2" s="259"/>
      <c r="E2" s="31"/>
      <c r="G2" s="255" t="s">
        <v>15</v>
      </c>
      <c r="H2" s="255"/>
      <c r="I2" s="255"/>
      <c r="J2" s="255"/>
      <c r="K2" s="255"/>
      <c r="L2" s="33"/>
      <c r="M2" s="248"/>
      <c r="N2" s="249"/>
    </row>
    <row r="3" spans="1:19" ht="17.25" customHeight="1">
      <c r="C3" s="34"/>
      <c r="D3" s="35"/>
      <c r="E3" s="35"/>
      <c r="F3" s="36"/>
      <c r="G3" s="37" t="s">
        <v>16</v>
      </c>
      <c r="H3" s="133" t="s">
        <v>63</v>
      </c>
      <c r="I3" s="38" t="s">
        <v>17</v>
      </c>
      <c r="J3" s="1" t="s">
        <v>64</v>
      </c>
      <c r="K3" s="39" t="s">
        <v>78</v>
      </c>
      <c r="L3" s="135" t="str">
        <f>IF(VLOOKUP($N$4,Danhsach,23,0)="","S","£")</f>
        <v>S</v>
      </c>
      <c r="M3" s="40"/>
    </row>
    <row r="4" spans="1:19" ht="17.25" customHeight="1">
      <c r="C4" s="41"/>
      <c r="D4" s="42"/>
      <c r="E4" s="42"/>
      <c r="F4" s="42"/>
      <c r="G4" s="41" t="s">
        <v>18</v>
      </c>
      <c r="H4" s="42"/>
      <c r="I4" s="42"/>
      <c r="J4" s="1" t="s">
        <v>64</v>
      </c>
      <c r="K4" s="43" t="s">
        <v>79</v>
      </c>
      <c r="L4" s="135" t="str">
        <f>IF(VLOOKUP($N$4,Danhsach,23,0)="","£","S")</f>
        <v>£</v>
      </c>
      <c r="M4" s="44" t="s">
        <v>45</v>
      </c>
      <c r="N4" s="30" t="str">
        <f>VLOOKUP('Danh sach'!$B$2,Danhsach1,COLUMN('Danh sach'!$C$1),0)</f>
        <v>GRDT01</v>
      </c>
    </row>
    <row r="5" spans="1:19" ht="17.25" customHeight="1">
      <c r="C5" s="45"/>
      <c r="D5" s="46"/>
      <c r="E5" s="46"/>
      <c r="F5" s="46"/>
      <c r="G5" s="41" t="s">
        <v>19</v>
      </c>
      <c r="H5" s="46"/>
      <c r="I5" s="46"/>
      <c r="J5" s="1" t="s">
        <v>64</v>
      </c>
      <c r="K5" s="47"/>
      <c r="L5" s="136"/>
    </row>
    <row r="6" spans="1:19" ht="11.25" customHeight="1">
      <c r="C6" s="46"/>
      <c r="D6" s="46"/>
      <c r="E6" s="46"/>
      <c r="F6" s="46"/>
      <c r="G6" s="46"/>
      <c r="H6" s="46"/>
      <c r="I6" s="46"/>
      <c r="J6" s="48"/>
      <c r="K6" s="47"/>
      <c r="L6" s="47"/>
    </row>
    <row r="7" spans="1:19" s="49" customFormat="1" ht="18.75" customHeight="1">
      <c r="C7" s="50" t="s">
        <v>109</v>
      </c>
      <c r="D7" s="51"/>
      <c r="E7" s="51"/>
      <c r="F7" s="51"/>
      <c r="G7" s="51"/>
      <c r="H7" s="51"/>
      <c r="I7" s="51"/>
      <c r="J7" s="51"/>
      <c r="K7" s="51"/>
      <c r="L7" s="51"/>
      <c r="M7" s="30" t="s">
        <v>54</v>
      </c>
      <c r="N7" s="52"/>
      <c r="O7" s="52"/>
      <c r="P7" s="52"/>
    </row>
    <row r="8" spans="1:19" s="49" customFormat="1" ht="18.75" customHeight="1">
      <c r="C8" s="52" t="s">
        <v>110</v>
      </c>
      <c r="D8" s="52"/>
      <c r="E8" s="52"/>
      <c r="F8" s="52"/>
      <c r="G8" s="37" t="s">
        <v>111</v>
      </c>
      <c r="H8" s="51"/>
      <c r="I8" s="51"/>
      <c r="J8" s="48"/>
      <c r="K8" s="48"/>
      <c r="L8" s="48"/>
      <c r="M8" s="52" t="s">
        <v>60</v>
      </c>
      <c r="N8" s="30">
        <v>3</v>
      </c>
      <c r="O8" s="30"/>
      <c r="P8" s="30"/>
    </row>
    <row r="9" spans="1:19" s="49" customFormat="1" ht="18.75" customHeight="1">
      <c r="C9" s="53" t="s">
        <v>80</v>
      </c>
      <c r="D9" s="53" t="str">
        <f>IF(VLOOKUP(N4,Danhsach,4,0)="","……………………………………..………………..…………………….",VLOOKUP(N4,Danhsach,4,0))</f>
        <v>Đường liên thôn</v>
      </c>
      <c r="E9" s="52"/>
      <c r="F9" s="52"/>
      <c r="H9" s="53"/>
      <c r="I9" s="52"/>
      <c r="J9" s="52"/>
      <c r="K9" s="52"/>
      <c r="L9" s="52"/>
      <c r="M9" s="52"/>
      <c r="N9" s="52"/>
      <c r="O9" s="52"/>
      <c r="P9" s="52"/>
      <c r="Q9" s="54"/>
    </row>
    <row r="10" spans="1:19" s="49" customFormat="1" ht="18.75" customHeight="1">
      <c r="C10" s="55" t="s">
        <v>68</v>
      </c>
      <c r="D10" s="56"/>
      <c r="E10" s="56"/>
      <c r="F10" s="56"/>
      <c r="G10" s="51"/>
      <c r="H10" s="51"/>
      <c r="I10" s="51"/>
      <c r="J10" s="51"/>
      <c r="K10" s="51"/>
      <c r="L10" s="51"/>
      <c r="M10" s="53"/>
      <c r="N10" s="57"/>
      <c r="O10" s="58"/>
      <c r="P10" s="58"/>
    </row>
    <row r="11" spans="1:19" s="49" customFormat="1" ht="18.75" customHeight="1">
      <c r="C11" s="52" t="s">
        <v>81</v>
      </c>
      <c r="D11" s="56"/>
      <c r="E11" s="56"/>
      <c r="F11" s="56"/>
      <c r="G11" s="59" t="s">
        <v>20</v>
      </c>
      <c r="H11" s="51"/>
      <c r="I11" s="51"/>
      <c r="J11" s="60" t="s">
        <v>21</v>
      </c>
      <c r="K11" s="48"/>
      <c r="L11" s="48"/>
      <c r="M11" s="30"/>
      <c r="N11" s="30"/>
      <c r="O11" s="30"/>
      <c r="P11" s="30"/>
    </row>
    <row r="12" spans="1:19" ht="7.5" customHeight="1">
      <c r="B12" s="192"/>
      <c r="C12" s="61"/>
      <c r="D12" s="61"/>
      <c r="E12" s="61"/>
      <c r="F12" s="61"/>
      <c r="G12" s="193"/>
      <c r="H12" s="61"/>
      <c r="I12" s="61"/>
      <c r="J12" s="61"/>
      <c r="K12" s="62"/>
      <c r="L12" s="62"/>
      <c r="M12" s="192"/>
      <c r="N12" s="192"/>
      <c r="Q12" s="49"/>
      <c r="R12" s="49"/>
      <c r="S12" s="49"/>
    </row>
    <row r="13" spans="1:19" s="65" customFormat="1" ht="18.75" customHeight="1">
      <c r="B13" s="231" t="s">
        <v>8</v>
      </c>
      <c r="C13" s="232"/>
      <c r="D13" s="232"/>
      <c r="E13" s="232"/>
      <c r="F13" s="232"/>
      <c r="G13" s="233" t="s">
        <v>44</v>
      </c>
      <c r="H13" s="234" t="s">
        <v>70</v>
      </c>
      <c r="I13" s="234" t="s">
        <v>71</v>
      </c>
      <c r="J13" s="234" t="s">
        <v>22</v>
      </c>
      <c r="K13" s="232" t="s">
        <v>53</v>
      </c>
      <c r="L13" s="232"/>
      <c r="M13" s="63" t="s">
        <v>4</v>
      </c>
      <c r="N13" s="63"/>
      <c r="O13" s="64"/>
      <c r="P13" s="30"/>
      <c r="Q13" s="49"/>
      <c r="R13" s="49"/>
      <c r="S13" s="49"/>
    </row>
    <row r="14" spans="1:19" s="65" customFormat="1" ht="31.5">
      <c r="B14" s="232"/>
      <c r="C14" s="232"/>
      <c r="D14" s="232"/>
      <c r="E14" s="232"/>
      <c r="F14" s="232"/>
      <c r="G14" s="233"/>
      <c r="H14" s="234"/>
      <c r="I14" s="234"/>
      <c r="J14" s="234"/>
      <c r="K14" s="232"/>
      <c r="L14" s="232"/>
      <c r="M14" s="66" t="s">
        <v>23</v>
      </c>
      <c r="N14" s="66" t="s">
        <v>66</v>
      </c>
      <c r="O14" s="64"/>
      <c r="P14" s="30"/>
      <c r="Q14" s="49"/>
      <c r="R14" s="49"/>
      <c r="S14" s="49"/>
    </row>
    <row r="15" spans="1:19" ht="31.5" customHeight="1">
      <c r="A15" s="196" t="str">
        <f>B15</f>
        <v>Thanh toán kinh phí XL đường liên thôn Thanh toán kinh phí XL đường liên thôn</v>
      </c>
      <c r="B15" s="238" t="str">
        <f>VLOOKUP($N$4,Danhsach,7,0)</f>
        <v>Thanh toán kinh phí XL đường liên thôn Thanh toán kinh phí XL đường liên thôn</v>
      </c>
      <c r="C15" s="239"/>
      <c r="D15" s="239"/>
      <c r="E15" s="239"/>
      <c r="F15" s="240"/>
      <c r="G15" s="67">
        <f>IF(VLOOKUP($N$4,Danhsach,6,0)="","",VLOOKUP($N$4,Danhsach,6,0))</f>
        <v>6922</v>
      </c>
      <c r="H15" s="68">
        <v>620</v>
      </c>
      <c r="I15" s="69">
        <f t="array" ref="I15">VLOOKUP($N$4,CHOOSE({1,2},'Danh sach'!$C$9:$C$14,'Danh sach'!$B$9:$B$14),2,0)</f>
        <v>223</v>
      </c>
      <c r="J15" s="70">
        <v>12</v>
      </c>
      <c r="K15" s="241">
        <f>SUM(M15:N15)</f>
        <v>50000000</v>
      </c>
      <c r="L15" s="242"/>
      <c r="M15" s="71"/>
      <c r="N15" s="72">
        <f>VLOOKUP($N$4,Danhsach,8,0)</f>
        <v>50000000</v>
      </c>
      <c r="O15" s="73"/>
      <c r="P15" s="194" t="s">
        <v>113</v>
      </c>
      <c r="Q15" s="49"/>
      <c r="R15" s="49"/>
      <c r="S15" s="49"/>
    </row>
    <row r="16" spans="1:19" ht="18.75">
      <c r="B16" s="250" t="str">
        <f>IF(VLOOKUP($N$4,Danhsach,10,0)="","",VLOOKUP($N$4,Danhsach,10,0))</f>
        <v>Thanh toàn KP tư vấn thiết kế</v>
      </c>
      <c r="C16" s="251"/>
      <c r="D16" s="251"/>
      <c r="E16" s="251"/>
      <c r="F16" s="252"/>
      <c r="G16" s="74">
        <f>IF(VLOOKUP($N$4,Danhsach,9,0)="","",VLOOKUP($N$4,Danhsach,9,0))</f>
        <v>6866</v>
      </c>
      <c r="H16" s="75">
        <f>IF(G16="","",$H$15)</f>
        <v>620</v>
      </c>
      <c r="I16" s="76">
        <f>IF(G16="","",$I$15)</f>
        <v>223</v>
      </c>
      <c r="J16" s="77">
        <f>IF(G16="","",$J$15)</f>
        <v>12</v>
      </c>
      <c r="K16" s="253">
        <f>IF(SUM(M16:N16)=0,"",SUM(M16:N16))</f>
        <v>50200000</v>
      </c>
      <c r="L16" s="254"/>
      <c r="M16" s="78"/>
      <c r="N16" s="79">
        <f>IF(VLOOKUP($N$4,Danhsach,11,0)="","",VLOOKUP($N$4,Danhsach,11,0))</f>
        <v>50200000</v>
      </c>
      <c r="O16" s="73"/>
      <c r="P16" s="194"/>
      <c r="Q16" s="49"/>
      <c r="R16" s="49"/>
      <c r="S16" s="49"/>
    </row>
    <row r="17" spans="2:19" ht="18.75">
      <c r="B17" s="250" t="str">
        <f>IF(VLOOKUP($N$4,Danhsach,13,0)="","",VLOOKUP($N$4,Danhsach,13,0))</f>
        <v>Thanh toán chi phí tư vấn mời thầu</v>
      </c>
      <c r="C17" s="251"/>
      <c r="D17" s="251"/>
      <c r="E17" s="251"/>
      <c r="F17" s="252"/>
      <c r="G17" s="74">
        <f>IF(VLOOKUP($N$4,Danhsach,12,0)="","",VLOOKUP($N$4,Danhsach,12,0))</f>
        <v>8562</v>
      </c>
      <c r="H17" s="75">
        <f>IF(G17="","",$H$15)</f>
        <v>620</v>
      </c>
      <c r="I17" s="76">
        <f>IF(G17="","",$I$15)</f>
        <v>223</v>
      </c>
      <c r="J17" s="77">
        <f>IF(G17="","",$J$15)</f>
        <v>12</v>
      </c>
      <c r="K17" s="253">
        <f>IF(SUM(M17:N17)=0,"",SUM(M17:N17))</f>
        <v>58880888</v>
      </c>
      <c r="L17" s="254"/>
      <c r="M17" s="78"/>
      <c r="N17" s="79">
        <f>IF(VLOOKUP($N$4,Danhsach,14,0)="","",VLOOKUP($N$4,Danhsach,14,0))</f>
        <v>58880888</v>
      </c>
      <c r="O17" s="73"/>
      <c r="P17" s="194"/>
      <c r="Q17" s="49"/>
      <c r="R17" s="49"/>
      <c r="S17" s="49"/>
    </row>
    <row r="18" spans="2:19" ht="18.75">
      <c r="B18" s="250" t="str">
        <f>IF(VLOOKUP($N$4,Danhsach,16,0)="","",VLOOKUP($N$4,Danhsach,16,0))</f>
        <v>Thanh toán chi phí giám sát xây dựng</v>
      </c>
      <c r="C18" s="251"/>
      <c r="D18" s="251"/>
      <c r="E18" s="251"/>
      <c r="F18" s="252"/>
      <c r="G18" s="74">
        <f>IF(VLOOKUP($N$4,Danhsach,15,0)="","",VLOOKUP($N$4,Danhsach,15,0))</f>
        <v>5365</v>
      </c>
      <c r="H18" s="75">
        <f>IF(G18="","",$H$15)</f>
        <v>620</v>
      </c>
      <c r="I18" s="76">
        <f>IF(G18="","",$I$15)</f>
        <v>223</v>
      </c>
      <c r="J18" s="77">
        <f>IF(G18="","",$J$15)</f>
        <v>12</v>
      </c>
      <c r="K18" s="253" t="str">
        <f t="shared" ref="K18:K19" si="0">IF(SUM(M18:N18)=0,"",SUM(M18:N18))</f>
        <v/>
      </c>
      <c r="L18" s="254"/>
      <c r="M18" s="78"/>
      <c r="N18" s="79" t="str">
        <f>IF(VLOOKUP($N$4,Danhsach,17,0)="","",VLOOKUP($N$4,Danhsach,17,0))</f>
        <v/>
      </c>
      <c r="O18" s="73"/>
      <c r="P18" s="194"/>
      <c r="Q18" s="49"/>
      <c r="R18" s="49"/>
      <c r="S18" s="49"/>
    </row>
    <row r="19" spans="2:19" ht="18.75" hidden="1">
      <c r="B19" s="250" t="str">
        <f>IF(VLOOKUP($N$4,Danhsach,19,0)="","",VLOOKUP($N$4,Danhsach,19,0))</f>
        <v/>
      </c>
      <c r="C19" s="251"/>
      <c r="D19" s="251"/>
      <c r="E19" s="251"/>
      <c r="F19" s="252"/>
      <c r="G19" s="74" t="str">
        <f>IF(VLOOKUP($N$4,Danhsach,18,0)="","",VLOOKUP($N$4,Danhsach,18,0))</f>
        <v/>
      </c>
      <c r="H19" s="75" t="str">
        <f>IF(G19="","",$H$15)</f>
        <v/>
      </c>
      <c r="I19" s="76" t="str">
        <f>IF(G19="","",$I$15)</f>
        <v/>
      </c>
      <c r="J19" s="77" t="str">
        <f>IF(G19="","",$J$15)</f>
        <v/>
      </c>
      <c r="K19" s="253" t="str">
        <f t="shared" si="0"/>
        <v/>
      </c>
      <c r="L19" s="254"/>
      <c r="M19" s="78"/>
      <c r="N19" s="79" t="str">
        <f>IF(VLOOKUP($N$4,Danhsach,20,0)="","",VLOOKUP($N$4,Danhsach,20,0))</f>
        <v/>
      </c>
      <c r="O19" s="73"/>
      <c r="Q19" s="49"/>
      <c r="R19" s="49"/>
      <c r="S19" s="49"/>
    </row>
    <row r="20" spans="2:19" ht="18.75" hidden="1">
      <c r="B20" s="250" t="str">
        <f>IF(VLOOKUP($N$4,Danhsach,22,0)="","",VLOOKUP($N$4,Danhsach,22,0))</f>
        <v/>
      </c>
      <c r="C20" s="251"/>
      <c r="D20" s="251"/>
      <c r="E20" s="251"/>
      <c r="F20" s="252"/>
      <c r="G20" s="74" t="str">
        <f>IF(VLOOKUP($N$4,Danhsach,21,0)="","",VLOOKUP($N$4,Danhsach,21,0))</f>
        <v/>
      </c>
      <c r="H20" s="75" t="str">
        <f t="shared" ref="H20" si="1">IF(G20="","",$H$15)</f>
        <v/>
      </c>
      <c r="I20" s="76" t="str">
        <f t="shared" ref="I20" si="2">IF(G20="","",$I$15)</f>
        <v/>
      </c>
      <c r="J20" s="77" t="str">
        <f t="shared" ref="J20" si="3">IF(G20="","",$J$15)</f>
        <v/>
      </c>
      <c r="K20" s="253" t="str">
        <f t="shared" ref="K20" si="4">IF(SUM(M20:N20)=0,"",SUM(M20:N20))</f>
        <v/>
      </c>
      <c r="L20" s="254"/>
      <c r="M20" s="78"/>
      <c r="N20" s="79" t="str">
        <f>IF(VLOOKUP($N$4,Danhsach,23,0)="","",VLOOKUP($N$4,Danhsach,23,0))</f>
        <v/>
      </c>
      <c r="O20" s="73"/>
      <c r="Q20" s="49"/>
      <c r="R20" s="49"/>
      <c r="S20" s="49"/>
    </row>
    <row r="21" spans="2:19" ht="18.75" hidden="1">
      <c r="B21" s="250" t="str">
        <f>IF(VLOOKUP($N$4,Danhsach,25,0)="","",VLOOKUP($N$4,Danhsach,25,0))</f>
        <v/>
      </c>
      <c r="C21" s="251"/>
      <c r="D21" s="251"/>
      <c r="E21" s="251"/>
      <c r="F21" s="252"/>
      <c r="G21" s="74" t="str">
        <f>IF(VLOOKUP($N$4,Danhsach,24,0)="","",VLOOKUP($N$4,Danhsach,24,0))</f>
        <v/>
      </c>
      <c r="H21" s="75" t="str">
        <f>IF(G21="","",$H$15)</f>
        <v/>
      </c>
      <c r="I21" s="76" t="str">
        <f>IF(G21="","",$I$15)</f>
        <v/>
      </c>
      <c r="J21" s="77" t="str">
        <f>IF(G21="","",$J$15)</f>
        <v/>
      </c>
      <c r="K21" s="253" t="str">
        <f>IF(SUM(M21:N21)=0,"",SUM(M21:N21))</f>
        <v/>
      </c>
      <c r="L21" s="254"/>
      <c r="M21" s="78"/>
      <c r="N21" s="79" t="str">
        <f>IF(VLOOKUP($N$4,Danhsach,26,0)="","",VLOOKUP($N$4,Danhsach,26,0))</f>
        <v/>
      </c>
      <c r="O21" s="73"/>
      <c r="Q21" s="49"/>
      <c r="R21" s="49"/>
      <c r="S21" s="49"/>
    </row>
    <row r="22" spans="2:19" s="49" customFormat="1" ht="22.5" customHeight="1">
      <c r="B22" s="244" t="s">
        <v>24</v>
      </c>
      <c r="C22" s="244"/>
      <c r="D22" s="244"/>
      <c r="E22" s="244"/>
      <c r="F22" s="244"/>
      <c r="G22" s="80"/>
      <c r="H22" s="80"/>
      <c r="I22" s="80"/>
      <c r="J22" s="80"/>
      <c r="K22" s="236">
        <f>SUM(K15:K19)</f>
        <v>159080888</v>
      </c>
      <c r="L22" s="237"/>
      <c r="M22" s="197"/>
      <c r="N22" s="198">
        <f>SUM(N15:N19)</f>
        <v>159080888</v>
      </c>
      <c r="O22" s="199"/>
      <c r="Q22" s="82"/>
    </row>
    <row r="23" spans="2:19" ht="6" customHeight="1">
      <c r="B23" s="83"/>
      <c r="C23" s="83"/>
      <c r="D23" s="83"/>
      <c r="E23" s="83"/>
      <c r="F23" s="83"/>
      <c r="G23" s="84"/>
      <c r="H23" s="84"/>
      <c r="I23" s="84"/>
      <c r="J23" s="84"/>
      <c r="K23" s="85"/>
      <c r="L23" s="86"/>
      <c r="M23" s="87"/>
      <c r="N23" s="86"/>
      <c r="O23" s="88"/>
      <c r="P23" s="81"/>
      <c r="Q23" s="82"/>
      <c r="R23" s="49"/>
      <c r="S23" s="49"/>
    </row>
    <row r="24" spans="2:19" s="45" customFormat="1" ht="18.75" customHeight="1">
      <c r="B24" s="245" t="str">
        <f>"Tổng số tiền ghi bằng chữ: "&amp;dso(N22)&amp;" đồng."</f>
        <v>Tổng số tiền ghi bằng chữ: Một trăm năm mươi chín triệu không trăm tám mươi nghìn tám trăm tám mươi tám đồng.</v>
      </c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M24" s="245"/>
      <c r="N24" s="245"/>
      <c r="O24" s="89"/>
      <c r="P24" s="90"/>
    </row>
    <row r="25" spans="2:19" ht="17.25" customHeight="1">
      <c r="C25" s="91"/>
      <c r="D25" s="91"/>
      <c r="E25" s="91"/>
      <c r="F25" s="92"/>
      <c r="G25" s="92"/>
      <c r="H25" s="92"/>
      <c r="I25" s="92"/>
      <c r="J25" s="92"/>
      <c r="K25" s="92"/>
      <c r="L25" s="93"/>
      <c r="M25" s="94" t="s">
        <v>25</v>
      </c>
      <c r="N25" s="95"/>
      <c r="O25" s="96"/>
      <c r="P25" s="31"/>
    </row>
    <row r="26" spans="2:19" ht="18.75" customHeight="1">
      <c r="C26" s="97" t="s">
        <v>26</v>
      </c>
      <c r="D26" s="98"/>
      <c r="E26" s="98"/>
      <c r="F26" s="98"/>
      <c r="G26" s="99"/>
      <c r="H26" s="99"/>
      <c r="I26" s="99"/>
      <c r="J26" s="99"/>
      <c r="K26" s="99"/>
      <c r="L26" s="99"/>
      <c r="M26" s="100" t="s">
        <v>27</v>
      </c>
      <c r="N26" s="101"/>
      <c r="O26" s="102"/>
      <c r="P26" s="102"/>
      <c r="Q26" s="49"/>
      <c r="R26" s="49"/>
    </row>
    <row r="27" spans="2:19" ht="18.75" customHeight="1">
      <c r="C27" s="103" t="s">
        <v>28</v>
      </c>
      <c r="D27" s="104"/>
      <c r="E27" s="104"/>
      <c r="F27" s="104"/>
      <c r="G27" s="99"/>
      <c r="H27" s="99"/>
      <c r="I27" s="99"/>
      <c r="J27" s="99"/>
      <c r="K27" s="99"/>
      <c r="L27" s="99"/>
      <c r="M27" s="105" t="s">
        <v>72</v>
      </c>
      <c r="N27" s="101"/>
      <c r="O27" s="106"/>
    </row>
    <row r="28" spans="2:19" ht="19.5" customHeight="1">
      <c r="C28" s="107" t="s">
        <v>85</v>
      </c>
      <c r="D28" s="108"/>
      <c r="E28" s="108"/>
      <c r="F28" s="108"/>
      <c r="G28" s="99"/>
      <c r="H28" s="99"/>
      <c r="I28" s="99"/>
      <c r="J28" s="99"/>
      <c r="K28" s="99"/>
      <c r="L28" s="99"/>
      <c r="M28" s="105" t="s">
        <v>73</v>
      </c>
      <c r="N28" s="101"/>
      <c r="O28" s="106"/>
      <c r="P28" s="106"/>
    </row>
    <row r="29" spans="2:19" ht="19.5" customHeight="1">
      <c r="C29" s="109" t="s">
        <v>29</v>
      </c>
      <c r="D29" s="34"/>
      <c r="E29" s="34"/>
      <c r="F29" s="34"/>
      <c r="G29" s="34"/>
      <c r="H29" s="34"/>
      <c r="I29" s="34"/>
      <c r="J29" s="34"/>
      <c r="K29" s="110"/>
      <c r="L29" s="111"/>
      <c r="M29" s="105" t="s">
        <v>72</v>
      </c>
      <c r="N29" s="101"/>
      <c r="O29" s="106"/>
      <c r="P29" s="106"/>
      <c r="Q29" s="49"/>
    </row>
    <row r="30" spans="2:19" ht="19.5" customHeight="1">
      <c r="C30" s="109" t="s">
        <v>30</v>
      </c>
      <c r="D30" s="34"/>
      <c r="E30" s="34"/>
      <c r="F30" s="34"/>
      <c r="G30" s="34"/>
      <c r="H30" s="34"/>
      <c r="I30" s="34"/>
      <c r="J30" s="34"/>
      <c r="K30" s="110"/>
      <c r="L30" s="111"/>
      <c r="M30" s="105" t="s">
        <v>73</v>
      </c>
      <c r="N30" s="101"/>
      <c r="O30" s="106"/>
      <c r="P30" s="106"/>
    </row>
    <row r="31" spans="2:19" ht="19.5" customHeight="1">
      <c r="C31" s="109" t="s">
        <v>31</v>
      </c>
      <c r="D31" s="34"/>
      <c r="E31" s="34"/>
      <c r="F31" s="34"/>
      <c r="G31" s="34"/>
      <c r="H31" s="34"/>
      <c r="I31" s="34"/>
      <c r="J31" s="34"/>
      <c r="K31" s="110"/>
      <c r="L31" s="111"/>
      <c r="M31" s="105" t="s">
        <v>72</v>
      </c>
      <c r="N31" s="101"/>
      <c r="O31" s="106"/>
      <c r="P31" s="106"/>
    </row>
    <row r="32" spans="2:19" ht="19.5" customHeight="1">
      <c r="C32" s="109" t="s">
        <v>32</v>
      </c>
      <c r="D32" s="34"/>
      <c r="E32" s="34"/>
      <c r="F32" s="34"/>
      <c r="G32" s="34"/>
      <c r="H32" s="34"/>
      <c r="I32" s="34"/>
      <c r="J32" s="34"/>
      <c r="K32" s="110"/>
      <c r="L32" s="111"/>
      <c r="M32" s="105" t="s">
        <v>73</v>
      </c>
      <c r="N32" s="101"/>
      <c r="O32" s="106"/>
      <c r="P32" s="106"/>
    </row>
    <row r="33" spans="3:16" ht="19.5" customHeight="1">
      <c r="C33" s="34" t="s">
        <v>33</v>
      </c>
      <c r="D33" s="34"/>
      <c r="E33" s="34"/>
      <c r="F33" s="34"/>
      <c r="G33" s="34"/>
      <c r="H33" s="34"/>
      <c r="I33" s="34"/>
      <c r="J33" s="34"/>
      <c r="K33" s="110"/>
      <c r="L33" s="111"/>
      <c r="M33" s="105" t="s">
        <v>34</v>
      </c>
      <c r="N33" s="101" t="s">
        <v>74</v>
      </c>
      <c r="O33" s="106"/>
      <c r="P33" s="106"/>
    </row>
    <row r="34" spans="3:16" ht="19.5" customHeight="1">
      <c r="C34" s="112" t="s">
        <v>35</v>
      </c>
      <c r="D34" s="112"/>
      <c r="E34" s="112"/>
      <c r="F34" s="112"/>
      <c r="G34" s="112"/>
      <c r="H34" s="112"/>
      <c r="I34" s="112"/>
      <c r="J34" s="112"/>
      <c r="K34" s="113"/>
      <c r="L34" s="113"/>
      <c r="M34" s="105" t="s">
        <v>36</v>
      </c>
      <c r="N34" s="101"/>
      <c r="O34" s="106"/>
      <c r="P34" s="106"/>
    </row>
    <row r="35" spans="3:16" ht="19.5" customHeight="1">
      <c r="C35" s="53" t="s">
        <v>76</v>
      </c>
      <c r="D35" s="53" t="str">
        <f>IF(VLOOKUP(N4,Danhsach,28,0)="","…….....................................................……………………………………….",VLOOKUP(N4,Danhsach,28,0))</f>
        <v>Công ty cổ phần ADĐ</v>
      </c>
      <c r="E35" s="53"/>
      <c r="F35" s="52"/>
      <c r="G35" s="52"/>
      <c r="H35" s="52"/>
      <c r="I35" s="52"/>
      <c r="J35" s="52"/>
      <c r="K35" s="114"/>
      <c r="L35" s="114"/>
      <c r="M35" s="100" t="s">
        <v>37</v>
      </c>
      <c r="N35" s="101"/>
      <c r="O35" s="106"/>
      <c r="P35" s="106"/>
    </row>
    <row r="36" spans="3:16" ht="19.5" customHeight="1">
      <c r="C36" s="53" t="s">
        <v>102</v>
      </c>
      <c r="D36" s="52"/>
      <c r="E36" s="52"/>
      <c r="F36" s="52"/>
      <c r="G36" s="52"/>
      <c r="H36" s="52"/>
      <c r="I36" s="52"/>
      <c r="J36" s="52"/>
      <c r="K36" s="114"/>
      <c r="L36" s="114"/>
      <c r="M36" s="105" t="s">
        <v>72</v>
      </c>
      <c r="N36" s="101"/>
      <c r="O36" s="106"/>
      <c r="P36" s="106"/>
    </row>
    <row r="37" spans="3:16" ht="19.5" customHeight="1">
      <c r="C37" s="53" t="s">
        <v>106</v>
      </c>
      <c r="D37" s="52"/>
      <c r="E37" s="52"/>
      <c r="F37" s="52"/>
      <c r="G37" s="53" t="s">
        <v>103</v>
      </c>
      <c r="H37" s="52"/>
      <c r="I37" s="52"/>
      <c r="J37" s="52"/>
      <c r="K37" s="114"/>
      <c r="L37" s="114"/>
      <c r="M37" s="105" t="s">
        <v>73</v>
      </c>
      <c r="N37" s="101"/>
      <c r="O37" s="106"/>
      <c r="P37" s="106"/>
    </row>
    <row r="38" spans="3:16" ht="19.5" customHeight="1">
      <c r="C38" s="53" t="s">
        <v>105</v>
      </c>
      <c r="D38" s="52"/>
      <c r="E38" s="52"/>
      <c r="F38" s="52"/>
      <c r="G38" s="53" t="s">
        <v>104</v>
      </c>
      <c r="H38" s="52"/>
      <c r="I38" s="52"/>
      <c r="J38" s="52"/>
      <c r="K38" s="114"/>
      <c r="L38" s="52"/>
      <c r="M38" s="105" t="s">
        <v>72</v>
      </c>
      <c r="N38" s="101"/>
      <c r="O38" s="106"/>
      <c r="P38" s="106"/>
    </row>
    <row r="39" spans="3:16" ht="19.5" customHeight="1">
      <c r="C39" s="115" t="s">
        <v>67</v>
      </c>
      <c r="D39" s="52"/>
      <c r="E39" s="52"/>
      <c r="F39" s="52"/>
      <c r="G39" s="37"/>
      <c r="H39" s="52"/>
      <c r="I39" s="52"/>
      <c r="J39" s="52"/>
      <c r="K39" s="114"/>
      <c r="L39" s="52"/>
      <c r="M39" s="105" t="s">
        <v>73</v>
      </c>
      <c r="N39" s="101"/>
      <c r="O39" s="106"/>
      <c r="P39" s="106"/>
    </row>
    <row r="40" spans="3:16" ht="19.5" customHeight="1">
      <c r="C40" s="116" t="s">
        <v>77</v>
      </c>
      <c r="K40" s="106"/>
      <c r="M40" s="105" t="s">
        <v>72</v>
      </c>
      <c r="N40" s="101"/>
      <c r="O40" s="106"/>
      <c r="P40" s="106"/>
    </row>
    <row r="41" spans="3:16" ht="19.5" customHeight="1">
      <c r="C41" s="53" t="s">
        <v>107</v>
      </c>
      <c r="D41" s="52"/>
      <c r="E41" s="52"/>
      <c r="F41" s="117" t="s">
        <v>61</v>
      </c>
      <c r="G41" s="243"/>
      <c r="H41" s="243"/>
      <c r="I41" s="53" t="s">
        <v>108</v>
      </c>
      <c r="J41" s="52"/>
      <c r="K41" s="114"/>
      <c r="L41" s="114"/>
      <c r="M41" s="105" t="s">
        <v>73</v>
      </c>
      <c r="N41" s="101"/>
      <c r="O41" s="106"/>
      <c r="P41" s="106"/>
    </row>
    <row r="42" spans="3:16" ht="4.5" customHeight="1">
      <c r="C42" s="53"/>
      <c r="D42" s="52"/>
      <c r="E42" s="52"/>
      <c r="F42" s="117"/>
      <c r="G42" s="118"/>
      <c r="H42" s="118"/>
      <c r="I42" s="53"/>
      <c r="J42" s="52"/>
      <c r="K42" s="114"/>
      <c r="L42" s="114"/>
      <c r="M42" s="105"/>
      <c r="N42" s="101"/>
      <c r="O42" s="106"/>
      <c r="P42" s="106"/>
    </row>
    <row r="43" spans="3:16" ht="18" customHeight="1">
      <c r="C43" s="235" t="str">
        <f>"Số tiền thanh toán cho đơn vị hưởng (ghi bằng chữ): ("&amp;dso(N22)&amp;" đồng)"</f>
        <v>Số tiền thanh toán cho đơn vị hưởng (ghi bằng chữ): (Một trăm năm mươi chín triệu không trăm tám mươi nghìn tám trăm tám mươi tám đồng)</v>
      </c>
      <c r="D43" s="235"/>
      <c r="E43" s="235"/>
      <c r="F43" s="235"/>
      <c r="G43" s="235"/>
      <c r="H43" s="235"/>
      <c r="I43" s="235"/>
      <c r="J43" s="235"/>
      <c r="K43" s="235"/>
      <c r="L43" s="235"/>
      <c r="M43" s="119" t="s">
        <v>75</v>
      </c>
      <c r="N43" s="120"/>
      <c r="O43" s="106"/>
      <c r="P43" s="106"/>
    </row>
    <row r="44" spans="3:16" s="122" customFormat="1" ht="15.75" customHeight="1"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116"/>
      <c r="N44" s="116"/>
      <c r="O44" s="121"/>
      <c r="P44" s="121"/>
    </row>
    <row r="45" spans="3:16" ht="15" customHeight="1"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</row>
    <row r="46" spans="3:16" s="49" customFormat="1" ht="18" customHeight="1">
      <c r="C46" s="213" t="s">
        <v>38</v>
      </c>
      <c r="D46" s="213"/>
      <c r="E46" s="213"/>
      <c r="F46" s="213"/>
      <c r="G46" s="213"/>
      <c r="H46" s="213"/>
      <c r="I46" s="229" t="s">
        <v>10</v>
      </c>
      <c r="J46" s="229"/>
      <c r="K46" s="229"/>
      <c r="L46" s="229"/>
      <c r="M46" s="229"/>
      <c r="N46" s="229"/>
      <c r="O46" s="124"/>
      <c r="P46" s="124"/>
    </row>
    <row r="47" spans="3:16" ht="18" customHeight="1">
      <c r="C47" s="228" t="s">
        <v>112</v>
      </c>
      <c r="D47" s="228"/>
      <c r="E47" s="228"/>
      <c r="F47" s="228"/>
      <c r="G47" s="228"/>
      <c r="H47" s="228"/>
      <c r="I47" s="230" t="s">
        <v>112</v>
      </c>
      <c r="J47" s="228"/>
      <c r="K47" s="228"/>
      <c r="L47" s="228"/>
      <c r="M47" s="228"/>
      <c r="N47" s="228"/>
      <c r="O47" s="58"/>
      <c r="P47" s="58"/>
    </row>
    <row r="48" spans="3:16" s="49" customFormat="1" ht="18" customHeight="1">
      <c r="C48" s="213" t="s">
        <v>39</v>
      </c>
      <c r="D48" s="213"/>
      <c r="E48" s="125"/>
      <c r="F48" s="213" t="s">
        <v>40</v>
      </c>
      <c r="G48" s="213"/>
      <c r="H48" s="213"/>
      <c r="I48" s="214" t="s">
        <v>11</v>
      </c>
      <c r="J48" s="214"/>
      <c r="K48" s="214"/>
      <c r="L48" s="214" t="s">
        <v>12</v>
      </c>
      <c r="M48" s="214"/>
      <c r="N48" s="214"/>
      <c r="O48" s="124"/>
      <c r="P48" s="124"/>
    </row>
    <row r="49" spans="2:14" ht="18" customHeight="1">
      <c r="C49" s="52"/>
      <c r="D49" s="52"/>
      <c r="E49" s="52"/>
      <c r="F49" s="52"/>
      <c r="G49" s="32"/>
      <c r="J49" s="126"/>
    </row>
    <row r="50" spans="2:14" ht="18" customHeight="1">
      <c r="C50" s="52"/>
      <c r="D50" s="52"/>
      <c r="E50" s="52"/>
      <c r="F50" s="52"/>
      <c r="G50" s="32"/>
      <c r="J50" s="126"/>
    </row>
    <row r="51" spans="2:14" ht="18" customHeight="1">
      <c r="C51" s="52"/>
      <c r="D51" s="52"/>
      <c r="E51" s="52"/>
      <c r="F51" s="52"/>
      <c r="G51" s="32"/>
      <c r="J51" s="126"/>
    </row>
    <row r="52" spans="2:14" s="49" customFormat="1" ht="18" customHeight="1">
      <c r="C52" s="127"/>
      <c r="D52" s="127"/>
      <c r="E52" s="127"/>
      <c r="F52" s="127"/>
      <c r="G52" s="128"/>
      <c r="H52" s="128"/>
      <c r="I52" s="218"/>
      <c r="J52" s="218"/>
      <c r="K52" s="218"/>
      <c r="L52" s="218"/>
      <c r="M52" s="218"/>
      <c r="N52" s="218"/>
    </row>
    <row r="53" spans="2:14" s="49" customFormat="1" ht="18" customHeight="1">
      <c r="B53" s="219" t="s">
        <v>41</v>
      </c>
      <c r="C53" s="219"/>
      <c r="D53" s="220"/>
      <c r="E53" s="219" t="s">
        <v>83</v>
      </c>
      <c r="F53" s="219"/>
      <c r="G53" s="219"/>
      <c r="H53" s="219"/>
      <c r="I53" s="219"/>
      <c r="J53" s="220"/>
      <c r="K53" s="225" t="s">
        <v>84</v>
      </c>
      <c r="L53" s="226"/>
      <c r="M53" s="227"/>
      <c r="N53" s="227"/>
    </row>
    <row r="54" spans="2:14" ht="18" customHeight="1">
      <c r="B54" s="223" t="s">
        <v>65</v>
      </c>
      <c r="C54" s="223"/>
      <c r="D54" s="224"/>
      <c r="E54" s="221" t="s">
        <v>42</v>
      </c>
      <c r="F54" s="221"/>
      <c r="G54" s="221"/>
      <c r="H54" s="221"/>
      <c r="I54" s="221"/>
      <c r="J54" s="222"/>
      <c r="K54" s="215" t="s">
        <v>43</v>
      </c>
      <c r="L54" s="216"/>
      <c r="M54" s="217"/>
      <c r="N54" s="217"/>
    </row>
    <row r="55" spans="2:14" ht="24" customHeight="1">
      <c r="B55" s="106"/>
      <c r="C55" s="114"/>
      <c r="D55" s="129"/>
      <c r="E55" s="114"/>
      <c r="F55" s="114"/>
      <c r="G55" s="130"/>
      <c r="H55" s="130"/>
      <c r="I55" s="130"/>
      <c r="J55" s="131"/>
      <c r="K55" s="132"/>
      <c r="L55" s="132"/>
      <c r="M55" s="132"/>
      <c r="N55" s="132"/>
    </row>
    <row r="56" spans="2:14" ht="33" customHeight="1">
      <c r="B56" s="106"/>
      <c r="C56" s="114"/>
      <c r="D56" s="129"/>
      <c r="E56" s="114"/>
      <c r="F56" s="114"/>
      <c r="G56" s="130"/>
      <c r="H56" s="130"/>
      <c r="I56" s="130"/>
      <c r="J56" s="131"/>
      <c r="K56" s="132"/>
      <c r="L56" s="132"/>
      <c r="M56" s="132"/>
      <c r="N56" s="132"/>
    </row>
  </sheetData>
  <sheetProtection formatCells="0" formatColumns="0" formatRows="0"/>
  <autoFilter ref="B15:F22" xr:uid="{00000000-0009-0000-0000-000001000000}">
    <filterColumn colId="0" showButton="0">
      <customFilters>
        <customFilter operator="notEqual" val=" "/>
      </customFilters>
    </filterColumn>
    <filterColumn colId="1" showButton="0"/>
    <filterColumn colId="2" showButton="0"/>
    <filterColumn colId="3" showButton="0"/>
  </autoFilter>
  <mergeCells count="44">
    <mergeCell ref="M1:N2"/>
    <mergeCell ref="B20:F20"/>
    <mergeCell ref="K20:L20"/>
    <mergeCell ref="B21:F21"/>
    <mergeCell ref="K21:L21"/>
    <mergeCell ref="B16:F16"/>
    <mergeCell ref="K16:L16"/>
    <mergeCell ref="B17:F17"/>
    <mergeCell ref="K17:L17"/>
    <mergeCell ref="B18:F18"/>
    <mergeCell ref="K18:L18"/>
    <mergeCell ref="K13:L14"/>
    <mergeCell ref="G2:K2"/>
    <mergeCell ref="C1:D2"/>
    <mergeCell ref="B19:F19"/>
    <mergeCell ref="K19:L19"/>
    <mergeCell ref="C46:H46"/>
    <mergeCell ref="C47:H47"/>
    <mergeCell ref="I46:N46"/>
    <mergeCell ref="I47:N47"/>
    <mergeCell ref="B13:F14"/>
    <mergeCell ref="G13:G14"/>
    <mergeCell ref="H13:H14"/>
    <mergeCell ref="I13:I14"/>
    <mergeCell ref="J13:J14"/>
    <mergeCell ref="C43:L44"/>
    <mergeCell ref="K22:L22"/>
    <mergeCell ref="B15:F15"/>
    <mergeCell ref="K15:L15"/>
    <mergeCell ref="G41:H41"/>
    <mergeCell ref="B22:F22"/>
    <mergeCell ref="B24:N24"/>
    <mergeCell ref="C48:D48"/>
    <mergeCell ref="F48:H48"/>
    <mergeCell ref="L48:N48"/>
    <mergeCell ref="I48:K48"/>
    <mergeCell ref="K54:N54"/>
    <mergeCell ref="L52:N52"/>
    <mergeCell ref="E53:J53"/>
    <mergeCell ref="E54:J54"/>
    <mergeCell ref="B53:D53"/>
    <mergeCell ref="B54:D54"/>
    <mergeCell ref="K53:N53"/>
    <mergeCell ref="I52:K52"/>
  </mergeCells>
  <printOptions horizontalCentered="1"/>
  <pageMargins left="0.23622047244094491" right="0.19685039370078741" top="0.31496062992125984" bottom="0.27559055118110237" header="0.19685039370078741" footer="0.23622047244094491"/>
  <pageSetup paperSize="9" scale="80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Danh sach</vt:lpstr>
      <vt:lpstr>Giay RDT</vt:lpstr>
      <vt:lpstr>B_KL1</vt:lpstr>
      <vt:lpstr>Danhsach</vt:lpstr>
      <vt:lpstr>Danhsach1</vt:lpstr>
      <vt:lpstr>GRDT</vt:lpstr>
      <vt:lpstr>'Giay RDT'!Print_Area</vt:lpstr>
    </vt:vector>
  </TitlesOfParts>
  <Company>Phong Cong Thuong Thai Thuy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THANH DAT</cp:lastModifiedBy>
  <cp:lastPrinted>2017-09-26T07:06:21Z</cp:lastPrinted>
  <dcterms:created xsi:type="dcterms:W3CDTF">2009-01-15T00:46:41Z</dcterms:created>
  <dcterms:modified xsi:type="dcterms:W3CDTF">2017-09-27T07:48:53Z</dcterms:modified>
  <cp:contentStatus/>
</cp:coreProperties>
</file>