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E:\CONG VIEC\OFFICE\MR. TRÀNG\1\MR THIEN\"/>
    </mc:Choice>
  </mc:AlternateContent>
  <bookViews>
    <workbookView xWindow="0" yWindow="0" windowWidth="12876" windowHeight="7152" tabRatio="952" activeTab="4"/>
  </bookViews>
  <sheets>
    <sheet name="SUMMARY PROJECT" sheetId="70" r:id="rId1"/>
    <sheet name="BẢNG KÊ VẬT LIỆU" sheetId="72" r:id="rId2"/>
    <sheet name="Bill 2.1 ĐƯỜNG NỘI BỘ" sheetId="66" r:id="rId3"/>
    <sheet name="Bill 2.2 HT THOÁT NƯỚC MƯA" sheetId="67" r:id="rId4"/>
    <sheet name="Bill 3. NHÀ KHO NGUYÊN LIỆU" sheetId="62" r:id="rId5"/>
    <sheet name="Bill 4. HÊ THỐNG ĐIỆN" sheetId="75" r:id="rId6"/>
    <sheet name="Bill 4.1 HỆ THỐNG BÁO CHÁY" sheetId="76" r:id="rId7"/>
    <sheet name="Bill 4.2 HỆ THỐNG CHỐNG SÉT" sheetId="77" r:id="rId8"/>
    <sheet name="BILL 5. PCCC" sheetId="73" r:id="rId9"/>
    <sheet name="Bill 6. HỆ THỐNG ĐÈN ĐƯỜNG" sheetId="78" r:id="rId10"/>
  </sheets>
  <functionGroups builtInGroupCount="18"/>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0" localSheetId="1">'[1]PNT-QUOT-#3'!#REF!</definedName>
    <definedName name="\0">'[1]PNT-QUOT-#3'!#REF!</definedName>
    <definedName name="\z" localSheetId="1">'[1]COAT&amp;WRAP-QIOT-#3'!#REF!</definedName>
    <definedName name="\z">'[1]COAT&amp;WRAP-QIOT-#3'!#REF!</definedName>
    <definedName name="__a1" localSheetId="1" hidden="1">{"'Sheet1'!$L$16"}</definedName>
    <definedName name="__a1" localSheetId="2" hidden="1">{"'Sheet1'!$L$16"}</definedName>
    <definedName name="__a1" localSheetId="3" hidden="1">{"'Sheet1'!$L$16"}</definedName>
    <definedName name="__a1" localSheetId="5" hidden="1">{"'Sheet1'!$L$16"}</definedName>
    <definedName name="__a1" localSheetId="6" hidden="1">{"'Sheet1'!$L$16"}</definedName>
    <definedName name="__a1" localSheetId="7" hidden="1">{"'Sheet1'!$L$16"}</definedName>
    <definedName name="__a1" localSheetId="8" hidden="1">{"'Sheet1'!$L$16"}</definedName>
    <definedName name="__a1" localSheetId="9" hidden="1">{"'Sheet1'!$L$16"}</definedName>
    <definedName name="__a1" localSheetId="0" hidden="1">{"'Sheet1'!$L$16"}</definedName>
    <definedName name="__a1" hidden="1">{"'Sheet1'!$L$16"}</definedName>
    <definedName name="_1DATA_DATA2_L">'[2]#REF'!#REF!</definedName>
    <definedName name="_a1" localSheetId="1" hidden="1">{"'Sheet1'!$L$16"}</definedName>
    <definedName name="_a1" localSheetId="2" hidden="1">{"'Sheet1'!$L$16"}</definedName>
    <definedName name="_a1" localSheetId="3" hidden="1">{"'Sheet1'!$L$16"}</definedName>
    <definedName name="_a1" localSheetId="5" hidden="1">{"'Sheet1'!$L$16"}</definedName>
    <definedName name="_a1" localSheetId="6" hidden="1">{"'Sheet1'!$L$16"}</definedName>
    <definedName name="_a1" localSheetId="7" hidden="1">{"'Sheet1'!$L$16"}</definedName>
    <definedName name="_a1" localSheetId="8" hidden="1">{"'Sheet1'!$L$16"}</definedName>
    <definedName name="_a1" localSheetId="9" hidden="1">{"'Sheet1'!$L$16"}</definedName>
    <definedName name="_a1" localSheetId="0" hidden="1">{"'Sheet1'!$L$16"}</definedName>
    <definedName name="_a1" hidden="1">{"'Sheet1'!$L$16"}</definedName>
    <definedName name="_btr4" localSheetId="5">'[3]TEN CONG TRINH'!$A$5:$B$16</definedName>
    <definedName name="_btr4" localSheetId="6">'[3]TEN CONG TRINH'!$A$5:$B$16</definedName>
    <definedName name="_btr4" localSheetId="7">'[3]TEN CONG TRINH'!$A$5:$B$16</definedName>
    <definedName name="_btr4" localSheetId="9">'[3]TEN CONG TRINH'!$A$5:$B$16</definedName>
    <definedName name="_btr4">'[3]TEN CONG TRINH'!$A$5:$B$16</definedName>
    <definedName name="_dam24" localSheetId="5">[4]GIAVLIEU!$M$51</definedName>
    <definedName name="_dam24" localSheetId="6">[4]GIAVLIEU!$M$51</definedName>
    <definedName name="_dam24" localSheetId="7">[4]GIAVLIEU!$M$51</definedName>
    <definedName name="_dam24" localSheetId="9">[4]GIAVLIEU!$M$51</definedName>
    <definedName name="_dam24">[4]GIAVLIEU!$M$51</definedName>
    <definedName name="_Fill" localSheetId="1" hidden="1">#REF!</definedName>
    <definedName name="_Fill" localSheetId="2" hidden="1">#REF!</definedName>
    <definedName name="_Fill" localSheetId="3" hidden="1">#REF!</definedName>
    <definedName name="_Fill" localSheetId="5" hidden="1">#REF!</definedName>
    <definedName name="_Fill" localSheetId="0" hidden="1">#REF!</definedName>
    <definedName name="_Fill" hidden="1">#REF!</definedName>
    <definedName name="_TVL1" localSheetId="1">#REF!</definedName>
    <definedName name="_TVL1" localSheetId="5">#REF!</definedName>
    <definedName name="_TVL1">#REF!</definedName>
    <definedName name="A" localSheetId="1">'[1]PNT-QUOT-#3'!#REF!</definedName>
    <definedName name="A">'[1]PNT-QUOT-#3'!#REF!</definedName>
    <definedName name="AAA" localSheetId="1">'[5]MTL$-INTER'!#REF!</definedName>
    <definedName name="AAA">'[6]MTL$-INTER'!#REF!</definedName>
    <definedName name="aaaaaaaaaaaaaaaaaaaaa" localSheetId="1">{"Thuxm2.xls","Sheet1"}</definedName>
    <definedName name="aaaaaaaaaaaaaaaaaaaaa" localSheetId="5">{"Thuxm2.xls","Sheet1"}</definedName>
    <definedName name="aaaaaaaaaaaaaaaaaaaaa" localSheetId="6">{"Thuxm2.xls","Sheet1"}</definedName>
    <definedName name="aaaaaaaaaaaaaaaaaaaaa" localSheetId="7">{"Thuxm2.xls","Sheet1"}</definedName>
    <definedName name="aaaaaaaaaaaaaaaaaaaaa" localSheetId="8">{"Thuxm2.xls","Sheet1"}</definedName>
    <definedName name="aaaaaaaaaaaaaaaaaaaaa" localSheetId="9">{"Thuxm2.xls","Sheet1"}</definedName>
    <definedName name="aaaaaaaaaaaaaaaaaaaaa">{"Thuxm2.xls","Sheet1"}</definedName>
    <definedName name="abc">'[6]MTL$-INTER'!#REF!</definedName>
    <definedName name="ấd">'[1]COAT&amp;WRAP-QIOT-#3'!#REF!</definedName>
    <definedName name="as" localSheetId="1">#REF!</definedName>
    <definedName name="as" localSheetId="3">#REF!</definedName>
    <definedName name="as" localSheetId="5">#REF!</definedName>
    <definedName name="as" localSheetId="0">#REF!</definedName>
    <definedName name="as">#REF!</definedName>
    <definedName name="B" localSheetId="1">'[1]PNT-QUOT-#3'!#REF!</definedName>
    <definedName name="B">'[1]PNT-QUOT-#3'!#REF!</definedName>
    <definedName name="bt" localSheetId="5">'[3]TEN CONG TRINH'!$A$5:$B$10</definedName>
    <definedName name="bt" localSheetId="6">'[3]TEN CONG TRINH'!$A$5:$B$10</definedName>
    <definedName name="bt" localSheetId="7">'[3]TEN CONG TRINH'!$A$5:$B$10</definedName>
    <definedName name="bt" localSheetId="9">'[3]TEN CONG TRINH'!$A$5:$B$10</definedName>
    <definedName name="bt">'[3]TEN CONG TRINH'!$A$5:$B$10</definedName>
    <definedName name="Btra" localSheetId="5">'[3]TEN CONG TRINH'!$C$13:$D$327</definedName>
    <definedName name="Btra" localSheetId="6">'[3]TEN CONG TRINH'!$C$13:$D$327</definedName>
    <definedName name="Btra" localSheetId="7">'[3]TEN CONG TRINH'!$C$13:$D$327</definedName>
    <definedName name="Btra" localSheetId="9">'[3]TEN CONG TRINH'!$C$13:$D$327</definedName>
    <definedName name="Btra">'[3]TEN CONG TRINH'!$C$13:$D$327</definedName>
    <definedName name="CCC">{"Thuxm2.xls","Sheet1"}</definedName>
    <definedName name="COAT" localSheetId="1">'[1]PNT-QUOT-#3'!#REF!</definedName>
    <definedName name="COAT">'[1]PNT-QUOT-#3'!#REF!</definedName>
    <definedName name="coatz">'[1]PNT-QUOT-#3'!#REF!</definedName>
    <definedName name="CS_10" localSheetId="1">#REF!</definedName>
    <definedName name="CS_10" localSheetId="2">#REF!</definedName>
    <definedName name="CS_10" localSheetId="3">#REF!</definedName>
    <definedName name="CS_10" localSheetId="5">#REF!</definedName>
    <definedName name="CS_10" localSheetId="0">#REF!</definedName>
    <definedName name="CS_10">#REF!</definedName>
    <definedName name="CS_100" localSheetId="1">#REF!</definedName>
    <definedName name="CS_100" localSheetId="2">#REF!</definedName>
    <definedName name="CS_100" localSheetId="3">#REF!</definedName>
    <definedName name="CS_100" localSheetId="5">#REF!</definedName>
    <definedName name="CS_100" localSheetId="0">#REF!</definedName>
    <definedName name="CS_100">#REF!</definedName>
    <definedName name="CS_10S" localSheetId="1">#REF!</definedName>
    <definedName name="CS_10S" localSheetId="2">#REF!</definedName>
    <definedName name="CS_10S" localSheetId="3">#REF!</definedName>
    <definedName name="CS_10S" localSheetId="5">#REF!</definedName>
    <definedName name="CS_10S" localSheetId="0">#REF!</definedName>
    <definedName name="CS_10S">#REF!</definedName>
    <definedName name="CS_120" localSheetId="1">#REF!</definedName>
    <definedName name="CS_120" localSheetId="2">#REF!</definedName>
    <definedName name="CS_120" localSheetId="3">#REF!</definedName>
    <definedName name="CS_120" localSheetId="5">#REF!</definedName>
    <definedName name="CS_120" localSheetId="0">#REF!</definedName>
    <definedName name="CS_120">#REF!</definedName>
    <definedName name="CS_140" localSheetId="1">#REF!</definedName>
    <definedName name="CS_140" localSheetId="2">#REF!</definedName>
    <definedName name="CS_140" localSheetId="3">#REF!</definedName>
    <definedName name="CS_140" localSheetId="5">#REF!</definedName>
    <definedName name="CS_140" localSheetId="0">#REF!</definedName>
    <definedName name="CS_140">#REF!</definedName>
    <definedName name="CS_160" localSheetId="1">#REF!</definedName>
    <definedName name="CS_160" localSheetId="2">#REF!</definedName>
    <definedName name="CS_160" localSheetId="3">#REF!</definedName>
    <definedName name="CS_160" localSheetId="5">#REF!</definedName>
    <definedName name="CS_160" localSheetId="0">#REF!</definedName>
    <definedName name="CS_160">#REF!</definedName>
    <definedName name="CS_20" localSheetId="1">#REF!</definedName>
    <definedName name="CS_20" localSheetId="2">#REF!</definedName>
    <definedName name="CS_20" localSheetId="3">#REF!</definedName>
    <definedName name="CS_20" localSheetId="5">#REF!</definedName>
    <definedName name="CS_20" localSheetId="0">#REF!</definedName>
    <definedName name="CS_20">#REF!</definedName>
    <definedName name="CS_30" localSheetId="1">#REF!</definedName>
    <definedName name="CS_30" localSheetId="2">#REF!</definedName>
    <definedName name="CS_30" localSheetId="3">#REF!</definedName>
    <definedName name="CS_30" localSheetId="5">#REF!</definedName>
    <definedName name="CS_30" localSheetId="0">#REF!</definedName>
    <definedName name="CS_30">#REF!</definedName>
    <definedName name="CS_40" localSheetId="1">#REF!</definedName>
    <definedName name="CS_40" localSheetId="2">#REF!</definedName>
    <definedName name="CS_40" localSheetId="3">#REF!</definedName>
    <definedName name="CS_40" localSheetId="5">#REF!</definedName>
    <definedName name="CS_40" localSheetId="0">#REF!</definedName>
    <definedName name="CS_40">#REF!</definedName>
    <definedName name="CS_40S" localSheetId="1">#REF!</definedName>
    <definedName name="CS_40S" localSheetId="2">#REF!</definedName>
    <definedName name="CS_40S" localSheetId="3">#REF!</definedName>
    <definedName name="CS_40S" localSheetId="5">#REF!</definedName>
    <definedName name="CS_40S" localSheetId="0">#REF!</definedName>
    <definedName name="CS_40S">#REF!</definedName>
    <definedName name="CS_5S" localSheetId="1">#REF!</definedName>
    <definedName name="CS_5S" localSheetId="2">#REF!</definedName>
    <definedName name="CS_5S" localSheetId="3">#REF!</definedName>
    <definedName name="CS_5S" localSheetId="5">#REF!</definedName>
    <definedName name="CS_5S" localSheetId="0">#REF!</definedName>
    <definedName name="CS_5S">#REF!</definedName>
    <definedName name="CS_60" localSheetId="1">#REF!</definedName>
    <definedName name="CS_60" localSheetId="2">#REF!</definedName>
    <definedName name="CS_60" localSheetId="3">#REF!</definedName>
    <definedName name="CS_60" localSheetId="5">#REF!</definedName>
    <definedName name="CS_60" localSheetId="0">#REF!</definedName>
    <definedName name="CS_60">#REF!</definedName>
    <definedName name="CS_80" localSheetId="1">#REF!</definedName>
    <definedName name="CS_80" localSheetId="2">#REF!</definedName>
    <definedName name="CS_80" localSheetId="3">#REF!</definedName>
    <definedName name="CS_80" localSheetId="5">#REF!</definedName>
    <definedName name="CS_80" localSheetId="0">#REF!</definedName>
    <definedName name="CS_80">#REF!</definedName>
    <definedName name="CS_80S" localSheetId="1">#REF!</definedName>
    <definedName name="CS_80S" localSheetId="2">#REF!</definedName>
    <definedName name="CS_80S" localSheetId="3">#REF!</definedName>
    <definedName name="CS_80S" localSheetId="5">#REF!</definedName>
    <definedName name="CS_80S" localSheetId="0">#REF!</definedName>
    <definedName name="CS_80S">#REF!</definedName>
    <definedName name="CS_STD" localSheetId="1">#REF!</definedName>
    <definedName name="CS_STD" localSheetId="2">#REF!</definedName>
    <definedName name="CS_STD" localSheetId="3">#REF!</definedName>
    <definedName name="CS_STD" localSheetId="5">#REF!</definedName>
    <definedName name="CS_STD" localSheetId="0">#REF!</definedName>
    <definedName name="CS_STD">#REF!</definedName>
    <definedName name="CS_XS" localSheetId="1">#REF!</definedName>
    <definedName name="CS_XS" localSheetId="2">#REF!</definedName>
    <definedName name="CS_XS" localSheetId="3">#REF!</definedName>
    <definedName name="CS_XS" localSheetId="5">#REF!</definedName>
    <definedName name="CS_XS" localSheetId="0">#REF!</definedName>
    <definedName name="CS_XS">#REF!</definedName>
    <definedName name="CS_XXS" localSheetId="1">#REF!</definedName>
    <definedName name="CS_XXS" localSheetId="2">#REF!</definedName>
    <definedName name="CS_XXS" localSheetId="3">#REF!</definedName>
    <definedName name="CS_XXS" localSheetId="5">#REF!</definedName>
    <definedName name="CS_XXS" localSheetId="0">#REF!</definedName>
    <definedName name="CS_XXS">#REF!</definedName>
    <definedName name="d">'[1]COAT&amp;WRAP-QIOT-#3'!#REF!</definedName>
    <definedName name="DACBIET" localSheetId="1">#REF!</definedName>
    <definedName name="DACBIET" localSheetId="3">#REF!</definedName>
    <definedName name="DACBIET" localSheetId="5">#REF!</definedName>
    <definedName name="DACBIET" localSheetId="0">#REF!</definedName>
    <definedName name="DACBIET">#REF!</definedName>
    <definedName name="ddd">'[1]COAT&amp;WRAP-QIOT-#3'!#REF!</definedName>
    <definedName name="Document_array" localSheetId="1">{"Thuxm2.xls","Sheet1"}</definedName>
    <definedName name="Document_array" localSheetId="2">{"Thuxm2.xls","Sheet1"}</definedName>
    <definedName name="Document_array" localSheetId="3">{"Thuxm2.xls","Sheet1"}</definedName>
    <definedName name="Document_array" localSheetId="5">{"Thuxm2.xls","Sheet1"}</definedName>
    <definedName name="Document_array" localSheetId="6">{"Thuxm2.xls","Sheet1"}</definedName>
    <definedName name="Document_array" localSheetId="7">{"Thuxm2.xls","Sheet1"}</definedName>
    <definedName name="Document_array" localSheetId="8">{"Thuxm2.xls","Sheet1"}</definedName>
    <definedName name="Document_array" localSheetId="9">{"Thuxm2.xls","Sheet1"}</definedName>
    <definedName name="Document_array" localSheetId="0">{"Thuxm2.xls","Sheet1"}</definedName>
    <definedName name="Document_array">{"Thuxm2.xls","Sheet1"}</definedName>
    <definedName name="dxntygmnjtyrnjty">'[7]COAT&amp;WRAP-QIOT-#3'!#REF!</definedName>
    <definedName name="f" localSheetId="1">#REF!</definedName>
    <definedName name="f" localSheetId="5">#REF!</definedName>
    <definedName name="f">#REF!</definedName>
    <definedName name="FP" localSheetId="1">'[1]COAT&amp;WRAP-QIOT-#3'!#REF!</definedName>
    <definedName name="FP">'[1]COAT&amp;WRAP-QIOT-#3'!#REF!</definedName>
    <definedName name="gcm" localSheetId="1">'[8]gia vt,nc,may'!$H$7:$I$17</definedName>
    <definedName name="gcm">'[8]gia vt,nc,may'!$H$7:$I$17</definedName>
    <definedName name="gnc" localSheetId="1">'[8]gia vt,nc,may'!$E$7:$F$12</definedName>
    <definedName name="gnc">'[8]gia vt,nc,may'!$E$7:$F$12</definedName>
    <definedName name="go" localSheetId="5">[4]GIAVLIEU!$M$70</definedName>
    <definedName name="go" localSheetId="6">[4]GIAVLIEU!$M$70</definedName>
    <definedName name="go" localSheetId="7">[4]GIAVLIEU!$M$70</definedName>
    <definedName name="go" localSheetId="9">[4]GIAVLIEU!$M$70</definedName>
    <definedName name="go">[4]GIAVLIEU!$M$70</definedName>
    <definedName name="goi" localSheetId="5">[4]GIAVLIEU!$M$67</definedName>
    <definedName name="goi" localSheetId="6">[4]GIAVLIEU!$M$67</definedName>
    <definedName name="goi" localSheetId="7">[4]GIAVLIEU!$M$67</definedName>
    <definedName name="goi" localSheetId="9">[4]GIAVLIEU!$M$67</definedName>
    <definedName name="goi">[4]GIAVLIEU!$M$67</definedName>
    <definedName name="gvt" localSheetId="1">'[8]gia vt,nc,may'!$B$7:$C$159</definedName>
    <definedName name="gvt">'[8]gia vt,nc,may'!$B$7:$C$159</definedName>
    <definedName name="hd" localSheetId="1">#REF!</definedName>
    <definedName name="hd" localSheetId="2">#REF!</definedName>
    <definedName name="hd" localSheetId="3">#REF!</definedName>
    <definedName name="hd" localSheetId="5">#REF!</definedName>
    <definedName name="hd" localSheetId="0">#REF!</definedName>
    <definedName name="hd">#REF!</definedName>
    <definedName name="hn" localSheetId="1">#REF!</definedName>
    <definedName name="hn" localSheetId="2">#REF!</definedName>
    <definedName name="hn" localSheetId="3">#REF!</definedName>
    <definedName name="hn" localSheetId="5">#REF!</definedName>
    <definedName name="hn" localSheetId="0">#REF!</definedName>
    <definedName name="hn">#REF!</definedName>
    <definedName name="hs" localSheetId="1">#REF!</definedName>
    <definedName name="hs" localSheetId="2">#REF!</definedName>
    <definedName name="hs" localSheetId="3">#REF!</definedName>
    <definedName name="hs" localSheetId="5">#REF!</definedName>
    <definedName name="hs" localSheetId="0">#REF!</definedName>
    <definedName name="hs">#REF!</definedName>
    <definedName name="hu" localSheetId="1">#REF!</definedName>
    <definedName name="hu" localSheetId="2">#REF!</definedName>
    <definedName name="hu" localSheetId="3">#REF!</definedName>
    <definedName name="hu" localSheetId="5">#REF!</definedName>
    <definedName name="hu" localSheetId="0">#REF!</definedName>
    <definedName name="hu">#REF!</definedName>
    <definedName name="I">'[7]PNT-QUOT-#3'!#REF!</definedName>
    <definedName name="IO" localSheetId="1">'[1]COAT&amp;WRAP-QIOT-#3'!#REF!</definedName>
    <definedName name="IO">'[1]COAT&amp;WRAP-QIOT-#3'!#REF!</definedName>
    <definedName name="KLVL1" localSheetId="1">#REF!</definedName>
    <definedName name="KLVL1" localSheetId="5">#REF!</definedName>
    <definedName name="KLVL1">#REF!</definedName>
    <definedName name="kq">EVALUATE(RIGHT('[9]SMART BOART'!XFD1,LEN('[9]SMART BOART'!XFD1)-FIND(":",'[9]SMART BOART'!XFD1)))</definedName>
    <definedName name="MAT" localSheetId="1">'[1]COAT&amp;WRAP-QIOT-#3'!#REF!</definedName>
    <definedName name="MAT">'[1]COAT&amp;WRAP-QIOT-#3'!#REF!</definedName>
    <definedName name="MF" localSheetId="1">'[1]COAT&amp;WRAP-QIOT-#3'!#REF!</definedName>
    <definedName name="MF">'[1]COAT&amp;WRAP-QIOT-#3'!#REF!</definedName>
    <definedName name="minh" localSheetId="1">{"Thuxm2.xls","Sheet1"}</definedName>
    <definedName name="minh" localSheetId="5">{"Thuxm2.xls","Sheet1"}</definedName>
    <definedName name="minh" localSheetId="6">{"Thuxm2.xls","Sheet1"}</definedName>
    <definedName name="minh" localSheetId="7">{"Thuxm2.xls","Sheet1"}</definedName>
    <definedName name="minh" localSheetId="8">{"Thuxm2.xls","Sheet1"}</definedName>
    <definedName name="minh" localSheetId="9">{"Thuxm2.xls","Sheet1"}</definedName>
    <definedName name="minh" localSheetId="0">{"Thuxm2.xls","Sheet1"}</definedName>
    <definedName name="minh">{"Thuxm2.xls","Sheet1"}</definedName>
    <definedName name="no" localSheetId="1">#REF!</definedName>
    <definedName name="no" localSheetId="5">#REF!</definedName>
    <definedName name="no" localSheetId="0">#REF!</definedName>
    <definedName name="no">#REF!</definedName>
    <definedName name="P" localSheetId="1">'[1]PNT-QUOT-#3'!#REF!</definedName>
    <definedName name="P">'[1]PNT-QUOT-#3'!#REF!</definedName>
    <definedName name="PEJM" localSheetId="1">'[1]COAT&amp;WRAP-QIOT-#3'!#REF!</definedName>
    <definedName name="PEJM">'[1]COAT&amp;WRAP-QIOT-#3'!#REF!</definedName>
    <definedName name="PF" localSheetId="1">'[1]PNT-QUOT-#3'!#REF!</definedName>
    <definedName name="PF">'[1]PNT-QUOT-#3'!#REF!</definedName>
    <definedName name="pfs">'[1]PNT-QUOT-#3'!#REF!</definedName>
    <definedName name="PM" localSheetId="1">[10]IBASE!$AH$16:$AV$110</definedName>
    <definedName name="PM">[10]IBASE!$AH$16:$AV$110</definedName>
    <definedName name="_xlnm.Print_Area" localSheetId="1">'BẢNG KÊ VẬT LIỆU'!$A$1:$C$57</definedName>
    <definedName name="_xlnm.Print_Area" localSheetId="3">'Bill 2.2 HT THOÁT NƯỚC MƯA'!$A$1:$H$46</definedName>
    <definedName name="_xlnm.Print_Area" localSheetId="0">'SUMMARY PROJECT'!$A$3:$D$32</definedName>
    <definedName name="Print_Area_MI" localSheetId="1">[11]ESTI.!$A$1:$U$52</definedName>
    <definedName name="Print_Area_MI">[12]ESTI.!$A$1:$U$52</definedName>
    <definedName name="_xlnm.Print_Titles" localSheetId="1">'BẢNG KÊ VẬT LIỆU'!$1:$4</definedName>
    <definedName name="_xlnm.Print_Titles" localSheetId="4">'Bill 3. NHÀ KHO NGUYÊN LIỆU'!$1:$4</definedName>
    <definedName name="_xlnm.Print_Titles" localSheetId="5">'Bill 4. HÊ THỐNG ĐIỆN'!$1:$4</definedName>
    <definedName name="_xlnm.Print_Titles" localSheetId="8">'BILL 5. PCCC'!$1:$4</definedName>
    <definedName name="_xlnm.Print_Titles" localSheetId="0">'SUMMARY PROJECT'!$1:$5</definedName>
    <definedName name="RT" localSheetId="1">'[1]COAT&amp;WRAP-QIOT-#3'!#REF!</definedName>
    <definedName name="RT">'[1]COAT&amp;WRAP-QIOT-#3'!#REF!</definedName>
    <definedName name="SB" localSheetId="1">[10]IBASE!$AH$7:$AL$14</definedName>
    <definedName name="SB">[10]IBASE!$AH$7:$AL$14</definedName>
    <definedName name="SCCR" localSheetId="1">#REF!</definedName>
    <definedName name="SCCR" localSheetId="2">#REF!</definedName>
    <definedName name="SCCR" localSheetId="3">#REF!</definedName>
    <definedName name="SCCR" localSheetId="5">#REF!</definedName>
    <definedName name="SCCR" localSheetId="0">#REF!</definedName>
    <definedName name="SCCR">#REF!</definedName>
    <definedName name="SCDT" localSheetId="1">#REF!</definedName>
    <definedName name="SCDT" localSheetId="2">#REF!</definedName>
    <definedName name="SCDT" localSheetId="3">#REF!</definedName>
    <definedName name="SCDT" localSheetId="5">#REF!</definedName>
    <definedName name="SCDT" localSheetId="0">#REF!</definedName>
    <definedName name="SCDT">#REF!</definedName>
    <definedName name="SO" localSheetId="1">#REF!</definedName>
    <definedName name="SO" localSheetId="3">#REF!</definedName>
    <definedName name="SO" localSheetId="5">#REF!</definedName>
    <definedName name="SO" localSheetId="0">#REF!</definedName>
    <definedName name="SO">#REF!</definedName>
    <definedName name="SORT" localSheetId="1">#REF!</definedName>
    <definedName name="SORT" localSheetId="2">#REF!</definedName>
    <definedName name="SORT" localSheetId="3">#REF!</definedName>
    <definedName name="SORT" localSheetId="5">#REF!</definedName>
    <definedName name="SORT" localSheetId="0">#REF!</definedName>
    <definedName name="SORT">#REF!</definedName>
    <definedName name="SORT_AREA" localSheetId="1">'[11]DI-ESTI'!$A$8:$R$489</definedName>
    <definedName name="SORT_AREA">'[12]DI-ESTI'!$A$8:$R$489</definedName>
    <definedName name="SP" localSheetId="1">'[1]PNT-QUOT-#3'!#REF!</definedName>
    <definedName name="SP">'[1]PNT-QUOT-#3'!#REF!</definedName>
    <definedName name="sum">'[1]PNT-QUOT-#3'!#REF!</definedName>
    <definedName name="theph" localSheetId="5">[4]GIAVLIEU!$M$41</definedName>
    <definedName name="theph" localSheetId="6">[4]GIAVLIEU!$M$41</definedName>
    <definedName name="theph" localSheetId="7">[4]GIAVLIEU!$M$41</definedName>
    <definedName name="theph" localSheetId="9">[4]GIAVLIEU!$M$41</definedName>
    <definedName name="theph">[4]GIAVLIEU!$M$41</definedName>
    <definedName name="THK" localSheetId="1">'[1]COAT&amp;WRAP-QIOT-#3'!#REF!</definedName>
    <definedName name="THK">'[1]COAT&amp;WRAP-QIOT-#3'!#REF!</definedName>
    <definedName name="TR" localSheetId="1">#REF!</definedName>
    <definedName name="TR" localSheetId="5">#REF!</definedName>
    <definedName name="TR">#REF!</definedName>
    <definedName name="TRONGSO" localSheetId="1">#REF!</definedName>
    <definedName name="TRONGSO" localSheetId="3">#REF!</definedName>
    <definedName name="TRONGSO" localSheetId="5">#REF!</definedName>
    <definedName name="TRONGSO" localSheetId="0">#REF!</definedName>
    <definedName name="TRONGSO">#REF!</definedName>
    <definedName name="u" localSheetId="1">#REF!</definedName>
    <definedName name="u" localSheetId="2">#REF!</definedName>
    <definedName name="u" localSheetId="3">#REF!</definedName>
    <definedName name="u" localSheetId="5">#REF!</definedName>
    <definedName name="u" localSheetId="0">#REF!</definedName>
    <definedName name="u">#REF!</definedName>
    <definedName name="v" localSheetId="1">#REF!</definedName>
    <definedName name="v" localSheetId="5">#REF!</definedName>
    <definedName name="v">#REF!</definedName>
    <definedName name="wefr2">'[1]COAT&amp;WRAP-QIOT-#3'!#REF!</definedName>
    <definedName name="WORKSHOP" localSheetId="1">{"Thuxm2.xls","Sheet1"}</definedName>
    <definedName name="WORKSHOP" localSheetId="2">{"Thuxm2.xls","Sheet1"}</definedName>
    <definedName name="WORKSHOP" localSheetId="3">{"Thuxm2.xls","Sheet1"}</definedName>
    <definedName name="WORKSHOP" localSheetId="5">{"Thuxm2.xls","Sheet1"}</definedName>
    <definedName name="WORKSHOP" localSheetId="6">{"Thuxm2.xls","Sheet1"}</definedName>
    <definedName name="WORKSHOP" localSheetId="7">{"Thuxm2.xls","Sheet1"}</definedName>
    <definedName name="WORKSHOP" localSheetId="8">{"Thuxm2.xls","Sheet1"}</definedName>
    <definedName name="WORKSHOP" localSheetId="9">{"Thuxm2.xls","Sheet1"}</definedName>
    <definedName name="WORKSHOP" localSheetId="0">{"Thuxm2.xls","Sheet1"}</definedName>
    <definedName name="WORKSHOP">{"Thuxm2.xls","Sheet1"}</definedName>
    <definedName name="ZYX" localSheetId="1">#REF!</definedName>
    <definedName name="ZYX" localSheetId="2">#REF!</definedName>
    <definedName name="ZYX" localSheetId="3">#REF!</definedName>
    <definedName name="ZYX" localSheetId="5">#REF!</definedName>
    <definedName name="ZYX" localSheetId="0">#REF!</definedName>
    <definedName name="ZYX">#REF!</definedName>
    <definedName name="ZZZ" localSheetId="1">#REF!</definedName>
    <definedName name="ZZZ" localSheetId="2">#REF!</definedName>
    <definedName name="ZZZ" localSheetId="3">#REF!</definedName>
    <definedName name="ZZZ" localSheetId="5">#REF!</definedName>
    <definedName name="ZZZ" localSheetId="0">#REF!</definedName>
    <definedName name="ZZZ">#REF!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1098" i="62" l="1"/>
  <c r="C1092" i="62" l="1"/>
  <c r="C1087" i="62"/>
  <c r="C987" i="62"/>
  <c r="C965" i="62"/>
  <c r="C1093" i="62" l="1"/>
  <c r="C1025" i="62"/>
  <c r="C67" i="62" l="1"/>
  <c r="C68" i="62"/>
  <c r="C591" i="62"/>
  <c r="C683" i="62"/>
  <c r="G27" i="73" l="1"/>
  <c r="G65" i="73"/>
  <c r="G64" i="73"/>
  <c r="G17" i="73"/>
  <c r="G54" i="73"/>
  <c r="G57" i="73"/>
  <c r="K58" i="73"/>
  <c r="C30" i="62"/>
  <c r="C25" i="62"/>
  <c r="C31" i="62"/>
  <c r="C29" i="62"/>
  <c r="C26" i="62"/>
  <c r="C27" i="62"/>
  <c r="C24" i="62"/>
  <c r="C28" i="62"/>
  <c r="G56" i="73" l="1"/>
  <c r="F42" i="73" l="1"/>
  <c r="E42" i="73"/>
  <c r="K11" i="73" l="1"/>
  <c r="K12" i="73"/>
  <c r="K14" i="73"/>
  <c r="K16" i="73"/>
  <c r="G15" i="67" l="1"/>
  <c r="G16" i="67"/>
  <c r="G11" i="67"/>
  <c r="H10" i="62" l="1"/>
  <c r="H13" i="62"/>
  <c r="H34" i="62"/>
  <c r="H44" i="62"/>
  <c r="H45" i="62"/>
  <c r="H47" i="62"/>
  <c r="H49" i="62"/>
  <c r="H51" i="62"/>
  <c r="H53" i="62"/>
  <c r="H55" i="62"/>
  <c r="H57" i="62"/>
  <c r="H59" i="62"/>
  <c r="H61" i="62"/>
  <c r="H73" i="62"/>
  <c r="H83" i="62"/>
  <c r="H84" i="62"/>
  <c r="H86" i="62"/>
  <c r="H88" i="62"/>
  <c r="H90" i="62"/>
  <c r="H92" i="62"/>
  <c r="H94" i="62"/>
  <c r="H96" i="62"/>
  <c r="H98" i="62"/>
  <c r="H101" i="62"/>
  <c r="H111" i="62"/>
  <c r="H112" i="62"/>
  <c r="H114" i="62"/>
  <c r="H116" i="62"/>
  <c r="H118" i="62"/>
  <c r="H120" i="62"/>
  <c r="H122" i="62"/>
  <c r="H124" i="62"/>
  <c r="H126" i="62"/>
  <c r="H129" i="62"/>
  <c r="H130" i="62"/>
  <c r="H132" i="62"/>
  <c r="H134" i="62"/>
  <c r="H136" i="62"/>
  <c r="H138" i="62"/>
  <c r="H140" i="62"/>
  <c r="H142" i="62"/>
  <c r="H144" i="62"/>
  <c r="H146" i="62"/>
  <c r="H147" i="62"/>
  <c r="H149" i="62"/>
  <c r="H151" i="62"/>
  <c r="H153" i="62"/>
  <c r="H155" i="62"/>
  <c r="H157" i="62"/>
  <c r="H158" i="62"/>
  <c r="H160" i="62"/>
  <c r="H162" i="62"/>
  <c r="H164" i="62"/>
  <c r="H166" i="62"/>
  <c r="H167" i="62"/>
  <c r="H168" i="62"/>
  <c r="H170" i="62"/>
  <c r="H172" i="62"/>
  <c r="H176" i="62"/>
  <c r="H177" i="62"/>
  <c r="H187" i="62"/>
  <c r="H188" i="62"/>
  <c r="H190" i="62"/>
  <c r="H192" i="62"/>
  <c r="H194" i="62"/>
  <c r="H196" i="62"/>
  <c r="H198" i="62"/>
  <c r="H200" i="62"/>
  <c r="H202" i="62"/>
  <c r="H204" i="62"/>
  <c r="H214" i="62"/>
  <c r="H215" i="62"/>
  <c r="H217" i="62"/>
  <c r="H219" i="62"/>
  <c r="H221" i="62"/>
  <c r="H223" i="62"/>
  <c r="H225" i="62"/>
  <c r="H227" i="62"/>
  <c r="H229" i="62"/>
  <c r="H230" i="62"/>
  <c r="H232" i="62"/>
  <c r="H234" i="62"/>
  <c r="H236" i="62"/>
  <c r="H238" i="62"/>
  <c r="H240" i="62"/>
  <c r="H242" i="62"/>
  <c r="H244" i="62"/>
  <c r="H246" i="62"/>
  <c r="H247" i="62"/>
  <c r="H249" i="62"/>
  <c r="H251" i="62"/>
  <c r="H252" i="62"/>
  <c r="H253" i="62"/>
  <c r="H255" i="62"/>
  <c r="H257" i="62"/>
  <c r="H258" i="62"/>
  <c r="H260" i="62"/>
  <c r="H262" i="62"/>
  <c r="H264" i="62"/>
  <c r="H266" i="62"/>
  <c r="H268" i="62"/>
  <c r="H269" i="62"/>
  <c r="H270" i="62"/>
  <c r="H272" i="62"/>
  <c r="H274" i="62"/>
  <c r="H280" i="62"/>
  <c r="H281" i="62"/>
  <c r="H282" i="62"/>
  <c r="H284" i="62"/>
  <c r="H286" i="62"/>
  <c r="H288" i="62"/>
  <c r="H290" i="62"/>
  <c r="H292" i="62"/>
  <c r="H293" i="62"/>
  <c r="H295" i="62"/>
  <c r="H297" i="62"/>
  <c r="H299" i="62"/>
  <c r="H301" i="62"/>
  <c r="H303" i="62"/>
  <c r="H304" i="62"/>
  <c r="H306" i="62"/>
  <c r="H308" i="62"/>
  <c r="H310" i="62"/>
  <c r="H312" i="62"/>
  <c r="H314" i="62"/>
  <c r="H315" i="62"/>
  <c r="H317" i="62"/>
  <c r="H318" i="62"/>
  <c r="H320" i="62"/>
  <c r="H326" i="62"/>
  <c r="H332" i="62"/>
  <c r="H336" i="62"/>
  <c r="H340" i="62"/>
  <c r="H341" i="62"/>
  <c r="H342" i="62"/>
  <c r="H344" i="62"/>
  <c r="H346" i="62"/>
  <c r="H348" i="62"/>
  <c r="H349" i="62"/>
  <c r="H351" i="62"/>
  <c r="H353" i="62"/>
  <c r="H355" i="62"/>
  <c r="H356" i="62"/>
  <c r="H358" i="62"/>
  <c r="H360" i="62"/>
  <c r="H361" i="62"/>
  <c r="H363" i="62"/>
  <c r="H365" i="62"/>
  <c r="H366" i="62"/>
  <c r="H368" i="62"/>
  <c r="H370" i="62"/>
  <c r="H371" i="62"/>
  <c r="H373" i="62"/>
  <c r="H375" i="62"/>
  <c r="H376" i="62"/>
  <c r="H378" i="62"/>
  <c r="H380" i="62"/>
  <c r="H381" i="62"/>
  <c r="H384" i="62"/>
  <c r="H387" i="62"/>
  <c r="H390" i="62"/>
  <c r="H393" i="62"/>
  <c r="H394" i="62"/>
  <c r="H397" i="62"/>
  <c r="H400" i="62"/>
  <c r="H401" i="62"/>
  <c r="H402" i="62"/>
  <c r="H404" i="62"/>
  <c r="H406" i="62"/>
  <c r="H408" i="62"/>
  <c r="H410" i="62"/>
  <c r="H412" i="62"/>
  <c r="H413" i="62"/>
  <c r="H414" i="62"/>
  <c r="H416" i="62"/>
  <c r="H418" i="62"/>
  <c r="H420" i="62"/>
  <c r="H422" i="62"/>
  <c r="H424" i="62"/>
  <c r="H425" i="62"/>
  <c r="H426" i="62"/>
  <c r="H428" i="62"/>
  <c r="H430" i="62"/>
  <c r="H432" i="62"/>
  <c r="H434" i="62"/>
  <c r="H435" i="62"/>
  <c r="H437" i="62"/>
  <c r="H439" i="62"/>
  <c r="H441" i="62"/>
  <c r="H443" i="62"/>
  <c r="H444" i="62"/>
  <c r="H445" i="62"/>
  <c r="H447" i="62"/>
  <c r="H449" i="62"/>
  <c r="H451" i="62"/>
  <c r="H453" i="62"/>
  <c r="H454" i="62"/>
  <c r="H455" i="62"/>
  <c r="H457" i="62"/>
  <c r="H459" i="62"/>
  <c r="H461" i="62"/>
  <c r="H463" i="62"/>
  <c r="H464" i="62"/>
  <c r="H465" i="62"/>
  <c r="H467" i="62"/>
  <c r="H469" i="62"/>
  <c r="H470" i="62"/>
  <c r="H472" i="62"/>
  <c r="H474" i="62"/>
  <c r="H475" i="62"/>
  <c r="H477" i="62"/>
  <c r="H479" i="62"/>
  <c r="H480" i="62"/>
  <c r="H481" i="62"/>
  <c r="H483" i="62"/>
  <c r="H485" i="62"/>
  <c r="H487" i="62"/>
  <c r="H489" i="62"/>
  <c r="H490" i="62"/>
  <c r="H491" i="62"/>
  <c r="H493" i="62"/>
  <c r="H495" i="62"/>
  <c r="H497" i="62"/>
  <c r="H499" i="62"/>
  <c r="H500" i="62"/>
  <c r="H501" i="62"/>
  <c r="H503" i="62"/>
  <c r="H505" i="62"/>
  <c r="H507" i="62"/>
  <c r="H509" i="62"/>
  <c r="H510" i="62"/>
  <c r="H511" i="62"/>
  <c r="H513" i="62"/>
  <c r="H515" i="62"/>
  <c r="H517" i="62"/>
  <c r="H519" i="62"/>
  <c r="H520" i="62"/>
  <c r="H521" i="62"/>
  <c r="H523" i="62"/>
  <c r="H525" i="62"/>
  <c r="H527" i="62"/>
  <c r="H529" i="62"/>
  <c r="H530" i="62"/>
  <c r="H531" i="62"/>
  <c r="H532" i="62"/>
  <c r="H534" i="62"/>
  <c r="H536" i="62"/>
  <c r="H538" i="62"/>
  <c r="H540" i="62"/>
  <c r="H541" i="62"/>
  <c r="H542" i="62"/>
  <c r="H544" i="62"/>
  <c r="H546" i="62"/>
  <c r="H548" i="62"/>
  <c r="H550" i="62"/>
  <c r="H551" i="62"/>
  <c r="H552" i="62"/>
  <c r="H554" i="62"/>
  <c r="H556" i="62"/>
  <c r="H558" i="62"/>
  <c r="H560" i="62"/>
  <c r="H561" i="62"/>
  <c r="H562" i="62"/>
  <c r="H564" i="62"/>
  <c r="H566" i="62"/>
  <c r="H568" i="62"/>
  <c r="H570" i="62"/>
  <c r="H571" i="62"/>
  <c r="H572" i="62"/>
  <c r="H575" i="62"/>
  <c r="H578" i="62"/>
  <c r="H584" i="62"/>
  <c r="H590" i="62"/>
  <c r="H598" i="62"/>
  <c r="H606" i="62"/>
  <c r="H617" i="62"/>
  <c r="H628" i="62"/>
  <c r="H638" i="62"/>
  <c r="H648" i="62"/>
  <c r="H652" i="62"/>
  <c r="H656" i="62"/>
  <c r="H660" i="62"/>
  <c r="H662" i="62"/>
  <c r="H665" i="62"/>
  <c r="H666" i="62"/>
  <c r="H669" i="62"/>
  <c r="H672" i="62"/>
  <c r="H675" i="62"/>
  <c r="H678" i="62"/>
  <c r="H679" i="62"/>
  <c r="H685" i="62"/>
  <c r="H688" i="62"/>
  <c r="H691" i="62"/>
  <c r="H695" i="62"/>
  <c r="H701" i="62"/>
  <c r="H704" i="62"/>
  <c r="H709" i="62"/>
  <c r="H713" i="62"/>
  <c r="H716" i="62"/>
  <c r="H718" i="62"/>
  <c r="H720" i="62"/>
  <c r="H721" i="62"/>
  <c r="H724" i="62"/>
  <c r="H727" i="62"/>
  <c r="H730" i="62"/>
  <c r="H734" i="62"/>
  <c r="H735" i="62"/>
  <c r="H743" i="62"/>
  <c r="H751" i="62"/>
  <c r="H762" i="62"/>
  <c r="H773" i="62"/>
  <c r="H783" i="62"/>
  <c r="H793" i="62"/>
  <c r="H797" i="62"/>
  <c r="H801" i="62"/>
  <c r="H803" i="62"/>
  <c r="H806" i="62"/>
  <c r="H807" i="62"/>
  <c r="H810" i="62"/>
  <c r="H813" i="62"/>
  <c r="H816" i="62"/>
  <c r="H819" i="62"/>
  <c r="H820" i="62"/>
  <c r="H826" i="62"/>
  <c r="H829" i="62"/>
  <c r="H832" i="62"/>
  <c r="H836" i="62"/>
  <c r="H842" i="62"/>
  <c r="H845" i="62"/>
  <c r="H850" i="62"/>
  <c r="H854" i="62"/>
  <c r="H857" i="62"/>
  <c r="H859" i="62"/>
  <c r="H861" i="62"/>
  <c r="H862" i="62"/>
  <c r="H865" i="62"/>
  <c r="H868" i="62"/>
  <c r="H871" i="62"/>
  <c r="H882" i="62"/>
  <c r="H883" i="62"/>
  <c r="H885" i="62"/>
  <c r="H887" i="62"/>
  <c r="H889" i="62"/>
  <c r="H891" i="62"/>
  <c r="H893" i="62"/>
  <c r="H895" i="62"/>
  <c r="H897" i="62"/>
  <c r="H899" i="62"/>
  <c r="H901" i="62"/>
  <c r="H904" i="62"/>
  <c r="H907" i="62"/>
  <c r="H908" i="62"/>
  <c r="H910" i="62"/>
  <c r="H912" i="62"/>
  <c r="H914" i="62"/>
  <c r="H918" i="62"/>
  <c r="H921" i="62"/>
  <c r="H923" i="62"/>
  <c r="H927" i="62"/>
  <c r="H929" i="62"/>
  <c r="H962" i="62"/>
  <c r="H964" i="62"/>
  <c r="H966" i="62"/>
  <c r="H968" i="62"/>
  <c r="H999" i="62"/>
  <c r="H1012" i="62"/>
  <c r="H1022" i="62"/>
  <c r="H1036" i="62"/>
  <c r="H1049" i="62"/>
  <c r="H1059" i="62"/>
  <c r="H1062" i="62"/>
  <c r="H1064" i="62"/>
  <c r="H1068" i="62"/>
  <c r="H1071" i="62"/>
  <c r="H1072" i="62"/>
  <c r="H1074" i="62"/>
  <c r="H1081" i="62"/>
  <c r="H1089" i="62"/>
  <c r="H1094" i="62"/>
  <c r="H7" i="75"/>
  <c r="H8" i="75"/>
  <c r="H9" i="75"/>
  <c r="H10" i="75"/>
  <c r="H11" i="75"/>
  <c r="H12" i="75"/>
  <c r="H13" i="75"/>
  <c r="H14" i="75"/>
  <c r="H15" i="75"/>
  <c r="H16" i="75"/>
  <c r="H17" i="75"/>
  <c r="H18" i="75"/>
  <c r="H19" i="75"/>
  <c r="H20" i="75"/>
  <c r="H21" i="75"/>
  <c r="H22" i="75"/>
  <c r="H23" i="75"/>
  <c r="H25" i="75"/>
  <c r="H28" i="75"/>
  <c r="H29" i="75"/>
  <c r="H30" i="75"/>
  <c r="H31" i="75"/>
  <c r="H32" i="75"/>
  <c r="H33" i="75"/>
  <c r="H34" i="75"/>
  <c r="H35" i="75"/>
  <c r="H36" i="75"/>
  <c r="H37" i="75"/>
  <c r="H38" i="75"/>
  <c r="H39" i="75"/>
  <c r="H40" i="75"/>
  <c r="H41" i="75"/>
  <c r="H42" i="75"/>
  <c r="H43" i="75"/>
  <c r="H46" i="75"/>
  <c r="H48" i="75"/>
  <c r="H50" i="75"/>
  <c r="H51" i="75"/>
  <c r="H52" i="75"/>
  <c r="H53" i="75"/>
  <c r="H54" i="75"/>
  <c r="H57" i="75"/>
  <c r="H58" i="75"/>
  <c r="H59" i="75"/>
  <c r="H60" i="75"/>
  <c r="H61" i="75"/>
  <c r="H62" i="75"/>
  <c r="H63" i="75"/>
  <c r="H64" i="75"/>
  <c r="H65" i="75"/>
  <c r="H66" i="75"/>
  <c r="H67" i="75"/>
  <c r="H68" i="75"/>
  <c r="H69" i="75"/>
  <c r="H70" i="75"/>
  <c r="H71" i="75"/>
  <c r="H72" i="75"/>
  <c r="H73" i="75"/>
  <c r="H74" i="75"/>
  <c r="H75" i="75"/>
  <c r="H76" i="75"/>
  <c r="H77" i="75"/>
  <c r="H78" i="75"/>
  <c r="H79" i="75"/>
  <c r="H80" i="75"/>
  <c r="H81" i="75"/>
  <c r="H82" i="75"/>
  <c r="H83" i="75"/>
  <c r="H84" i="75"/>
  <c r="H85" i="75"/>
  <c r="H86" i="75"/>
  <c r="H87" i="75"/>
  <c r="H88" i="75"/>
  <c r="H89" i="75"/>
  <c r="H90" i="75"/>
  <c r="H93" i="75"/>
  <c r="H94" i="75"/>
  <c r="H95" i="75"/>
  <c r="H96" i="75"/>
  <c r="H97" i="75"/>
  <c r="H6" i="75"/>
  <c r="D92" i="75"/>
  <c r="H92" i="75" s="1"/>
  <c r="D91" i="75"/>
  <c r="H91" i="75" s="1"/>
  <c r="D49" i="75"/>
  <c r="H49" i="75" s="1"/>
  <c r="D47" i="75"/>
  <c r="H47" i="75" s="1"/>
  <c r="D46" i="75"/>
  <c r="D45" i="75"/>
  <c r="H45" i="75" s="1"/>
  <c r="D44" i="75"/>
  <c r="H44" i="75" s="1"/>
  <c r="D27" i="75"/>
  <c r="H27" i="75" s="1"/>
  <c r="D24" i="75"/>
  <c r="H24" i="75" s="1"/>
  <c r="I7" i="76"/>
  <c r="I8" i="76"/>
  <c r="I9" i="76"/>
  <c r="I10" i="76"/>
  <c r="I11" i="76"/>
  <c r="I12" i="76"/>
  <c r="I13" i="76"/>
  <c r="I14" i="76"/>
  <c r="I16" i="76"/>
  <c r="I18" i="76"/>
  <c r="I19" i="76"/>
  <c r="I21" i="76"/>
  <c r="I24" i="76"/>
  <c r="I25" i="76"/>
  <c r="I26" i="76"/>
  <c r="I27" i="76"/>
  <c r="I28" i="76"/>
  <c r="I6" i="76"/>
  <c r="E20" i="76"/>
  <c r="I20" i="76" s="1"/>
  <c r="E17" i="76"/>
  <c r="I17" i="76" s="1"/>
  <c r="E15" i="76"/>
  <c r="I15" i="76" s="1"/>
  <c r="H7" i="77"/>
  <c r="H8" i="77"/>
  <c r="H9" i="77"/>
  <c r="H10" i="77"/>
  <c r="H11" i="77"/>
  <c r="H12" i="77"/>
  <c r="H13" i="77"/>
  <c r="H14" i="77"/>
  <c r="H15" i="77"/>
  <c r="H16" i="77"/>
  <c r="H19" i="77"/>
  <c r="H20" i="77"/>
  <c r="H21" i="77"/>
  <c r="H6" i="77"/>
  <c r="K18" i="73"/>
  <c r="K19" i="73"/>
  <c r="K20" i="73"/>
  <c r="K27" i="73"/>
  <c r="K28" i="73"/>
  <c r="K29" i="73"/>
  <c r="K30" i="73"/>
  <c r="K31" i="73"/>
  <c r="K32" i="73"/>
  <c r="K34" i="73"/>
  <c r="K35" i="73"/>
  <c r="K36" i="73"/>
  <c r="K37" i="73"/>
  <c r="K38" i="73"/>
  <c r="K41" i="73"/>
  <c r="K42" i="73"/>
  <c r="K43" i="73"/>
  <c r="K44" i="73"/>
  <c r="K47" i="73"/>
  <c r="K48" i="73"/>
  <c r="K49" i="73"/>
  <c r="K50" i="73"/>
  <c r="K51" i="73"/>
  <c r="K52" i="73"/>
  <c r="K53" i="73"/>
  <c r="K54" i="73"/>
  <c r="K55" i="73"/>
  <c r="K56" i="73"/>
  <c r="K57" i="73"/>
  <c r="K59" i="73"/>
  <c r="K60" i="73"/>
  <c r="K61" i="73"/>
  <c r="K62" i="73"/>
  <c r="K66" i="73"/>
  <c r="K75" i="73"/>
  <c r="K76" i="73"/>
  <c r="K77" i="73"/>
  <c r="K78" i="73"/>
  <c r="K79" i="73"/>
  <c r="K80" i="73"/>
  <c r="K81" i="73"/>
  <c r="K82" i="73"/>
  <c r="K83" i="73"/>
  <c r="K84" i="73"/>
  <c r="K85" i="73"/>
  <c r="K86" i="73"/>
  <c r="K87" i="73"/>
  <c r="K88" i="73"/>
  <c r="K89" i="73"/>
  <c r="K90" i="73"/>
  <c r="K91" i="73"/>
  <c r="K92" i="73"/>
  <c r="K93" i="73"/>
  <c r="K94" i="73"/>
  <c r="K95" i="73"/>
  <c r="K98" i="73"/>
  <c r="K99" i="73"/>
  <c r="K100" i="73"/>
  <c r="K7" i="73"/>
  <c r="K8" i="73"/>
  <c r="K9" i="73"/>
  <c r="K6" i="73"/>
  <c r="H60" i="73"/>
  <c r="H23" i="77" l="1"/>
  <c r="I30" i="76"/>
  <c r="H99" i="75"/>
  <c r="H6" i="78" l="1"/>
  <c r="H7" i="78"/>
  <c r="H8" i="78"/>
  <c r="H9" i="78"/>
  <c r="H10" i="78"/>
  <c r="H12" i="78"/>
  <c r="H14" i="78"/>
  <c r="H15" i="78"/>
  <c r="H16" i="78"/>
  <c r="H17" i="78"/>
  <c r="H18" i="78"/>
  <c r="H19" i="78"/>
  <c r="H20" i="78"/>
  <c r="H21" i="78"/>
  <c r="H22" i="78"/>
  <c r="H5" i="78"/>
  <c r="D13" i="78"/>
  <c r="H13" i="78" s="1"/>
  <c r="H24" i="78" l="1"/>
  <c r="C7" i="76"/>
  <c r="C8" i="76" s="1"/>
  <c r="C9" i="76" s="1"/>
  <c r="C10" i="76" s="1"/>
  <c r="G73" i="73" l="1"/>
  <c r="K73" i="73" s="1"/>
  <c r="G72" i="73"/>
  <c r="K72" i="73" s="1"/>
  <c r="G71" i="73"/>
  <c r="K71" i="73" s="1"/>
  <c r="G70" i="73"/>
  <c r="K70" i="73" s="1"/>
  <c r="G69" i="73"/>
  <c r="K69" i="73" s="1"/>
  <c r="G68" i="73"/>
  <c r="K68" i="73" s="1"/>
  <c r="G67" i="73"/>
  <c r="K67" i="73" s="1"/>
  <c r="K65" i="73"/>
  <c r="K64" i="73"/>
  <c r="G63" i="73"/>
  <c r="K63" i="73" s="1"/>
  <c r="F60" i="73"/>
  <c r="E60" i="73"/>
  <c r="D60" i="73"/>
  <c r="E50" i="73"/>
  <c r="D50" i="73"/>
  <c r="C50" i="73"/>
  <c r="B50" i="73"/>
  <c r="D42" i="73"/>
  <c r="G40" i="73"/>
  <c r="K40" i="73" s="1"/>
  <c r="G39" i="73"/>
  <c r="K39" i="73" s="1"/>
  <c r="G25" i="73"/>
  <c r="K25" i="73" s="1"/>
  <c r="G24" i="73"/>
  <c r="K24" i="73" s="1"/>
  <c r="G23" i="73"/>
  <c r="K23" i="73" s="1"/>
  <c r="G22" i="73"/>
  <c r="K22" i="73" s="1"/>
  <c r="G21" i="73"/>
  <c r="K21" i="73" s="1"/>
  <c r="K17" i="73"/>
  <c r="E6" i="73"/>
  <c r="D6" i="73"/>
  <c r="H68" i="62"/>
  <c r="H67" i="62"/>
  <c r="C66" i="62"/>
  <c r="H66" i="62" s="1"/>
  <c r="C65" i="62"/>
  <c r="H65" i="62" s="1"/>
  <c r="C245" i="62"/>
  <c r="C56" i="62"/>
  <c r="C42" i="62"/>
  <c r="C212" i="62"/>
  <c r="C211" i="62"/>
  <c r="C210" i="62"/>
  <c r="C218" i="62"/>
  <c r="C237" i="62"/>
  <c r="C195" i="62"/>
  <c r="C18" i="62"/>
  <c r="C16" i="62"/>
  <c r="C213" i="62"/>
  <c r="C20" i="62"/>
  <c r="C226" i="62"/>
  <c r="C235" i="62"/>
  <c r="C199" i="62"/>
  <c r="C48" i="62"/>
  <c r="C201" i="62"/>
  <c r="C233" i="62"/>
  <c r="C23" i="62"/>
  <c r="C220" i="62"/>
  <c r="C21" i="62"/>
  <c r="C224" i="62"/>
  <c r="C41" i="62"/>
  <c r="C239" i="62"/>
  <c r="C241" i="62"/>
  <c r="C19" i="62"/>
  <c r="C52" i="62"/>
  <c r="C191" i="62"/>
  <c r="C231" i="62"/>
  <c r="C216" i="62"/>
  <c r="C222" i="62"/>
  <c r="C58" i="62"/>
  <c r="C54" i="62"/>
  <c r="C243" i="62"/>
  <c r="C17" i="62"/>
  <c r="C40" i="62"/>
  <c r="C60" i="62"/>
  <c r="C43" i="62"/>
  <c r="C22" i="62"/>
  <c r="C197" i="62"/>
  <c r="C228" i="62"/>
  <c r="C203" i="62"/>
  <c r="C193" i="62"/>
  <c r="C189" i="62"/>
  <c r="C50" i="62"/>
  <c r="C15" i="62"/>
  <c r="C46" i="62"/>
  <c r="K161" i="73" l="1"/>
  <c r="H199" i="62"/>
  <c r="H241" i="62"/>
  <c r="H197" i="62"/>
  <c r="H193" i="62"/>
  <c r="H233" i="62"/>
  <c r="H210" i="62"/>
  <c r="H40" i="62"/>
  <c r="H226" i="62"/>
  <c r="H224" i="62"/>
  <c r="H231" i="62"/>
  <c r="H235" i="62"/>
  <c r="H243" i="62"/>
  <c r="H56" i="62"/>
  <c r="H48" i="62"/>
  <c r="H239" i="62"/>
  <c r="H189" i="62"/>
  <c r="H203" i="62"/>
  <c r="H54" i="62"/>
  <c r="H213" i="62"/>
  <c r="H211" i="62"/>
  <c r="H50" i="62"/>
  <c r="H216" i="62"/>
  <c r="H43" i="62"/>
  <c r="H52" i="62"/>
  <c r="H23" i="62"/>
  <c r="H195" i="62"/>
  <c r="H201" i="62"/>
  <c r="H228" i="62"/>
  <c r="H21" i="62"/>
  <c r="H191" i="62"/>
  <c r="H41" i="62"/>
  <c r="H22" i="62"/>
  <c r="H58" i="62"/>
  <c r="H19" i="62"/>
  <c r="H245" i="62"/>
  <c r="H20" i="62"/>
  <c r="H212" i="62"/>
  <c r="H15" i="62"/>
  <c r="H60" i="62"/>
  <c r="H222" i="62"/>
  <c r="H237" i="62"/>
  <c r="H46" i="62"/>
  <c r="H218" i="62"/>
  <c r="H16" i="62"/>
  <c r="H220" i="62"/>
  <c r="H18" i="62"/>
  <c r="H42" i="62"/>
  <c r="H17" i="62"/>
  <c r="C14" i="62"/>
  <c r="C335" i="62"/>
  <c r="C374" i="62"/>
  <c r="C442" i="62"/>
  <c r="C423" i="62"/>
  <c r="C329" i="62"/>
  <c r="C421" i="62"/>
  <c r="C330" i="62"/>
  <c r="C466" i="62"/>
  <c r="C337" i="62"/>
  <c r="C334" i="62"/>
  <c r="C392" i="62"/>
  <c r="C333" i="62"/>
  <c r="C468" i="62"/>
  <c r="C389" i="62"/>
  <c r="C382" i="62"/>
  <c r="C415" i="62"/>
  <c r="C396" i="62"/>
  <c r="C322" i="62"/>
  <c r="C327" i="62"/>
  <c r="C436" i="62"/>
  <c r="C325" i="62"/>
  <c r="C339" i="62"/>
  <c r="C473" i="62"/>
  <c r="C585" i="62"/>
  <c r="C386" i="62"/>
  <c r="C399" i="62"/>
  <c r="C391" i="62"/>
  <c r="C417" i="62"/>
  <c r="C385" i="62"/>
  <c r="C379" i="62"/>
  <c r="C388" i="62"/>
  <c r="C328" i="62"/>
  <c r="C476" i="62"/>
  <c r="C478" i="62"/>
  <c r="C324" i="62"/>
  <c r="C383" i="62"/>
  <c r="C377" i="62"/>
  <c r="C586" i="62"/>
  <c r="C331" i="62"/>
  <c r="C419" i="62"/>
  <c r="C438" i="62"/>
  <c r="C471" i="62"/>
  <c r="C338" i="62"/>
  <c r="C321" i="62"/>
  <c r="C323" i="62"/>
  <c r="C440" i="62"/>
  <c r="C372" i="62"/>
  <c r="H14" i="62" l="1"/>
  <c r="H421" i="62"/>
  <c r="H392" i="62"/>
  <c r="H337" i="62"/>
  <c r="H321" i="62"/>
  <c r="H324" i="62"/>
  <c r="H417" i="62"/>
  <c r="H399" i="62"/>
  <c r="H415" i="62"/>
  <c r="H329" i="62"/>
  <c r="H586" i="62"/>
  <c r="H327" i="62"/>
  <c r="H338" i="62"/>
  <c r="H478" i="62"/>
  <c r="H466" i="62"/>
  <c r="H386" i="62"/>
  <c r="H382" i="62"/>
  <c r="H423" i="62"/>
  <c r="H385" i="62"/>
  <c r="H377" i="62"/>
  <c r="H471" i="62"/>
  <c r="H476" i="62"/>
  <c r="H322" i="62"/>
  <c r="C583" i="62"/>
  <c r="H583" i="62" s="1"/>
  <c r="H585" i="62"/>
  <c r="H389" i="62"/>
  <c r="H442" i="62"/>
  <c r="H372" i="62"/>
  <c r="H440" i="62"/>
  <c r="H438" i="62"/>
  <c r="H328" i="62"/>
  <c r="H391" i="62"/>
  <c r="H473" i="62"/>
  <c r="H468" i="62"/>
  <c r="H374" i="62"/>
  <c r="H436" i="62"/>
  <c r="H383" i="62"/>
  <c r="H419" i="62"/>
  <c r="H388" i="62"/>
  <c r="H330" i="62"/>
  <c r="H339" i="62"/>
  <c r="H333" i="62"/>
  <c r="H335" i="62"/>
  <c r="H334" i="62"/>
  <c r="H323" i="62"/>
  <c r="H331" i="62"/>
  <c r="H379" i="62"/>
  <c r="H396" i="62"/>
  <c r="H325" i="62"/>
  <c r="C12" i="62"/>
  <c r="H12" i="62" s="1"/>
  <c r="C11" i="62"/>
  <c r="H11" i="62" s="1"/>
  <c r="C9" i="62"/>
  <c r="H9" i="62" s="1"/>
  <c r="C8" i="62"/>
  <c r="H8" i="62" s="1"/>
  <c r="C1097" i="62"/>
  <c r="H1097" i="62" s="1"/>
  <c r="C1096" i="62"/>
  <c r="H1096" i="62" s="1"/>
  <c r="C7" i="62"/>
  <c r="H7" i="62" s="1"/>
  <c r="C991" i="62"/>
  <c r="H991" i="62" s="1"/>
  <c r="C990" i="62"/>
  <c r="H990" i="62" s="1"/>
  <c r="C989" i="62"/>
  <c r="H989" i="62" s="1"/>
  <c r="C954" i="62"/>
  <c r="H954" i="62" s="1"/>
  <c r="C953" i="62"/>
  <c r="H953" i="62" s="1"/>
  <c r="C952" i="62"/>
  <c r="H952" i="62" s="1"/>
  <c r="C25" i="67"/>
  <c r="G25" i="67" s="1"/>
  <c r="C24" i="67"/>
  <c r="G24" i="67" s="1"/>
  <c r="C23" i="67"/>
  <c r="G23" i="67" s="1"/>
  <c r="C22" i="67"/>
  <c r="G22" i="67" s="1"/>
  <c r="C20" i="67"/>
  <c r="C9" i="67"/>
  <c r="G9" i="67" s="1"/>
  <c r="C8" i="67"/>
  <c r="C14" i="67"/>
  <c r="G14" i="67" s="1"/>
  <c r="G12" i="67" s="1"/>
  <c r="C6" i="67"/>
  <c r="C1102" i="62"/>
  <c r="H1102" i="62" s="1"/>
  <c r="C1095" i="62"/>
  <c r="H1095" i="62" s="1"/>
  <c r="H1093" i="62"/>
  <c r="H1092" i="62"/>
  <c r="C1090" i="62"/>
  <c r="H1090" i="62" s="1"/>
  <c r="C1088" i="62"/>
  <c r="H1088" i="62" s="1"/>
  <c r="H1087" i="62"/>
  <c r="C63" i="62"/>
  <c r="H63" i="62" s="1"/>
  <c r="C6" i="62"/>
  <c r="H6" i="62" s="1"/>
  <c r="C988" i="62"/>
  <c r="H988" i="62" s="1"/>
  <c r="C951" i="62"/>
  <c r="H951" i="62" s="1"/>
  <c r="C940" i="62"/>
  <c r="H940" i="62" s="1"/>
  <c r="C916" i="62"/>
  <c r="H916" i="62" s="1"/>
  <c r="C10" i="67" l="1"/>
  <c r="G10" i="67" s="1"/>
  <c r="G8" i="67"/>
  <c r="G6" i="67" s="1"/>
  <c r="C21" i="67"/>
  <c r="G21" i="67" s="1"/>
  <c r="G20" i="67"/>
  <c r="C64" i="62"/>
  <c r="H64" i="62" s="1"/>
  <c r="C32" i="62" l="1"/>
  <c r="H32" i="62" l="1"/>
  <c r="C69" i="62"/>
  <c r="H69" i="62" s="1"/>
  <c r="C15" i="66"/>
  <c r="C7" i="66"/>
  <c r="C40" i="66"/>
  <c r="C27" i="67"/>
  <c r="C45" i="66"/>
  <c r="C39" i="67"/>
  <c r="C24" i="66"/>
  <c r="C27" i="66"/>
  <c r="C28" i="66"/>
  <c r="C26" i="66"/>
  <c r="C37" i="67"/>
  <c r="C38" i="67"/>
  <c r="C46" i="66"/>
  <c r="C42" i="67"/>
  <c r="C14" i="66"/>
  <c r="C42" i="66"/>
  <c r="C34" i="66"/>
  <c r="C13" i="66"/>
  <c r="C28" i="67"/>
  <c r="C22" i="66"/>
  <c r="C43" i="66"/>
  <c r="C39" i="66"/>
  <c r="C10" i="66"/>
  <c r="C33" i="67"/>
  <c r="C9" i="66"/>
  <c r="C8" i="66"/>
  <c r="C12" i="66"/>
  <c r="C41" i="67"/>
  <c r="C32" i="66"/>
  <c r="C29" i="67"/>
  <c r="C31" i="67"/>
  <c r="C43" i="67"/>
  <c r="C30" i="66"/>
  <c r="C150" i="62"/>
  <c r="C680" i="62"/>
  <c r="C273" i="62"/>
  <c r="C275" i="62"/>
  <c r="C259" i="62"/>
  <c r="C156" i="62"/>
  <c r="C985" i="62"/>
  <c r="C947" i="62"/>
  <c r="C717" i="62"/>
  <c r="C880" i="62"/>
  <c r="C919" i="62"/>
  <c r="C154" i="62"/>
  <c r="C995" i="62"/>
  <c r="C171" i="62"/>
  <c r="C674" i="62"/>
  <c r="C684" i="62"/>
  <c r="C102" i="62"/>
  <c r="C263" i="62"/>
  <c r="C920" i="62"/>
  <c r="C888" i="62"/>
  <c r="C1069" i="62"/>
  <c r="C789" i="62"/>
  <c r="C798" i="62"/>
  <c r="C737" i="62"/>
  <c r="C811" i="62"/>
  <c r="C786" i="62"/>
  <c r="C779" i="62"/>
  <c r="C794" i="62"/>
  <c r="C769" i="62"/>
  <c r="C805" i="62"/>
  <c r="C784" i="62"/>
  <c r="C867" i="62"/>
  <c r="C766" i="62"/>
  <c r="C774" i="62"/>
  <c r="C872" i="62"/>
  <c r="C522" i="62"/>
  <c r="C492" i="62"/>
  <c r="C427" i="62"/>
  <c r="C574" i="62"/>
  <c r="C448" i="62"/>
  <c r="C462" i="62"/>
  <c r="C539" i="62"/>
  <c r="C557" i="62"/>
  <c r="C431" i="62"/>
  <c r="C484" i="62"/>
  <c r="C524" i="62"/>
  <c r="C646" i="62"/>
  <c r="C629" i="62"/>
  <c r="C641" i="62"/>
  <c r="C595" i="62"/>
  <c r="C650" i="62"/>
  <c r="C611" i="62"/>
  <c r="C600" i="62"/>
  <c r="C302" i="62"/>
  <c r="C1061" i="62"/>
  <c r="C1043" i="62"/>
  <c r="C1047" i="62"/>
  <c r="C1031" i="62"/>
  <c r="C1029" i="62"/>
  <c r="C1017" i="62"/>
  <c r="C1018" i="62"/>
  <c r="C723" i="62"/>
  <c r="C936" i="62"/>
  <c r="C699" i="62"/>
  <c r="C956" i="62"/>
  <c r="C667" i="62"/>
  <c r="C178" i="62"/>
  <c r="C758" i="62"/>
  <c r="C760" i="62"/>
  <c r="C738" i="62"/>
  <c r="C35" i="62"/>
  <c r="C506" i="62"/>
  <c r="C559" i="62"/>
  <c r="C610" i="62"/>
  <c r="C618" i="62"/>
  <c r="C1057" i="62"/>
  <c r="C1008" i="62"/>
  <c r="C825" i="62"/>
  <c r="C864" i="62"/>
  <c r="C287" i="62"/>
  <c r="C319" i="62"/>
  <c r="C494" i="62"/>
  <c r="C645" i="62"/>
  <c r="C1053" i="62"/>
  <c r="C117" i="62"/>
  <c r="C119" i="62"/>
  <c r="C1075" i="62"/>
  <c r="C957" i="62"/>
  <c r="C719" i="62"/>
  <c r="C131" i="62"/>
  <c r="C110" i="62"/>
  <c r="C722" i="62"/>
  <c r="C900" i="62"/>
  <c r="C276" i="62"/>
  <c r="C185" i="62"/>
  <c r="C125" i="62"/>
  <c r="C250" i="62"/>
  <c r="C696" i="62"/>
  <c r="C711" i="62"/>
  <c r="C902" i="62"/>
  <c r="C152" i="62"/>
  <c r="C950" i="62"/>
  <c r="C732" i="62"/>
  <c r="C207" i="62"/>
  <c r="C913" i="62"/>
  <c r="C736" i="62"/>
  <c r="C757" i="62"/>
  <c r="C863" i="62"/>
  <c r="C824" i="62"/>
  <c r="C839" i="62"/>
  <c r="C750" i="62"/>
  <c r="C838" i="62"/>
  <c r="C831" i="62"/>
  <c r="C772" i="62"/>
  <c r="C763" i="62"/>
  <c r="C765" i="62"/>
  <c r="C791" i="62"/>
  <c r="C761" i="62"/>
  <c r="C809" i="62"/>
  <c r="C486" i="62"/>
  <c r="C429" i="62"/>
  <c r="C516" i="62"/>
  <c r="C579" i="62"/>
  <c r="C573" i="62"/>
  <c r="C563" i="62"/>
  <c r="C504" i="62"/>
  <c r="C567" i="62"/>
  <c r="C305" i="62"/>
  <c r="C496" i="62"/>
  <c r="C580" i="62"/>
  <c r="C596" i="62"/>
  <c r="C644" i="62"/>
  <c r="C608" i="62"/>
  <c r="C597" i="62"/>
  <c r="C626" i="62"/>
  <c r="C651" i="62"/>
  <c r="C613" i="62"/>
  <c r="C300" i="62"/>
  <c r="C1066" i="62"/>
  <c r="C1052" i="62"/>
  <c r="C1045" i="62"/>
  <c r="C1027" i="62"/>
  <c r="C1026" i="62"/>
  <c r="C1010" i="62"/>
  <c r="C1014" i="62"/>
  <c r="C161" i="62"/>
  <c r="C133" i="62"/>
  <c r="C182" i="62"/>
  <c r="C682" i="62"/>
  <c r="C693" i="62"/>
  <c r="C945" i="62"/>
  <c r="C770" i="62"/>
  <c r="C835" i="62"/>
  <c r="C855" i="62"/>
  <c r="C362" i="62"/>
  <c r="C488" i="62"/>
  <c r="C460" i="62"/>
  <c r="C599" i="62"/>
  <c r="C592" i="62"/>
  <c r="C1056" i="62"/>
  <c r="C1002" i="62"/>
  <c r="C814" i="62"/>
  <c r="C808" i="62"/>
  <c r="C581" i="62"/>
  <c r="C311" i="62"/>
  <c r="C607" i="62"/>
  <c r="C615" i="62"/>
  <c r="C1050" i="62"/>
  <c r="C694" i="62"/>
  <c r="C915" i="62"/>
  <c r="C712" i="62"/>
  <c r="C676" i="62"/>
  <c r="C1101" i="62"/>
  <c r="C1099" i="62"/>
  <c r="C690" i="62"/>
  <c r="C715" i="62"/>
  <c r="C106" i="62"/>
  <c r="C928" i="62"/>
  <c r="C254" i="62"/>
  <c r="C163" i="62"/>
  <c r="C673" i="62"/>
  <c r="C924" i="62"/>
  <c r="C896" i="62"/>
  <c r="C948" i="62"/>
  <c r="C123" i="62"/>
  <c r="C248" i="62"/>
  <c r="C692" i="62"/>
  <c r="C267" i="62"/>
  <c r="C139" i="62"/>
  <c r="C846" i="62"/>
  <c r="C856" i="62"/>
  <c r="C756" i="62"/>
  <c r="C777" i="62"/>
  <c r="C866" i="62"/>
  <c r="C818" i="62"/>
  <c r="C767" i="62"/>
  <c r="C748" i="62"/>
  <c r="C792" i="62"/>
  <c r="C759" i="62"/>
  <c r="C812" i="62"/>
  <c r="C849" i="62"/>
  <c r="C840" i="62"/>
  <c r="C36" i="62"/>
  <c r="C535" i="62"/>
  <c r="C452" i="62"/>
  <c r="C316" i="62"/>
  <c r="C307" i="62"/>
  <c r="C577" i="62"/>
  <c r="C512" i="62"/>
  <c r="C352" i="62"/>
  <c r="C543" i="62"/>
  <c r="C364" i="62"/>
  <c r="C526" i="62"/>
  <c r="C37" i="62"/>
  <c r="C639" i="62"/>
  <c r="C627" i="62"/>
  <c r="C653" i="62"/>
  <c r="C602" i="62"/>
  <c r="C614" i="62"/>
  <c r="C621" i="62"/>
  <c r="C642" i="62"/>
  <c r="C298" i="62"/>
  <c r="C1065" i="62"/>
  <c r="C1042" i="62"/>
  <c r="C1039" i="62"/>
  <c r="C1024" i="62"/>
  <c r="C1016" i="62"/>
  <c r="C1003" i="62"/>
  <c r="C1007" i="62"/>
  <c r="C706" i="62"/>
  <c r="C708" i="62"/>
  <c r="C127" i="62"/>
  <c r="C782" i="62"/>
  <c r="C822" i="62"/>
  <c r="C291" i="62"/>
  <c r="C343" i="62"/>
  <c r="C647" i="62"/>
  <c r="C1055" i="62"/>
  <c r="C844" i="62"/>
  <c r="C409" i="62"/>
  <c r="C367" i="62"/>
  <c r="C180" i="62"/>
  <c r="C186" i="62"/>
  <c r="C703" i="62"/>
  <c r="C209" i="62"/>
  <c r="C979" i="62"/>
  <c r="C686" i="62"/>
  <c r="C179" i="62"/>
  <c r="C181" i="62"/>
  <c r="C128" i="62"/>
  <c r="C981" i="62"/>
  <c r="C668" i="62"/>
  <c r="C108" i="62"/>
  <c r="C165" i="62"/>
  <c r="C1084" i="62"/>
  <c r="C698" i="62"/>
  <c r="C661" i="62"/>
  <c r="C983" i="62"/>
  <c r="C978" i="62"/>
  <c r="C925" i="62"/>
  <c r="C934" i="62"/>
  <c r="C271" i="62"/>
  <c r="C754" i="62"/>
  <c r="C833" i="62"/>
  <c r="C775" i="62"/>
  <c r="C752" i="62"/>
  <c r="C834" i="62"/>
  <c r="C764" i="62"/>
  <c r="C823" i="62"/>
  <c r="C755" i="62"/>
  <c r="C828" i="62"/>
  <c r="C860" i="62"/>
  <c r="C853" i="62"/>
  <c r="C873" i="62"/>
  <c r="C742" i="62"/>
  <c r="C38" i="62"/>
  <c r="C502" i="62"/>
  <c r="C359" i="62"/>
  <c r="C285" i="62"/>
  <c r="C576" i="62"/>
  <c r="C533" i="62"/>
  <c r="C553" i="62"/>
  <c r="C313" i="62"/>
  <c r="C456" i="62"/>
  <c r="C569" i="62"/>
  <c r="C407" i="62"/>
  <c r="C458" i="62"/>
  <c r="C605" i="62"/>
  <c r="C623" i="62"/>
  <c r="C634" i="62"/>
  <c r="C604" i="62"/>
  <c r="C654" i="62"/>
  <c r="C609" i="62"/>
  <c r="C633" i="62"/>
  <c r="C296" i="62"/>
  <c r="C1041" i="62"/>
  <c r="C1040" i="62"/>
  <c r="C1046" i="62"/>
  <c r="C1034" i="62"/>
  <c r="C1009" i="62"/>
  <c r="C1005" i="62"/>
  <c r="C1013" i="62"/>
  <c r="C726" i="62"/>
  <c r="C169" i="62"/>
  <c r="C256" i="62"/>
  <c r="C700" i="62"/>
  <c r="C744" i="62"/>
  <c r="C771" i="62"/>
  <c r="C858" i="62"/>
  <c r="C357" i="62"/>
  <c r="C631" i="62"/>
  <c r="C655" i="62"/>
  <c r="C1028" i="62"/>
  <c r="C830" i="62"/>
  <c r="C395" i="62"/>
  <c r="C350" i="62"/>
  <c r="C620" i="62"/>
  <c r="C1063" i="62"/>
  <c r="C1020" i="62"/>
  <c r="C670" i="62"/>
  <c r="C687" i="62"/>
  <c r="C877" i="62"/>
  <c r="C105" i="62"/>
  <c r="C206" i="62"/>
  <c r="C148" i="62"/>
  <c r="C892" i="62"/>
  <c r="C898" i="62"/>
  <c r="C707" i="62"/>
  <c r="C145" i="62"/>
  <c r="C681" i="62"/>
  <c r="C702" i="62"/>
  <c r="C884" i="62"/>
  <c r="C879" i="62"/>
  <c r="C729" i="62"/>
  <c r="C930" i="62"/>
  <c r="C890" i="62"/>
  <c r="C958" i="62"/>
  <c r="C677" i="62"/>
  <c r="C141" i="62"/>
  <c r="C109" i="62"/>
  <c r="C173" i="62"/>
  <c r="C848" i="62"/>
  <c r="C781" i="62"/>
  <c r="C780" i="62"/>
  <c r="C788" i="62"/>
  <c r="C741" i="62"/>
  <c r="C799" i="62"/>
  <c r="C847" i="62"/>
  <c r="C796" i="62"/>
  <c r="C802" i="62"/>
  <c r="C852" i="62"/>
  <c r="C869" i="62"/>
  <c r="C739" i="62"/>
  <c r="C815" i="62"/>
  <c r="C39" i="62"/>
  <c r="C549" i="62"/>
  <c r="C347" i="62"/>
  <c r="C514" i="62"/>
  <c r="C354" i="62"/>
  <c r="C283" i="62"/>
  <c r="C537" i="62"/>
  <c r="C405" i="62"/>
  <c r="C403" i="62"/>
  <c r="C433" i="62"/>
  <c r="C518" i="62"/>
  <c r="C411" i="62"/>
  <c r="C643" i="62"/>
  <c r="C640" i="62"/>
  <c r="C637" i="62"/>
  <c r="C622" i="62"/>
  <c r="C635" i="62"/>
  <c r="C636" i="62"/>
  <c r="C594" i="62"/>
  <c r="C294" i="62"/>
  <c r="C1037" i="62"/>
  <c r="C1051" i="62"/>
  <c r="C1048" i="62"/>
  <c r="C1023" i="62"/>
  <c r="C1004" i="62"/>
  <c r="C1000" i="62"/>
  <c r="C1011" i="62"/>
  <c r="C894" i="62"/>
  <c r="C1073" i="62"/>
  <c r="C728" i="62"/>
  <c r="C787" i="62"/>
  <c r="C778" i="62"/>
  <c r="C498" i="62"/>
  <c r="C547" i="62"/>
  <c r="C632" i="62"/>
  <c r="C103" i="62"/>
  <c r="C1015" i="62"/>
  <c r="C745" i="62"/>
  <c r="C582" i="62"/>
  <c r="C601" i="62"/>
  <c r="C1030" i="62"/>
  <c r="C909" i="62"/>
  <c r="C113" i="62"/>
  <c r="C905" i="62"/>
  <c r="C1070" i="62"/>
  <c r="C1100" i="62"/>
  <c r="C174" i="62"/>
  <c r="C115" i="62"/>
  <c r="C926" i="62"/>
  <c r="C663" i="62"/>
  <c r="C705" i="62"/>
  <c r="C876" i="62"/>
  <c r="C107" i="62"/>
  <c r="C710" i="62"/>
  <c r="C886" i="62"/>
  <c r="C1082" i="62"/>
  <c r="C725" i="62"/>
  <c r="C121" i="62"/>
  <c r="C911" i="62"/>
  <c r="C977" i="62"/>
  <c r="C104" i="62"/>
  <c r="C922" i="62"/>
  <c r="C943" i="62"/>
  <c r="C800" i="62"/>
  <c r="C827" i="62"/>
  <c r="C747" i="62"/>
  <c r="C753" i="62"/>
  <c r="C851" i="62"/>
  <c r="C804" i="62"/>
  <c r="C740" i="62"/>
  <c r="C795" i="62"/>
  <c r="C749" i="62"/>
  <c r="C837" i="62"/>
  <c r="C790" i="62"/>
  <c r="C776" i="62"/>
  <c r="C746" i="62"/>
  <c r="C62" i="62"/>
  <c r="C528" i="62"/>
  <c r="C446" i="62"/>
  <c r="C398" i="62"/>
  <c r="C345" i="62"/>
  <c r="C565" i="62"/>
  <c r="C545" i="62"/>
  <c r="C309" i="62"/>
  <c r="C555" i="62"/>
  <c r="C482" i="62"/>
  <c r="C289" i="62"/>
  <c r="C649" i="62"/>
  <c r="C603" i="62"/>
  <c r="C630" i="62"/>
  <c r="C616" i="62"/>
  <c r="C624" i="62"/>
  <c r="C619" i="62"/>
  <c r="C593" i="62"/>
  <c r="C369" i="62"/>
  <c r="C1060" i="62"/>
  <c r="C1044" i="62"/>
  <c r="C1038" i="62"/>
  <c r="C1054" i="62"/>
  <c r="C1032" i="62"/>
  <c r="C1006" i="62"/>
  <c r="C1001" i="62"/>
  <c r="C657" i="62"/>
  <c r="C183" i="62"/>
  <c r="C671" i="62"/>
  <c r="C993" i="62"/>
  <c r="C689" i="62"/>
  <c r="C205" i="62"/>
  <c r="C137" i="62"/>
  <c r="C143" i="62"/>
  <c r="C994" i="62"/>
  <c r="C208" i="62"/>
  <c r="C932" i="62"/>
  <c r="C184" i="62"/>
  <c r="C159" i="62"/>
  <c r="C714" i="62"/>
  <c r="C261" i="62"/>
  <c r="C731" i="62"/>
  <c r="C937" i="62"/>
  <c r="C135" i="62"/>
  <c r="C265" i="62"/>
  <c r="C938" i="62"/>
  <c r="C697" i="62"/>
  <c r="C939" i="62"/>
  <c r="C785" i="62"/>
  <c r="C821" i="62"/>
  <c r="C768" i="62"/>
  <c r="C843" i="62"/>
  <c r="C817" i="62"/>
  <c r="C870" i="62"/>
  <c r="C841" i="62"/>
  <c r="C508" i="62"/>
  <c r="C450" i="62"/>
  <c r="C612" i="62"/>
  <c r="C625" i="62"/>
  <c r="C1033" i="62"/>
  <c r="C1019" i="62"/>
  <c r="C974" i="62"/>
  <c r="C972" i="62"/>
  <c r="C971" i="62"/>
  <c r="C969" i="62"/>
  <c r="C967" i="62"/>
  <c r="C963" i="62"/>
  <c r="C961" i="62" l="1"/>
  <c r="C589" i="62"/>
  <c r="H589" i="62" s="1"/>
  <c r="C933" i="62"/>
  <c r="H933" i="62" s="1"/>
  <c r="H934" i="62"/>
  <c r="H180" i="62"/>
  <c r="H1061" i="62"/>
  <c r="H905" i="62"/>
  <c r="C903" i="62"/>
  <c r="H903" i="62" s="1"/>
  <c r="H1045" i="62"/>
  <c r="H791" i="62"/>
  <c r="H642" i="62"/>
  <c r="H843" i="62"/>
  <c r="H644" i="62"/>
  <c r="H994" i="62"/>
  <c r="H792" i="62"/>
  <c r="H609" i="62"/>
  <c r="H152" i="62"/>
  <c r="H494" i="62"/>
  <c r="H629" i="62"/>
  <c r="H535" i="62"/>
  <c r="H708" i="62"/>
  <c r="H1099" i="62"/>
  <c r="H1098" i="62"/>
  <c r="G28" i="66"/>
  <c r="H600" i="62"/>
  <c r="H763" i="62"/>
  <c r="H599" i="62"/>
  <c r="H824" i="62"/>
  <c r="H141" i="62"/>
  <c r="H528" i="62"/>
  <c r="H1063" i="62"/>
  <c r="H514" i="62"/>
  <c r="H778" i="62"/>
  <c r="H811" i="62"/>
  <c r="H1006" i="62"/>
  <c r="H913" i="62"/>
  <c r="H622" i="62"/>
  <c r="H1032" i="62"/>
  <c r="H614" i="62"/>
  <c r="H863" i="62"/>
  <c r="H133" i="62"/>
  <c r="H594" i="62"/>
  <c r="H506" i="62"/>
  <c r="H150" i="62"/>
  <c r="H522" i="62"/>
  <c r="H939" i="62"/>
  <c r="G27" i="67"/>
  <c r="C26" i="67"/>
  <c r="G26" i="67" s="1"/>
  <c r="H104" i="62"/>
  <c r="H1016" i="62"/>
  <c r="H398" i="62"/>
  <c r="H273" i="62"/>
  <c r="H637" i="62"/>
  <c r="H429" i="62"/>
  <c r="C955" i="62"/>
  <c r="H955" i="62" s="1"/>
  <c r="H956" i="62"/>
  <c r="H782" i="62"/>
  <c r="H1024" i="62"/>
  <c r="H181" i="62"/>
  <c r="H1020" i="62"/>
  <c r="H802" i="62"/>
  <c r="H462" i="62"/>
  <c r="H309" i="62"/>
  <c r="H700" i="62"/>
  <c r="H633" i="62"/>
  <c r="H209" i="62"/>
  <c r="H39" i="62"/>
  <c r="H636" i="62"/>
  <c r="H524" i="62"/>
  <c r="H860" i="62"/>
  <c r="H957" i="62"/>
  <c r="H106" i="62"/>
  <c r="H683" i="62"/>
  <c r="C878" i="62"/>
  <c r="H878" i="62" s="1"/>
  <c r="H879" i="62"/>
  <c r="H275" i="62"/>
  <c r="H696" i="62"/>
  <c r="H482" i="62"/>
  <c r="H577" i="62"/>
  <c r="H576" i="62"/>
  <c r="H706" i="62"/>
  <c r="H627" i="62"/>
  <c r="C1067" i="62"/>
  <c r="H1067" i="62" s="1"/>
  <c r="H1069" i="62"/>
  <c r="H744" i="62"/>
  <c r="H673" i="62"/>
  <c r="H182" i="62"/>
  <c r="H486" i="62"/>
  <c r="H395" i="62"/>
  <c r="H1060" i="62"/>
  <c r="C1058" i="62"/>
  <c r="H1058" i="62" s="1"/>
  <c r="H800" i="62"/>
  <c r="H877" i="62"/>
  <c r="H754" i="62"/>
  <c r="H728" i="62"/>
  <c r="C946" i="62"/>
  <c r="H946" i="62" s="1"/>
  <c r="H947" i="62"/>
  <c r="H922" i="62"/>
  <c r="H102" i="62"/>
  <c r="C100" i="62"/>
  <c r="H100" i="62" s="1"/>
  <c r="H109" i="62"/>
  <c r="H1075" i="62"/>
  <c r="C1083" i="62"/>
  <c r="H1084" i="62"/>
  <c r="H653" i="62"/>
  <c r="H107" i="62"/>
  <c r="H657" i="62"/>
  <c r="H831" i="62"/>
  <c r="H615" i="62"/>
  <c r="H1043" i="62"/>
  <c r="H884" i="62"/>
  <c r="C881" i="62"/>
  <c r="H881" i="62" s="1"/>
  <c r="H635" i="62"/>
  <c r="H446" i="62"/>
  <c r="H930" i="62"/>
  <c r="H567" i="62"/>
  <c r="H294" i="62"/>
  <c r="H601" i="62"/>
  <c r="H736" i="62"/>
  <c r="C733" i="62"/>
  <c r="H733" i="62" s="1"/>
  <c r="H632" i="62"/>
  <c r="H742" i="62"/>
  <c r="H161" i="62"/>
  <c r="H814" i="62"/>
  <c r="H259" i="62"/>
  <c r="H787" i="62"/>
  <c r="H619" i="62"/>
  <c r="H359" i="62"/>
  <c r="G14" i="66"/>
  <c r="H607" i="62"/>
  <c r="H767" i="62"/>
  <c r="H537" i="62"/>
  <c r="H484" i="62"/>
  <c r="H1025" i="62"/>
  <c r="H135" i="62"/>
  <c r="H818" i="62"/>
  <c r="H768" i="62"/>
  <c r="C40" i="67"/>
  <c r="G40" i="67" s="1"/>
  <c r="H1033" i="62"/>
  <c r="H1034" i="62"/>
  <c r="H731" i="62"/>
  <c r="H804" i="62"/>
  <c r="H712" i="62"/>
  <c r="H674" i="62"/>
  <c r="C659" i="62"/>
  <c r="H659" i="62" s="1"/>
  <c r="H661" i="62"/>
  <c r="H764" i="62"/>
  <c r="H573" i="62"/>
  <c r="H1042" i="62"/>
  <c r="H757" i="62"/>
  <c r="H183" i="62"/>
  <c r="C980" i="62"/>
  <c r="H980" i="62" s="1"/>
  <c r="H981" i="62"/>
  <c r="H823" i="62"/>
  <c r="H799" i="62"/>
  <c r="H967" i="62"/>
  <c r="C982" i="62"/>
  <c r="H982" i="62" s="1"/>
  <c r="H983" i="62"/>
  <c r="H1028" i="62"/>
  <c r="H611" i="62"/>
  <c r="H915" i="62"/>
  <c r="H839" i="62"/>
  <c r="H971" i="62"/>
  <c r="C970" i="62"/>
  <c r="H970" i="62" s="1"/>
  <c r="H774" i="62"/>
  <c r="H686" i="62"/>
  <c r="H1044" i="62"/>
  <c r="C32" i="67"/>
  <c r="G32" i="67" s="1"/>
  <c r="H179" i="62"/>
  <c r="H613" i="62"/>
  <c r="H855" i="62"/>
  <c r="H263" i="62"/>
  <c r="H835" i="62"/>
  <c r="H995" i="62"/>
  <c r="H206" i="62"/>
  <c r="H766" i="62"/>
  <c r="H1101" i="62"/>
  <c r="H186" i="62"/>
  <c r="H350" i="62"/>
  <c r="H969" i="62"/>
  <c r="H663" i="62"/>
  <c r="C875" i="62"/>
  <c r="H875" i="62" s="1"/>
  <c r="H876" i="62"/>
  <c r="H847" i="62"/>
  <c r="H448" i="62"/>
  <c r="H128" i="62"/>
  <c r="H873" i="62"/>
  <c r="H302" i="62"/>
  <c r="H579" i="62"/>
  <c r="H305" i="62"/>
  <c r="H256" i="62"/>
  <c r="H979" i="62"/>
  <c r="H837" i="62"/>
  <c r="H892" i="62"/>
  <c r="H276" i="62"/>
  <c r="G28" i="67"/>
  <c r="H496" i="62"/>
  <c r="H739" i="62"/>
  <c r="H749" i="62"/>
  <c r="H950" i="62"/>
  <c r="C949" i="62"/>
  <c r="H949" i="62" s="1"/>
  <c r="H781" i="62"/>
  <c r="H780" i="62"/>
  <c r="H605" i="62"/>
  <c r="H649" i="62"/>
  <c r="H655" i="62"/>
  <c r="H137" i="62"/>
  <c r="G27" i="66"/>
  <c r="H1038" i="62"/>
  <c r="H830" i="62"/>
  <c r="G40" i="66"/>
  <c r="H502" i="62"/>
  <c r="H1053" i="62"/>
  <c r="H798" i="62"/>
  <c r="H369" i="62"/>
  <c r="H492" i="62"/>
  <c r="H925" i="62"/>
  <c r="C976" i="62"/>
  <c r="H976" i="62" s="1"/>
  <c r="H977" i="62"/>
  <c r="H834" i="62"/>
  <c r="H634" i="62"/>
  <c r="H563" i="62"/>
  <c r="H1031" i="62"/>
  <c r="H894" i="62"/>
  <c r="H866" i="62"/>
  <c r="H1008" i="62"/>
  <c r="H110" i="62"/>
  <c r="C931" i="62"/>
  <c r="H931" i="62" s="1"/>
  <c r="H932" i="62"/>
  <c r="H498" i="62"/>
  <c r="C942" i="62"/>
  <c r="H942" i="62" s="1"/>
  <c r="H943" i="62"/>
  <c r="H553" i="62"/>
  <c r="H300" i="62"/>
  <c r="H729" i="62"/>
  <c r="C25" i="66"/>
  <c r="G25" i="66" s="1"/>
  <c r="G26" i="66"/>
  <c r="H719" i="62"/>
  <c r="H846" i="62"/>
  <c r="H1070" i="62"/>
  <c r="H825" i="62"/>
  <c r="H853" i="62"/>
  <c r="H36" i="62"/>
  <c r="H608" i="62"/>
  <c r="H165" i="62"/>
  <c r="H687" i="62"/>
  <c r="C973" i="62"/>
  <c r="H973" i="62" s="1"/>
  <c r="H974" i="62"/>
  <c r="H924" i="62"/>
  <c r="H291" i="62"/>
  <c r="H1100" i="62"/>
  <c r="H610" i="62"/>
  <c r="H794" i="62"/>
  <c r="H844" i="62"/>
  <c r="H271" i="62"/>
  <c r="H770" i="62"/>
  <c r="H902" i="62"/>
  <c r="H625" i="62"/>
  <c r="H512" i="62"/>
  <c r="H945" i="62"/>
  <c r="C944" i="62"/>
  <c r="H944" i="62" s="1"/>
  <c r="H699" i="62"/>
  <c r="H771" i="62"/>
  <c r="H38" i="62"/>
  <c r="G31" i="67"/>
  <c r="C30" i="67"/>
  <c r="G30" i="67" s="1"/>
  <c r="H737" i="62"/>
  <c r="G12" i="66"/>
  <c r="C11" i="66"/>
  <c r="H838" i="62"/>
  <c r="H357" i="62"/>
  <c r="H174" i="62"/>
  <c r="H456" i="62"/>
  <c r="H1041" i="62"/>
  <c r="H746" i="62"/>
  <c r="G10" i="66"/>
  <c r="H812" i="62"/>
  <c r="C279" i="62"/>
  <c r="H279" i="62" s="1"/>
  <c r="H283" i="62"/>
  <c r="H646" i="62"/>
  <c r="C986" i="62"/>
  <c r="H986" i="62" s="1"/>
  <c r="H987" i="62"/>
  <c r="H597" i="62"/>
  <c r="H163" i="62"/>
  <c r="H261" i="62"/>
  <c r="H886" i="62"/>
  <c r="H159" i="62"/>
  <c r="H828" i="62"/>
  <c r="H1051" i="62"/>
  <c r="H738" i="62"/>
  <c r="H848" i="62"/>
  <c r="H963" i="62"/>
  <c r="H961" i="62"/>
  <c r="H405" i="62"/>
  <c r="G13" i="66"/>
  <c r="H732" i="62"/>
  <c r="H714" i="62"/>
  <c r="H347" i="62"/>
  <c r="H516" i="62"/>
  <c r="H565" i="62"/>
  <c r="H352" i="62"/>
  <c r="H1014" i="62"/>
  <c r="H641" i="62"/>
  <c r="H852" i="62"/>
  <c r="G24" i="66"/>
  <c r="C23" i="66"/>
  <c r="G23" i="66" s="1"/>
  <c r="H574" i="62"/>
  <c r="H311" i="62"/>
  <c r="H993" i="62"/>
  <c r="C992" i="62"/>
  <c r="H992" i="62" s="1"/>
  <c r="H1066" i="62"/>
  <c r="H705" i="62"/>
  <c r="H896" i="62"/>
  <c r="H154" i="62"/>
  <c r="H1052" i="62"/>
  <c r="H668" i="62"/>
  <c r="H1027" i="62"/>
  <c r="H858" i="62"/>
  <c r="H1056" i="62"/>
  <c r="H621" i="62"/>
  <c r="H680" i="62"/>
  <c r="H765" i="62"/>
  <c r="H1013" i="62"/>
  <c r="H755" i="62"/>
  <c r="H1001" i="62"/>
  <c r="H1057" i="62"/>
  <c r="H1010" i="62"/>
  <c r="H1003" i="62"/>
  <c r="H948" i="62"/>
  <c r="H156" i="62"/>
  <c r="H872" i="62"/>
  <c r="H596" i="62"/>
  <c r="H518" i="62"/>
  <c r="H595" i="62"/>
  <c r="H539" i="62"/>
  <c r="H1046" i="62"/>
  <c r="H710" i="62"/>
  <c r="H581" i="62"/>
  <c r="H772" i="62"/>
  <c r="H784" i="62"/>
  <c r="H296" i="62"/>
  <c r="H856" i="62"/>
  <c r="H822" i="62"/>
  <c r="H343" i="62"/>
  <c r="H938" i="62"/>
  <c r="H639" i="62"/>
  <c r="H689" i="62"/>
  <c r="H431" i="62"/>
  <c r="H654" i="62"/>
  <c r="H788" i="62"/>
  <c r="H650" i="62"/>
  <c r="H703" i="62"/>
  <c r="H867" i="62"/>
  <c r="H750" i="62"/>
  <c r="H1039" i="62"/>
  <c r="H775" i="62"/>
  <c r="H131" i="62"/>
  <c r="H748" i="62"/>
  <c r="C6" i="66"/>
  <c r="G6" i="66" s="1"/>
  <c r="G7" i="66"/>
  <c r="H769" i="62"/>
  <c r="H557" i="62"/>
  <c r="H1073" i="62"/>
  <c r="H815" i="62"/>
  <c r="H1004" i="62"/>
  <c r="G22" i="66"/>
  <c r="H127" i="62"/>
  <c r="H289" i="62"/>
  <c r="H265" i="62"/>
  <c r="H926" i="62"/>
  <c r="H785" i="62"/>
  <c r="H254" i="62"/>
  <c r="H287" i="62"/>
  <c r="H620" i="62"/>
  <c r="H690" i="62"/>
  <c r="H740" i="62"/>
  <c r="H624" i="62"/>
  <c r="H452" i="62"/>
  <c r="H753" i="62"/>
  <c r="G29" i="67"/>
  <c r="H285" i="62"/>
  <c r="H545" i="62"/>
  <c r="H602" i="62"/>
  <c r="H681" i="62"/>
  <c r="G8" i="66"/>
  <c r="H723" i="62"/>
  <c r="H123" i="62"/>
  <c r="H1007" i="62"/>
  <c r="H752" i="62"/>
  <c r="H745" i="62"/>
  <c r="H640" i="62"/>
  <c r="H115" i="62"/>
  <c r="H684" i="62"/>
  <c r="H433" i="62"/>
  <c r="G39" i="66"/>
  <c r="C38" i="66"/>
  <c r="G38" i="66" s="1"/>
  <c r="H547" i="62"/>
  <c r="H267" i="62"/>
  <c r="H207" i="62"/>
  <c r="G34" i="66"/>
  <c r="C33" i="66"/>
  <c r="G33" i="66" s="1"/>
  <c r="H1040" i="62"/>
  <c r="H630" i="62"/>
  <c r="H612" i="62"/>
  <c r="H623" i="62"/>
  <c r="H711" i="62"/>
  <c r="H671" i="62"/>
  <c r="H631" i="62"/>
  <c r="H62" i="62"/>
  <c r="H533" i="62"/>
  <c r="H345" i="62"/>
  <c r="H145" i="62"/>
  <c r="H117" i="62"/>
  <c r="H759" i="62"/>
  <c r="H890" i="62"/>
  <c r="H409" i="62"/>
  <c r="H1018" i="62"/>
  <c r="H616" i="62"/>
  <c r="H250" i="62"/>
  <c r="H741" i="62"/>
  <c r="H796" i="62"/>
  <c r="H113" i="62"/>
  <c r="H756" i="62"/>
  <c r="H1009" i="62"/>
  <c r="H809" i="62"/>
  <c r="H1030" i="62"/>
  <c r="H1000" i="62"/>
  <c r="C998" i="62"/>
  <c r="H998" i="62" s="1"/>
  <c r="H677" i="62"/>
  <c r="H125" i="62"/>
  <c r="H841" i="62"/>
  <c r="H805" i="62"/>
  <c r="H808" i="62"/>
  <c r="H504" i="62"/>
  <c r="H900" i="62"/>
  <c r="H103" i="62"/>
  <c r="H694" i="62"/>
  <c r="G38" i="67"/>
  <c r="H682" i="62"/>
  <c r="G39" i="67"/>
  <c r="H936" i="62"/>
  <c r="C935" i="62"/>
  <c r="H935" i="62" s="1"/>
  <c r="H869" i="62"/>
  <c r="H1019" i="62"/>
  <c r="H795" i="62"/>
  <c r="H173" i="62"/>
  <c r="G15" i="66"/>
  <c r="H543" i="62"/>
  <c r="H603" i="62"/>
  <c r="H760" i="62"/>
  <c r="H790" i="62"/>
  <c r="H184" i="62"/>
  <c r="C29" i="66"/>
  <c r="G29" i="66" s="1"/>
  <c r="G30" i="66"/>
  <c r="C33" i="62"/>
  <c r="H33" i="62" s="1"/>
  <c r="H35" i="62"/>
  <c r="H1015" i="62"/>
  <c r="H1055" i="62"/>
  <c r="H692" i="62"/>
  <c r="H779" i="62"/>
  <c r="H920" i="62"/>
  <c r="H697" i="62"/>
  <c r="H526" i="62"/>
  <c r="H670" i="62"/>
  <c r="H1002" i="62"/>
  <c r="H789" i="62"/>
  <c r="H840" i="62"/>
  <c r="H676" i="62"/>
  <c r="G32" i="66"/>
  <c r="C31" i="66"/>
  <c r="G31" i="66" s="1"/>
  <c r="H604" i="62"/>
  <c r="H937" i="62"/>
  <c r="H827" i="62"/>
  <c r="H645" i="62"/>
  <c r="H821" i="62"/>
  <c r="H593" i="62"/>
  <c r="H1017" i="62"/>
  <c r="H555" i="62"/>
  <c r="H647" i="62"/>
  <c r="H1054" i="62"/>
  <c r="H758" i="62"/>
  <c r="H851" i="62"/>
  <c r="C175" i="62"/>
  <c r="H175" i="62" s="1"/>
  <c r="H178" i="62"/>
  <c r="H747" i="62"/>
  <c r="H569" i="62"/>
  <c r="H169" i="62"/>
  <c r="H307" i="62"/>
  <c r="H1048" i="62"/>
  <c r="H1047" i="62"/>
  <c r="H786" i="62"/>
  <c r="H693" i="62"/>
  <c r="H549" i="62"/>
  <c r="H717" i="62"/>
  <c r="H958" i="62"/>
  <c r="H725" i="62"/>
  <c r="C1035" i="62"/>
  <c r="H1037" i="62"/>
  <c r="H143" i="62"/>
  <c r="H205" i="62"/>
  <c r="H488" i="62"/>
  <c r="H1026" i="62"/>
  <c r="H580" i="62"/>
  <c r="G9" i="66"/>
  <c r="H888" i="62"/>
  <c r="H909" i="62"/>
  <c r="C906" i="62"/>
  <c r="H906" i="62" s="1"/>
  <c r="H651" i="62"/>
  <c r="H185" i="62"/>
  <c r="H582" i="62"/>
  <c r="H171" i="62"/>
  <c r="H316" i="62"/>
  <c r="H298" i="62"/>
  <c r="H208" i="62"/>
  <c r="H928" i="62"/>
  <c r="G43" i="66"/>
  <c r="H354" i="62"/>
  <c r="H37" i="62"/>
  <c r="H864" i="62"/>
  <c r="H105" i="62"/>
  <c r="H965" i="62"/>
  <c r="G42" i="66"/>
  <c r="C41" i="66"/>
  <c r="G41" i="66" s="1"/>
  <c r="H707" i="62"/>
  <c r="H1023" i="62"/>
  <c r="C1021" i="62"/>
  <c r="H411" i="62"/>
  <c r="H1011" i="62"/>
  <c r="H618" i="62"/>
  <c r="H985" i="62"/>
  <c r="C984" i="62"/>
  <c r="H984" i="62" s="1"/>
  <c r="H108" i="62"/>
  <c r="H458" i="62"/>
  <c r="H1082" i="62"/>
  <c r="C1080" i="62"/>
  <c r="H1080" i="62" s="1"/>
  <c r="G37" i="67"/>
  <c r="C36" i="67"/>
  <c r="G36" i="67" s="1"/>
  <c r="C44" i="66"/>
  <c r="G44" i="66" s="1"/>
  <c r="H761" i="62"/>
  <c r="H972" i="62"/>
  <c r="H313" i="62"/>
  <c r="C917" i="62"/>
  <c r="H917" i="62" s="1"/>
  <c r="H919" i="62"/>
  <c r="H978" i="62"/>
  <c r="H407" i="62"/>
  <c r="H1029" i="62"/>
  <c r="H776" i="62"/>
  <c r="H698" i="62"/>
  <c r="H626" i="62"/>
  <c r="H722" i="62"/>
  <c r="H911" i="62"/>
  <c r="H592" i="62"/>
  <c r="H121" i="62"/>
  <c r="H139" i="62"/>
  <c r="H362" i="62"/>
  <c r="H817" i="62"/>
  <c r="H715" i="62"/>
  <c r="H248" i="62"/>
  <c r="H898" i="62"/>
  <c r="H1005" i="62"/>
  <c r="H833" i="62"/>
  <c r="H403" i="62"/>
  <c r="H460" i="62"/>
  <c r="H148" i="62"/>
  <c r="H427" i="62"/>
  <c r="H702" i="62"/>
  <c r="H870" i="62"/>
  <c r="H880" i="62"/>
  <c r="H1050" i="62"/>
  <c r="H559" i="62"/>
  <c r="H1065" i="62"/>
  <c r="H119" i="62"/>
  <c r="H367" i="62"/>
  <c r="H319" i="62"/>
  <c r="C664" i="62"/>
  <c r="H664" i="62" s="1"/>
  <c r="H667" i="62"/>
  <c r="H643" i="62"/>
  <c r="H450" i="62"/>
  <c r="H364" i="62"/>
  <c r="H508" i="62"/>
  <c r="H777" i="62"/>
  <c r="H726" i="62"/>
  <c r="H849" i="62"/>
  <c r="C89" i="62"/>
  <c r="C80" i="62"/>
  <c r="C82" i="62"/>
  <c r="C81" i="62"/>
  <c r="C76" i="62"/>
  <c r="C93" i="62"/>
  <c r="C75" i="62"/>
  <c r="C87" i="62"/>
  <c r="C97" i="62"/>
  <c r="C74" i="62"/>
  <c r="C85" i="62"/>
  <c r="C79" i="62"/>
  <c r="C95" i="62"/>
  <c r="C77" i="62"/>
  <c r="C91" i="62"/>
  <c r="C99" i="62"/>
  <c r="C78" i="62"/>
  <c r="H77" i="62" l="1"/>
  <c r="H85" i="62"/>
  <c r="H97" i="62"/>
  <c r="H87" i="62"/>
  <c r="H76" i="62"/>
  <c r="H81" i="62"/>
  <c r="H78" i="62"/>
  <c r="H91" i="62"/>
  <c r="H95" i="62"/>
  <c r="H74" i="62"/>
  <c r="C72" i="62"/>
  <c r="H72" i="62" s="1"/>
  <c r="H80" i="62"/>
  <c r="H93" i="62"/>
  <c r="H75" i="62"/>
  <c r="H82" i="62"/>
  <c r="H99" i="62"/>
  <c r="H89" i="62"/>
  <c r="H79" i="62"/>
  <c r="G34" i="67"/>
  <c r="C1079" i="62"/>
  <c r="H1079" i="62" s="1"/>
  <c r="H1021" i="62"/>
  <c r="H1083" i="62"/>
  <c r="C1085" i="62"/>
  <c r="H1085" i="62" s="1"/>
  <c r="G18" i="67"/>
  <c r="G46" i="67" s="1"/>
  <c r="C1078" i="62"/>
  <c r="H1078" i="62" s="1"/>
  <c r="H1035" i="62"/>
  <c r="C18" i="66"/>
  <c r="G18" i="66" s="1"/>
  <c r="C17" i="66"/>
  <c r="G17" i="66" s="1"/>
  <c r="G11" i="66"/>
  <c r="C21" i="66"/>
  <c r="C16" i="66"/>
  <c r="G16" i="66" s="1"/>
  <c r="C19" i="66"/>
  <c r="G19" i="66" s="1"/>
  <c r="C35" i="66"/>
  <c r="G35" i="66" s="1"/>
  <c r="H1115" i="62" l="1"/>
  <c r="C20" i="66"/>
  <c r="G20" i="66" s="1"/>
  <c r="G21" i="66"/>
  <c r="G48" i="66" s="1"/>
</calcChain>
</file>

<file path=xl/comments1.xml><?xml version="1.0" encoding="utf-8"?>
<comments xmlns="http://schemas.openxmlformats.org/spreadsheetml/2006/main">
  <authors>
    <author>yuUunG puppy</author>
  </authors>
  <commentList>
    <comment ref="G27" authorId="0" shapeId="0">
      <text>
        <r>
          <rPr>
            <b/>
            <sz val="9"/>
            <color indexed="81"/>
            <rFont val="Tahoma"/>
            <family val="2"/>
          </rPr>
          <t>yuUunG puppy:</t>
        </r>
        <r>
          <rPr>
            <sz val="9"/>
            <color indexed="81"/>
            <rFont val="Tahoma"/>
            <family val="2"/>
          </rPr>
          <t xml:space="preserve">
6 set</t>
        </r>
      </text>
    </comment>
  </commentList>
</comments>
</file>

<file path=xl/sharedStrings.xml><?xml version="1.0" encoding="utf-8"?>
<sst xmlns="http://schemas.openxmlformats.org/spreadsheetml/2006/main" count="2689" uniqueCount="1577">
  <si>
    <t>III</t>
  </si>
  <si>
    <t>m²</t>
  </si>
  <si>
    <t>m³</t>
  </si>
  <si>
    <t>kg</t>
  </si>
  <si>
    <t>IV</t>
  </si>
  <si>
    <t>m</t>
  </si>
  <si>
    <t>VI</t>
  </si>
  <si>
    <t>*</t>
  </si>
  <si>
    <t>4*4</t>
  </si>
  <si>
    <t>V</t>
  </si>
  <si>
    <t>DIỄN GIẢI</t>
  </si>
  <si>
    <t>KHỐI LƯỢNG</t>
  </si>
  <si>
    <t>ĐƠN VỊ</t>
  </si>
  <si>
    <t>ĐƠN GIÁ</t>
  </si>
  <si>
    <t>GHI CHÚ</t>
  </si>
  <si>
    <t>VẬT TƯ</t>
  </si>
  <si>
    <t>NHÂN CÔNG</t>
  </si>
  <si>
    <t>CÔNG TÁC BÊ TÔNG VÀ VÁN KHUÔN</t>
  </si>
  <si>
    <t>Bê tông đá 1x2, M250</t>
  </si>
  <si>
    <t>CÔNG TÁC CỐT THÉP</t>
  </si>
  <si>
    <t>Cốt thép</t>
  </si>
  <si>
    <t>KẾT CẤU THÉP</t>
  </si>
  <si>
    <t>Kèo thép</t>
  </si>
  <si>
    <t>Thép hình</t>
  </si>
  <si>
    <t>Thép tấm</t>
  </si>
  <si>
    <t>Bu lông</t>
  </si>
  <si>
    <t>Thép tấm liên kết chân cột</t>
  </si>
  <si>
    <t>Chi tiết liên kết kèo</t>
  </si>
  <si>
    <t xml:space="preserve">Sika Ground dày 30mm </t>
  </si>
  <si>
    <t>Mái đón</t>
  </si>
  <si>
    <t>Cáp giằng mái Ø14</t>
  </si>
  <si>
    <t>Tăng đơ Ø16</t>
  </si>
  <si>
    <t>Liên kết với xà gồ</t>
  </si>
  <si>
    <t>Cửa trời</t>
  </si>
  <si>
    <t>L40x4 (Liên kết xà gồ)</t>
  </si>
  <si>
    <t xml:space="preserve">  Diềm 1 1, L=800mm</t>
  </si>
  <si>
    <t xml:space="preserve">  Diềm 2, L=500mm</t>
  </si>
  <si>
    <t xml:space="preserve">  Diềm 4, L=600mm</t>
  </si>
  <si>
    <t>I</t>
  </si>
  <si>
    <t>II</t>
  </si>
  <si>
    <t>bộ</t>
  </si>
  <si>
    <t>Cột</t>
  </si>
  <si>
    <t>Kèo thép T1, 1ck</t>
  </si>
  <si>
    <t>Kèo thép T2, 12ck</t>
  </si>
  <si>
    <t>Kèo thép T3, 1ck</t>
  </si>
  <si>
    <t>Kèo thép T4, 6ck</t>
  </si>
  <si>
    <t>Sơn dầu</t>
  </si>
  <si>
    <t>Kèo thép T5, 1ck</t>
  </si>
  <si>
    <t>Kèo thép T6, 1ck</t>
  </si>
  <si>
    <t>Kèo thép T7, 6ck</t>
  </si>
  <si>
    <t>Kèo thép T8, 2ck</t>
  </si>
  <si>
    <t>Giằng dọc trục A&amp;F, 2ck</t>
  </si>
  <si>
    <t>16*4*2*2.41</t>
  </si>
  <si>
    <t>SC01: (400~750)x186*8-12, L=7500. [SL=2]</t>
  </si>
  <si>
    <t>Stiff: 0.55*0.186*0.005*7850*4*2</t>
  </si>
  <si>
    <t>SB01: (756~500)x186*8-12, L=9000. [SL=2]</t>
  </si>
  <si>
    <t>Stiff: 0.6*0.186*0.005*7850*3*2</t>
  </si>
  <si>
    <t>Stiff: 0.36*0.186*0.005*7850*3*2</t>
  </si>
  <si>
    <t>I200: 200x186*6-8, L=1500. [SL=2]</t>
  </si>
  <si>
    <t>SC01: (400~750)x186*8-12, L=7500. [SL=24]</t>
  </si>
  <si>
    <t>Stiff: 0.55*0.186*0.005*7850*4*24</t>
  </si>
  <si>
    <t>SB01: (756~500)x186*8-12, L=9000. [SL=24]</t>
  </si>
  <si>
    <t>Stiff: 0.6*0.186*0.005*7850*3*24</t>
  </si>
  <si>
    <t>Stiff: 0.36*0.186*0.005*7850*3*24</t>
  </si>
  <si>
    <t>SC02: 400x186*6-8, L=7500. [SL=2]</t>
  </si>
  <si>
    <t>Stiff: 0.37*0.186*0.005*7850*4*2</t>
  </si>
  <si>
    <t>SB03: 300x186*6-8, L=9000. [SL=2]</t>
  </si>
  <si>
    <t>Stiff: 0.284*0.186*0.005*7850*3*2</t>
  </si>
  <si>
    <t>SB03: 300x186*6-8, L=6222. [SL=2]</t>
  </si>
  <si>
    <t>Cs01: (200~500)x186*6-8, L=5056. [SL=2]</t>
  </si>
  <si>
    <t>I200: 200x186*6-8, L=320. [SL=2]</t>
  </si>
  <si>
    <t>Stiff: 0.26*0.186*0.005*7850*2*2</t>
  </si>
  <si>
    <t>SC01: (400~750)x186*8-12, L=7500. [SL=12]</t>
  </si>
  <si>
    <t>Stiff: 0.55*0.186*0.005*7850*4*12</t>
  </si>
  <si>
    <t>SB01: (756~500)x186*8-12, L=9000. [SL=12]</t>
  </si>
  <si>
    <t>Stiff: 0.6*0.186*0.005*7850*3*12</t>
  </si>
  <si>
    <t>Stiff: 0.36*0.186*0.005*7850*3*12</t>
  </si>
  <si>
    <t>I200: 200x186*6-8, L=1500. [SL=12]</t>
  </si>
  <si>
    <t>Cs01: (200~500)x186*6-8, L=5056. [SL=12]</t>
  </si>
  <si>
    <t>I200: 200x186*6-8, L=320. [SL=12]</t>
  </si>
  <si>
    <t>Stiff: 0.26*0.186*0.005*7850*2*12</t>
  </si>
  <si>
    <t>SC2A: 400x186*8-10, L=7500. [SL=2]</t>
  </si>
  <si>
    <t>SC2A: 400x186*8-10, L=8750. [SL=2]</t>
  </si>
  <si>
    <t>SC2A: 400x186*8-10, L=9650. [SL=2]</t>
  </si>
  <si>
    <t>Stiff: 0.38*0.186*0.005*7850*4*6</t>
  </si>
  <si>
    <t>SC02: 400x186*6-8, L=8750. [SL=2]</t>
  </si>
  <si>
    <t>SB04: (200~600)x186*6-8, L=6067. [SL=6]</t>
  </si>
  <si>
    <t>I200: 200x186*6-8, L=320. [SL=6]</t>
  </si>
  <si>
    <t>Stiff: 0.35*0.186*0.005*7850*2*6</t>
  </si>
  <si>
    <t>CS01: (200~500)x186*6-8, L=5056. [SL=2]</t>
  </si>
  <si>
    <t>Stiff: 0.35*0.186*0.005*7850*2*2</t>
  </si>
  <si>
    <t>SB02: (500~300)x186*6-8, L=6222. [SL=2]</t>
  </si>
  <si>
    <t>I200: 200x186*5-6, L=1500. [SL=2]</t>
  </si>
  <si>
    <t>I200: 200x186*5-6, L=1500. [SL=24]</t>
  </si>
  <si>
    <t>SB02: (500~300)x186*6-8, L=6222. [SL=24]</t>
  </si>
  <si>
    <t>SB02: (500~300)x186*6-8, L=6222. [SL=12]</t>
  </si>
  <si>
    <t>BB01: 150x300*5-6, L=160900. [SL=2]</t>
  </si>
  <si>
    <t>PL20mm : 0.2*0.41*0.02*7850*4</t>
  </si>
  <si>
    <t>PL10mm : 0.08*0.2*0.01*7850*4*4</t>
  </si>
  <si>
    <t>C1, 4ck</t>
  </si>
  <si>
    <t>C2, 40ck</t>
  </si>
  <si>
    <t>PL20mm : 0.25*0.41*0.02*7850*40</t>
  </si>
  <si>
    <t>PL10mm : 0.08*0.2*0.01*7850*4*40</t>
  </si>
  <si>
    <t>C3, 8ck</t>
  </si>
  <si>
    <t>PL20mm : 0.25*0.41*0.02*7850*8</t>
  </si>
  <si>
    <t>PL10mm : 0.08*0.2*0.01*7850*4*8</t>
  </si>
  <si>
    <t>C4, 4ck</t>
  </si>
  <si>
    <t>PL20mm : 0.25*0.3*0.016*7850*4</t>
  </si>
  <si>
    <t>PL10mm : 0.08*0.2*0.01*7850*2*4</t>
  </si>
  <si>
    <t>CT1, 38ck</t>
  </si>
  <si>
    <t>PL16mm : 0.186*0.77*0.016*7850*2*38</t>
  </si>
  <si>
    <t>PL16mm : 0.186*0.65*0.016*7850*38</t>
  </si>
  <si>
    <t>Stiff 10mm : 0.186*0.72*0.01*7850*38</t>
  </si>
  <si>
    <t>PL 10mm : 0.08*0.15*0.01*7850*4*38</t>
  </si>
  <si>
    <t>CT2, 38ck</t>
  </si>
  <si>
    <t>PL14mm : 0.186*0.52*0.014*7850*2*38</t>
  </si>
  <si>
    <t>PL 10mm : 0.08*0.15*0.01*7850*2*38</t>
  </si>
  <si>
    <t>CT3, 19ck</t>
  </si>
  <si>
    <t>PL14mm : 0.186*0.415*0.014*7850*2*19</t>
  </si>
  <si>
    <t>PL 10mm : 0.1*0.1*0.01*7850*2*19</t>
  </si>
  <si>
    <t>CT4, 14ck</t>
  </si>
  <si>
    <t>PL14mm : 0.186*0.525*0.014*7850*14</t>
  </si>
  <si>
    <t>PL 10mm : 0.08*0.15*0.01*7850*2*14</t>
  </si>
  <si>
    <t>PL 10mm : 0.186*0.376*0.01*7850*2*14</t>
  </si>
  <si>
    <t>CT5, 4ck</t>
  </si>
  <si>
    <t>PL16mm : 0.186*0.42*0.016*7850*2*4</t>
  </si>
  <si>
    <t>PL16mm : 0.186*0.65*0.016*7850*4</t>
  </si>
  <si>
    <t>Stiff 10mm : 0.186*0.284*0.01*7850*4</t>
  </si>
  <si>
    <t>PL 12mm : 0.186*0.23*0.012*7850*38</t>
  </si>
  <si>
    <t>PL 12mm : 0.186*0.23*0.012*7850*4</t>
  </si>
  <si>
    <t>PL 10mm : 0.08*0.15*0.01*7850*2*4</t>
  </si>
  <si>
    <t>CT6, 4ck</t>
  </si>
  <si>
    <t>PL 10mm : 0.186*0.323*0.01*7850*4</t>
  </si>
  <si>
    <t>Stiff 10mm : 0.186*0.287*0.01*7850*2*4</t>
  </si>
  <si>
    <t>CT7, 2ck</t>
  </si>
  <si>
    <t>PL14mm : 0.186*0.62*0.014*7850*2*2</t>
  </si>
  <si>
    <t>PL 10mm : 0.08*0.15*0.01*7850*2*2</t>
  </si>
  <si>
    <t>PL 10mm : 0.38*0.19*0.01*7850*2*2</t>
  </si>
  <si>
    <t>PL 8mm : 0.58*0.19*0.008*7850*2</t>
  </si>
  <si>
    <t>CT8, 4ck</t>
  </si>
  <si>
    <t>PL14mm : 0.186*0.627*0.014*7850*4</t>
  </si>
  <si>
    <t>Stiff 10mm : 0.186*0.38*0.01*7850*2*4</t>
  </si>
  <si>
    <t>CT9, 8ck</t>
  </si>
  <si>
    <t>PL 10mm : 0.186*0.4*0.01*7850*8</t>
  </si>
  <si>
    <t>Stiff 10mm : 0.186*0.284*0.01*7850*2*8</t>
  </si>
  <si>
    <t>CT10, 6ck</t>
  </si>
  <si>
    <t>PL 10mm : 0.186*0.32*0.01*7850*2*6</t>
  </si>
  <si>
    <t>Chi tiết liên kết giằng BB1</t>
  </si>
  <si>
    <t>PL 8mm : 0.15*0.3*0.008*7850*(2*40+4)</t>
  </si>
  <si>
    <t>Mái</t>
  </si>
  <si>
    <t>PL 5mm : 0.15*0.2*0.005*7850*(14*16+15*6)*2</t>
  </si>
  <si>
    <t>PL 5mm : 0.05*0.2*0.005*7850*(14*16+15*6)*2</t>
  </si>
  <si>
    <t>PL 5mm : 0.15*0.2*0.005*7850*4*18*2</t>
  </si>
  <si>
    <t>PL 5mm : 0.05*0.2*0.005*7850*4*18*2</t>
  </si>
  <si>
    <t>PL 5mm : 0.05*0.2*0.005*7850*(6*8+7*6)</t>
  </si>
  <si>
    <t>PL 5mm : 0.15*0.2*0.005*7850*(6*8+7*6)</t>
  </si>
  <si>
    <t>Mặt dựng trục 1&amp;22</t>
  </si>
  <si>
    <t>Stiff: 0.55*0.186*2*4*2</t>
  </si>
  <si>
    <t>Stiff: 0.6*0.186*2*3*2</t>
  </si>
  <si>
    <t>Stiff: 0.36*0.186*2*3*2</t>
  </si>
  <si>
    <t>Stiff: 0.55*0.186*2*4*24</t>
  </si>
  <si>
    <t>Stiff: 0.6*0.186*2*3*24</t>
  </si>
  <si>
    <t>Stiff: 0.36*0.186*2*3*24</t>
  </si>
  <si>
    <t>Stiff: 0.37*0.186*2*4*2</t>
  </si>
  <si>
    <t>Stiff: 0.284*0.186*2*3*2</t>
  </si>
  <si>
    <t>Stiff: 0.26*0.186*2*2*2</t>
  </si>
  <si>
    <t>Stiff: 0.55*0.186*2*4*12</t>
  </si>
  <si>
    <t>Stiff: 0.6*0.186*2*3*12</t>
  </si>
  <si>
    <t>Stiff: 0.36*0.186*2*3*12</t>
  </si>
  <si>
    <t>Stiff: 0.26*0.186*2*2*12</t>
  </si>
  <si>
    <t>Stiff: 0.38*0.186*2*4*6</t>
  </si>
  <si>
    <t>Stiff: 0.35*0.186*2*2*6</t>
  </si>
  <si>
    <t>Stiff: 0.35*0.186*2*2*2</t>
  </si>
  <si>
    <t>PL 5mm : 0.15*0.2*2*(14*16+15*6)*2</t>
  </si>
  <si>
    <t>PL 5mm : 0.05*0.2*2*(14*16+15*6)*2</t>
  </si>
  <si>
    <t>PL 5mm : 0.15*0.2*2*4*18*2</t>
  </si>
  <si>
    <t>PL 5mm : 0.05*0.2*2*4*18*2</t>
  </si>
  <si>
    <t>PL 5mm : 0.15*0.2*2*(6*8+7*6)</t>
  </si>
  <si>
    <t>PL 5mm : 0.05*0.2*2*(6*8+7*6)</t>
  </si>
  <si>
    <t>PL 5mm : 0.15*0.2*2*10</t>
  </si>
  <si>
    <t>PL 5mm : 0.05*0.2*2*10</t>
  </si>
  <si>
    <t>Thép hình L40x40x4</t>
  </si>
  <si>
    <t>16*4*2*0.04*4</t>
  </si>
  <si>
    <t>PL20mm : 0.2*0.41*2*4</t>
  </si>
  <si>
    <t>PL10mm : 0.08*0.2*2*4*4</t>
  </si>
  <si>
    <t>PL20mm : 0.25*0.41*2*40</t>
  </si>
  <si>
    <t>PL10mm : 0.08*0.2*2*4*40</t>
  </si>
  <si>
    <t>PL20mm : 0.25*0.41*2*8</t>
  </si>
  <si>
    <t>PL10mm : 0.08*0.2*2*4*8</t>
  </si>
  <si>
    <t>PL20mm : 0.25*0.3*2*4</t>
  </si>
  <si>
    <t>PL10mm : 0.08*0.2*2*2*4</t>
  </si>
  <si>
    <t>PL16mm : 0.186*0.77*2*2*38</t>
  </si>
  <si>
    <t>PL16mm : 0.186*0.65*2*38</t>
  </si>
  <si>
    <t>Stiff 10mm : 0.186*0.72*2*38</t>
  </si>
  <si>
    <t>PL 10mm : 0.08*0.15*2*4*38</t>
  </si>
  <si>
    <t>PL 12mm : 0.186*0.23*2*38</t>
  </si>
  <si>
    <t>PL14mm : 0.186*0.52*2*2*38</t>
  </si>
  <si>
    <t>PL 10mm : 0.08*0.15*2*2*38</t>
  </si>
  <si>
    <t>PL14mm : 0.186*0.415*2*2*19</t>
  </si>
  <si>
    <t>PL 10mm : 0.1*0.1*2*2*19</t>
  </si>
  <si>
    <t>PL14mm : 0.186*0.525*2*14</t>
  </si>
  <si>
    <t>PL 10mm : 0.08*0.15*2*2*14</t>
  </si>
  <si>
    <t>PL 10mm : 0.186*0.376*2*2*14</t>
  </si>
  <si>
    <t>PL16mm : 0.186*0.42*2*2*4</t>
  </si>
  <si>
    <t>PL16mm : 0.186*0.65*2*4</t>
  </si>
  <si>
    <t>Stiff 10mm : 0.186*0.284*2*4</t>
  </si>
  <si>
    <t>PL 12mm : 0.186*0.23*2*4</t>
  </si>
  <si>
    <t>PL 10mm : 0.08*0.15*2*2*4</t>
  </si>
  <si>
    <t>PL 10mm : 0.186*0.323*2*4</t>
  </si>
  <si>
    <t>Stiff 10mm : 0.186*0.287*2*2*4</t>
  </si>
  <si>
    <t>PL14mm : 0.186*0.62*2*2*2</t>
  </si>
  <si>
    <t>PL 10mm : 0.08*0.15*2*2*2</t>
  </si>
  <si>
    <t>PL 10mm : 0.38*0.19*2*2*2</t>
  </si>
  <si>
    <t>PL 8mm : 0.58*0.19*2*2</t>
  </si>
  <si>
    <t>PL14mm : 0.186*0.627*2*4</t>
  </si>
  <si>
    <t>Stiff 10mm : 0.186*0.38*2*2*4</t>
  </si>
  <si>
    <t>PL 10mm : 0.186*0.4*2*8</t>
  </si>
  <si>
    <t>Stiff 10mm : 0.186*0.284*2*2*8</t>
  </si>
  <si>
    <t>PL 10mm : 0.186*0.32*2*2*6</t>
  </si>
  <si>
    <t>PL 8mm : 0.15*0.3*2*(2*40+4)</t>
  </si>
  <si>
    <t>Bu lông neo M28 loại 5.6, L = 1100</t>
  </si>
  <si>
    <t>Bu lông neo M24 loại 5.6, L = 850</t>
  </si>
  <si>
    <t>C2, 40ck : 6*40</t>
  </si>
  <si>
    <t>C3, 8ck : 6*8</t>
  </si>
  <si>
    <t>C1, 4ck : 6*4</t>
  </si>
  <si>
    <t>C4, 4ck : 4*4</t>
  </si>
  <si>
    <t>(14+4)*38</t>
  </si>
  <si>
    <t>10*38</t>
  </si>
  <si>
    <t>8*19</t>
  </si>
  <si>
    <t>10*14</t>
  </si>
  <si>
    <t>(8+4)*4</t>
  </si>
  <si>
    <t>12*2</t>
  </si>
  <si>
    <t>12*4</t>
  </si>
  <si>
    <t>4*8</t>
  </si>
  <si>
    <t>6*6</t>
  </si>
  <si>
    <t>4*22*2</t>
  </si>
  <si>
    <t>4*(14*16+15*6)*2</t>
  </si>
  <si>
    <t>4*4*18*2</t>
  </si>
  <si>
    <t>4*(6*8+7*6)</t>
  </si>
  <si>
    <t>4*10*2</t>
  </si>
  <si>
    <t>PL 5mm : 0.15*0.2*0.005*7850*10*2</t>
  </si>
  <si>
    <t>PL 5mm : 0.05*0.2*0.005*7850*10*2</t>
  </si>
  <si>
    <t>nos</t>
  </si>
  <si>
    <t>Xà gồ kẽm C200x65x15x2.0</t>
  </si>
  <si>
    <t>(160.9+0.2*2)*14*2</t>
  </si>
  <si>
    <t>15.1*4</t>
  </si>
  <si>
    <t>130.7*4*2</t>
  </si>
  <si>
    <t>30*6</t>
  </si>
  <si>
    <t>7.7*6*6</t>
  </si>
  <si>
    <t>Mặt dựng trục mái đón</t>
  </si>
  <si>
    <t>5*2*7+6*2</t>
  </si>
  <si>
    <t>Đầu hồi :</t>
  </si>
  <si>
    <t>Mặt dựng mái đón</t>
  </si>
  <si>
    <t>Mặt dựng mái đón :</t>
  </si>
  <si>
    <t>(5*4*7+6*2*2)*2.41</t>
  </si>
  <si>
    <t>(5*4*7+6*2*2)*0.04*4</t>
  </si>
  <si>
    <t>(32+18)*2</t>
  </si>
  <si>
    <t>493.6/0.9877</t>
  </si>
  <si>
    <t>22*2+3*2+3*4</t>
  </si>
  <si>
    <t>Ty giằng xà gồ Ø12 với con tán 2 đầu, L=1250</t>
  </si>
  <si>
    <t>Mái: 12*17*2+13*4*2</t>
  </si>
  <si>
    <t>Vách: 3*2</t>
  </si>
  <si>
    <t>Cửa trời :1*17</t>
  </si>
  <si>
    <t>Mái đón :4*7+5*5</t>
  </si>
  <si>
    <t>(1.82+0.55+1.05)*2*18*15.3</t>
  </si>
  <si>
    <t>CTA:0.2*0.2*0.01*7850*2*18</t>
  </si>
  <si>
    <t>CTB:0.2*0.25*0.01*7850*2*18</t>
  </si>
  <si>
    <t>4*2*18*2</t>
  </si>
  <si>
    <t xml:space="preserve">Tôn Apex Blue scope steel màu Byron blue 0.48mm - METDEK </t>
  </si>
  <si>
    <t>61.5*2</t>
  </si>
  <si>
    <t>5.8*7.7*6+5.8*6+6.8*30</t>
  </si>
  <si>
    <t>6.86*2+5.56*2*7</t>
  </si>
  <si>
    <t>Tôn Apex Blue scope steel màu Byron blue 0.48mm - KLIPLOCK</t>
  </si>
  <si>
    <t>16.85*2*(15+15.4)-15*1*4</t>
  </si>
  <si>
    <t>15.5*2*130.5-13.5*1*9*2</t>
  </si>
  <si>
    <t>15*1*4+13.5*1*9*2</t>
  </si>
  <si>
    <t>Mái : 33.9*2</t>
  </si>
  <si>
    <t>Mái đón: 5.7*2*7+6.7*2</t>
  </si>
  <si>
    <t>Cửa trời: 6.2*2</t>
  </si>
  <si>
    <t>160.9*2+(6.2*2+30)+(7.7+5.2*2)*6+(6+5.2*2)</t>
  </si>
  <si>
    <t xml:space="preserve">  Diềm 3, L=600mm</t>
  </si>
  <si>
    <t>30+7.7*6+6</t>
  </si>
  <si>
    <t>130.5*2</t>
  </si>
  <si>
    <t>15*2</t>
  </si>
  <si>
    <t>CÔNG TÁC ĐẤT, CỌC</t>
  </si>
  <si>
    <t>Dọn dẹp mặt bằng, chuẩn bị thi công</t>
  </si>
  <si>
    <t>cọc</t>
  </si>
  <si>
    <t>Đào đất móng &amp; đà kiềng</t>
  </si>
  <si>
    <t>Lấp đất móng</t>
  </si>
  <si>
    <t>Đất nền đầm chặt K=0.95</t>
  </si>
  <si>
    <t>Phun hóa chất chống mối</t>
  </si>
  <si>
    <t>Cung cấp và Ép cọc BTCT dự ứng lực D400</t>
  </si>
  <si>
    <t>Nối cọc BTCT dự ứng lực D400</t>
  </si>
  <si>
    <t>mối nối</t>
  </si>
  <si>
    <t>Cắt &amp; liên kết đầu cọc BTCT dự ứng lực D400</t>
  </si>
  <si>
    <t>Móng</t>
  </si>
  <si>
    <r>
      <t>Đà kiềng cos</t>
    </r>
    <r>
      <rPr>
        <b/>
        <sz val="10"/>
        <color rgb="FFFF0000"/>
        <rFont val="Times New Roman"/>
        <family val="1"/>
      </rPr>
      <t xml:space="preserve"> +0.000</t>
    </r>
  </si>
  <si>
    <t>FB3 (300x500, L=30m, 2ck)</t>
  </si>
  <si>
    <t>30*160.9</t>
  </si>
  <si>
    <r>
      <t>Đà kiềng cos</t>
    </r>
    <r>
      <rPr>
        <i/>
        <sz val="11"/>
        <color rgb="FFFF0000"/>
        <rFont val="Times New Roman"/>
        <family val="1"/>
      </rPr>
      <t xml:space="preserve"> +0.000</t>
    </r>
  </si>
  <si>
    <t>Nền trệt</t>
  </si>
  <si>
    <t>Bê tông lót đá 1x2, M150</t>
  </si>
  <si>
    <t>(0.5*0.05)*30*2</t>
  </si>
  <si>
    <t>Cột C1 (400x500; 04ck):</t>
  </si>
  <si>
    <t>0.40*0.50*1.3*4</t>
  </si>
  <si>
    <t>Cột C2 (400x500; 40ck):</t>
  </si>
  <si>
    <t>0.4*0.5*1.3*40</t>
  </si>
  <si>
    <t>Cột C3 (300x500; 08ck):</t>
  </si>
  <si>
    <t>0.3*0.5*1.3*8</t>
  </si>
  <si>
    <t>Cột C4 (300x400; 04ck):</t>
  </si>
  <si>
    <r>
      <t>Dầm  cos</t>
    </r>
    <r>
      <rPr>
        <b/>
        <sz val="10"/>
        <color rgb="FFFF0000"/>
        <rFont val="Times New Roman"/>
        <family val="1"/>
      </rPr>
      <t xml:space="preserve"> +7.500</t>
    </r>
  </si>
  <si>
    <t>CB1 (200x450; L=160.9m; 02ck):</t>
  </si>
  <si>
    <t>(0.2*0.45)*160.9*2</t>
  </si>
  <si>
    <t>CB2 (200x300; L=30m; 02ck):</t>
  </si>
  <si>
    <t>(0.2*0.3)*30*2</t>
  </si>
  <si>
    <t>CB2 (200x300; L=11.45m; 01ck):</t>
  </si>
  <si>
    <t>(0.2*0.3)*11.45*1</t>
  </si>
  <si>
    <t>Lanh tô, bổ trụ</t>
  </si>
  <si>
    <t>Bổ trụ tường</t>
  </si>
  <si>
    <t>tường bao:</t>
  </si>
  <si>
    <t xml:space="preserve"> (0.2*0.2)*7.5*(21*2+5*2+6)</t>
  </si>
  <si>
    <t>Tường ngăn</t>
  </si>
  <si>
    <t xml:space="preserve"> (0.2*0.2)*7.5*10</t>
  </si>
  <si>
    <t xml:space="preserve">lanh tô cửa: </t>
  </si>
  <si>
    <t>(0.2*0.5)*(7.7*7+6*4)</t>
  </si>
  <si>
    <t>(0.2*0.3)*(7.7*18*2+6*11)</t>
  </si>
  <si>
    <t>Cho bê tông lót</t>
  </si>
  <si>
    <t>30*2*0.05*2</t>
  </si>
  <si>
    <t>(0.4+0.5)*2*1.3*4</t>
  </si>
  <si>
    <t>(0.4+0.5)*2*1.3*40</t>
  </si>
  <si>
    <t>(0.3+0.5)*2*1.3*8</t>
  </si>
  <si>
    <t>(0.2+0.45*2)*160.9*2</t>
  </si>
  <si>
    <t>(0.2+0.3*2)*30*2</t>
  </si>
  <si>
    <t>(0.2+0.3*2)*11.45*1</t>
  </si>
  <si>
    <t xml:space="preserve"> (0.2*2)*7.5*(21*2+5*2+6)</t>
  </si>
  <si>
    <t xml:space="preserve"> (0.2*2)*7.5*10</t>
  </si>
  <si>
    <t>(0.2+0.5*2)*(7.7*7+6*4)</t>
  </si>
  <si>
    <t>(0.2+0.3*2)*(7.7*18*2+6*11)</t>
  </si>
  <si>
    <t>Ø16a120; L=(1.90+2*0.10)m; 07ck:</t>
  </si>
  <si>
    <t>(1.90+2*0.1)*1.58*7*4</t>
  </si>
  <si>
    <t>Ø14a150; L=(0.70+2*0.1)m; 13ck:</t>
  </si>
  <si>
    <t>(0.70+2*0.10)*1.21*13*4</t>
  </si>
  <si>
    <t>Ø10a200; L=(1.90+2*0.7)m; 05ck:</t>
  </si>
  <si>
    <t>(1.90+2*0.70)*0.617*5*4</t>
  </si>
  <si>
    <t>Ø10a200; L=(0.7+2*0.7)m; 11ck:</t>
  </si>
  <si>
    <t>(0.7+2*0.70)*0.617*11*4</t>
  </si>
  <si>
    <t>Đai vòng 2Ø10; L=2*(0.70+1.90+0.40)m; 02ck:</t>
  </si>
  <si>
    <t>2*(0.70+1.90+0.40)*0.617*2*4</t>
  </si>
  <si>
    <t>Ø14a120; L=(0.7+2*0.7)m; 14ck:</t>
  </si>
  <si>
    <t>Ø20; L=(0.40+1.9+0.20)m; 14ck:</t>
  </si>
  <si>
    <t>(0.40+1.9+0.20)*2.47*14*4</t>
  </si>
  <si>
    <t>Ø8a100; L=2*(0.35+0.45+0.05)m; 20ck:</t>
  </si>
  <si>
    <t>2*(0.35+0.45+0.05)*0.395*20*4</t>
  </si>
  <si>
    <t>Ø8a100; L=2*(0.15+0.45+0.05)m; 20ck:</t>
  </si>
  <si>
    <t>2*(0.15+0.45+0.05)*0.395*20*4</t>
  </si>
  <si>
    <t>(0.40+1.9+0.20)*2.47*14*40</t>
  </si>
  <si>
    <t>2*(0.35+0.45+0.05)*0.395*20*40</t>
  </si>
  <si>
    <t>2*(0.15+0.45+0.05)*0.395*20*40</t>
  </si>
  <si>
    <t>Ø20; L=(0.40+1.9+0.20)m; 12ck:</t>
  </si>
  <si>
    <t>(0.40+1.9+0.20)*2.47*12*8</t>
  </si>
  <si>
    <t>Ø8a100; L=2*(0.25+0.45+0.05)m; 20ck:</t>
  </si>
  <si>
    <t>2*(0.25+0.45+0.05)*0.395*20*8</t>
  </si>
  <si>
    <t>Ø20; L=(0.40+1.9+0.7+7.5+0.2)m; 8ck:</t>
  </si>
  <si>
    <t>(0.40+1.9+0.7+7.5+0.2)*2.47*8*4</t>
  </si>
  <si>
    <t>Ø8a100~150; L=2*(0.25+0.35+0.05)m; 80ck:</t>
  </si>
  <si>
    <t>2*(0.25+0.35+0.05)*0.395*80*4</t>
  </si>
  <si>
    <t>Ø8a100~150; L=2*(0.25+0.25+0.05)m; 80ck:</t>
  </si>
  <si>
    <t>Lớp dưới</t>
  </si>
  <si>
    <t>Lớp trên</t>
  </si>
  <si>
    <t>Lớp tăng cường</t>
  </si>
  <si>
    <t>Ø12a300 theo đà ngang</t>
  </si>
  <si>
    <t>Ø10a300 theo đà dọc</t>
  </si>
  <si>
    <t xml:space="preserve"> Ø14: 7.5*4*(21*2+5*2+6)*1.21</t>
  </si>
  <si>
    <t xml:space="preserve"> Ø6a200: (0.15*4+0.05*2)*(7.5/0.2)*(21*2+5*2+6)*0.222</t>
  </si>
  <si>
    <t xml:space="preserve"> Ø14: 7.5*4*10*1.21</t>
  </si>
  <si>
    <t xml:space="preserve"> Ø6a200: (0.15*4+0.05*2)*(7.5/0.2)*10*0.222</t>
  </si>
  <si>
    <t xml:space="preserve"> Ø16: (7.7*7+6*4)*4*1.58</t>
  </si>
  <si>
    <t xml:space="preserve"> Ø16: (7.7*18*2+6*11)*4*1.58</t>
  </si>
  <si>
    <t xml:space="preserve"> Ø6: (0.15*2+0.45*2+0.05*2)*(7.7*7+6*4)/0.15*0.222</t>
  </si>
  <si>
    <t xml:space="preserve"> Ø6: (0.15*2+0.25*2+0.05*2)*(7.7*18*2+6*11)/0.15*0.222</t>
  </si>
  <si>
    <t>Ø25; L=(0.3+30+0.8*4+0.3)m; 8ck:</t>
  </si>
  <si>
    <t xml:space="preserve"> Ø20; L=(0.3+1.6+3*4+1.6+0.3)m; 2ck:</t>
  </si>
  <si>
    <t>Ø20; L=(3.9*5)m; 2ck:</t>
  </si>
  <si>
    <t>Ø8a100~150; L=2*(0.25+0.5+0.05)m; 240ck:</t>
  </si>
  <si>
    <t>Ø8a100~150; L=2*(0.085+0.5+0.05)m; 240ck:</t>
  </si>
  <si>
    <t>(0.3+30+0.8*4+0.3)*3.850*8*2</t>
  </si>
  <si>
    <t>(0.3+1.6+3*4+1.6+0.3)*2.47*2*2</t>
  </si>
  <si>
    <t>(3.9*5)*2.47*2*2</t>
  </si>
  <si>
    <t>Ø8a100~150; L=2*(0.25+0.45+0.05)m; 240ck:</t>
  </si>
  <si>
    <t>2*(0.25+0.45+0.05)*0.395*240*2</t>
  </si>
  <si>
    <t>Ø16; L=(0.3+160.9+0.8*21+0.3)m; 4ck:</t>
  </si>
  <si>
    <t>(0.3+160.9+0.8*21+0.3)*1.58*4*2</t>
  </si>
  <si>
    <t xml:space="preserve"> Ø16; L=(0.3+1.9+39*20+1.9+0.3)m; 2ck:</t>
  </si>
  <si>
    <t>(0.3+1.9+39*20+1.9+0.3)*1.58*2*2</t>
  </si>
  <si>
    <t>Ø16; L=(4.7*21)m; 2ck:</t>
  </si>
  <si>
    <t>(4.7*21)*1.58*2*2</t>
  </si>
  <si>
    <t>Ø6a100~150; L=2*(0.15+0.35+0.05)m; 1290ck:</t>
  </si>
  <si>
    <t>2*(0.15+0.35+0.05)*0.222*1290*2</t>
  </si>
  <si>
    <t>Ø16; L=(0.3+30+0.8*4+0.3)m; 4ck:</t>
  </si>
  <si>
    <t>(0.3+30+0.8*4+0.3)*1.58*4*2</t>
  </si>
  <si>
    <t xml:space="preserve"> Ø16; L=(0.3+1.6+3*4+1.6+0.3)m; 1ck:</t>
  </si>
  <si>
    <t>(0.3+1.6+3*4+1.6+0.3)*1.58*1*2</t>
  </si>
  <si>
    <t>Ø16; L=(3.9*5)m; 1ck:</t>
  </si>
  <si>
    <t>(3.9*5)*1.58*1*2</t>
  </si>
  <si>
    <t>Ø8a100~150; L=2*(0.15+0.25+0.05)m; 240ck:</t>
  </si>
  <si>
    <t>2*(0.15+0.25+0.05)*0.222*240*2</t>
  </si>
  <si>
    <t>Ø16; L=(0.3+22.75+0.8*3+0.3)m; 4ck:</t>
  </si>
  <si>
    <t>(0.3+22.75+0.8*4+0.3)*1.58*4*1</t>
  </si>
  <si>
    <t>(0.3+1.6+3+1.6+0.3)*1.58*1*1</t>
  </si>
  <si>
    <t>Ø8a100~150; L=2*(0.15+0.25+0.05)m; 182ck:</t>
  </si>
  <si>
    <t>2*(0.15+0.25+0.05)*0.222*182*1</t>
  </si>
  <si>
    <t>Ø16; L=(0.3+11.45+0.8*2+0.3)m; 4ck:</t>
  </si>
  <si>
    <t>(0.3+11.45+0.8*2+0.3)*1.58*4*1</t>
  </si>
  <si>
    <t>Ø16; L=(3.9*2)m; 1ck:</t>
  </si>
  <si>
    <t>(3.9*2)*1.58*1*1</t>
  </si>
  <si>
    <t>Ø8a100~150; L=2*(0.15+0.25+0.05)m; 92ck:</t>
  </si>
  <si>
    <t>2*(0.15+0.25+0.05)*0.222*92*1</t>
  </si>
  <si>
    <t>CÔNG TÁC MÁI</t>
  </si>
  <si>
    <t>CÔNG TÁC XÂY TÔ</t>
  </si>
  <si>
    <t>Tường Bao</t>
  </si>
  <si>
    <t>Trục A: 160.9*8.35</t>
  </si>
  <si>
    <t>Trừ cửa: -(4*5*3+1.2*2.2)</t>
  </si>
  <si>
    <t>Trừ lanh tô bổ trụ: -(0.2*5*24+7.7*0.5*3+160.9*0.45)</t>
  </si>
  <si>
    <t>Trục F: 160.9*7.5</t>
  </si>
  <si>
    <t>Trừ cửa: -(4*5*3+1.2*2.2*2)</t>
  </si>
  <si>
    <t>Trục 1: 30*7.5</t>
  </si>
  <si>
    <t>Trừ cửa: -(5.7*5*2)</t>
  </si>
  <si>
    <t>Trừ lanh tô bổ trụ: -(0.2*5*2+6*0.5*2+30*0.45)</t>
  </si>
  <si>
    <t>Trục 22: 30*7.5</t>
  </si>
  <si>
    <t>Trừ cửa: -(5.7*5)</t>
  </si>
  <si>
    <t>Trừ lanh tô bổ trụ: -(0.2*5*4+6*0.5+30*0.45)</t>
  </si>
  <si>
    <t>Tường ngăn:</t>
  </si>
  <si>
    <t>Trục 5: 30*6</t>
  </si>
  <si>
    <t>Trục 8: 12*6</t>
  </si>
  <si>
    <t>Trừ lanh tô bổ trụ: -(0.2*6*2+12*0.3)</t>
  </si>
  <si>
    <t>Trục C: 23.1*6</t>
  </si>
  <si>
    <t>Trừ cửa: -(4*4)</t>
  </si>
  <si>
    <t>Trục A: 160.9*7.5</t>
  </si>
  <si>
    <t>Trục 5: 30*7.5*2</t>
  </si>
  <si>
    <t>Trừ cửa: -(5.7*5)*2</t>
  </si>
  <si>
    <t>Trừ lanh tô bổ trụ: -(0.2*5*4+6*0.5+30*0.3)*2</t>
  </si>
  <si>
    <t>Trục 8: 12*7.5*2</t>
  </si>
  <si>
    <t>Trừ lanh tô bổ trụ: -(0.2*7.5*2+12*0.3)*2</t>
  </si>
  <si>
    <t>Trục C: 23.1*7.5*2</t>
  </si>
  <si>
    <t>Trừ cửa: -(4*4)*2</t>
  </si>
  <si>
    <t>Trừ lanh tô bổ trụ: -(0.2*7.5*2+0.2*4*2+23.1*0.3)*2</t>
  </si>
  <si>
    <t>Đà kiềng:</t>
  </si>
  <si>
    <t>(30+160.9)*2*0.3</t>
  </si>
  <si>
    <t>Trừ lam dốc: -(6*0.3*3)</t>
  </si>
  <si>
    <t>Đà giằng +7.500</t>
  </si>
  <si>
    <t>(30+160.9)*2*(0.45*2+0.2)+(30+12+23.1)*(0.3*2+0.2)</t>
  </si>
  <si>
    <t>Xây tường bằng gạch ống, dày 200,  vữa xi măng M75</t>
  </si>
  <si>
    <t>Trát tường ngoài dày 15mm, vữa xi măng M75</t>
  </si>
  <si>
    <t>Trát tường trong dày 15mm, vữa xi măng M75</t>
  </si>
  <si>
    <t>Trát dầm dày 15mm, vữa xi măng M75</t>
  </si>
  <si>
    <t>Trát cột dày 15mm, vữa xi măng M75</t>
  </si>
  <si>
    <t>C4: (0.3+0.2)*2*7.5*4</t>
  </si>
  <si>
    <t>C5: (0.3+0.1)*2*7.5*4</t>
  </si>
  <si>
    <t>VII</t>
  </si>
  <si>
    <t>CÔNG TÁC HOÀN THIỆN</t>
  </si>
  <si>
    <t>Trần thạch cao Vĩnh Tường, khung nổi 600x600</t>
  </si>
  <si>
    <t>Phòng nguyên liệu Vitamin</t>
  </si>
  <si>
    <t>11.75*22.88</t>
  </si>
  <si>
    <t>Cửa cuốn D1 : 4000x5000</t>
  </si>
  <si>
    <t>Cửa cuốn D3 : 5700x5000</t>
  </si>
  <si>
    <t>Cửa cuốn D5 : 4000x4000</t>
  </si>
  <si>
    <t>Cửa cuốn HS1 : 5700x5000</t>
  </si>
  <si>
    <t>Cửa cuốn HS2 : 4000x5000</t>
  </si>
  <si>
    <t>Xử lý khe co giãn</t>
  </si>
  <si>
    <t>VIII</t>
  </si>
  <si>
    <t>CÔNG TÁC KHÁC</t>
  </si>
  <si>
    <t>THÀNH TIỀN
(VND)</t>
  </si>
  <si>
    <t>ĐƯỜNG BÊ TÔNG NỘI BỘ</t>
  </si>
  <si>
    <t>Lu lèn, đầm chặt đất nền K=0.95</t>
  </si>
  <si>
    <t>Vải địa kĩ thuật ART 15 (Aritex)</t>
  </si>
  <si>
    <t>Thi công đá 0-4, lớp dày 300mm, đầm chặt K=0.95</t>
  </si>
  <si>
    <t>Đường nội bộ , lớp dày 200mm</t>
  </si>
  <si>
    <t>Thi công cốt thép</t>
  </si>
  <si>
    <t xml:space="preserve">Cắt joint nền </t>
  </si>
  <si>
    <t>Xoa phẳng bề mặt bê tông</t>
  </si>
  <si>
    <t>BÓ VỈA</t>
  </si>
  <si>
    <t>Bê tông đá 1x2, mác 200</t>
  </si>
  <si>
    <t>Thi công cốp pha</t>
  </si>
  <si>
    <t>(8.5*16.5+171.4*4.7+16.5*4.6)*0.7</t>
  </si>
  <si>
    <t>Góc cong 1 : (5.8*5.8-3.14*2*5.8/4)*0.7</t>
  </si>
  <si>
    <t>Góc cong 2 : (5*5-3.14*2*5/4)*0.7</t>
  </si>
  <si>
    <t>Cửa vào nhà xưởng : (4.4+6.1+4.4)*0.8*0.7</t>
  </si>
  <si>
    <t>(8.5*16.5+171.4*4.7+16.5*4.6)</t>
  </si>
  <si>
    <t>Góc cong 1 : (5.8*5.8-3.14*2*5.8/4)</t>
  </si>
  <si>
    <t>Góc cong 2 : (5*5-3.14*2*5/4)</t>
  </si>
  <si>
    <t>Cửa vào nhà xưởng : (4.4+6.1+4.4)*0.8</t>
  </si>
  <si>
    <t>Thi công đá 0-4, lớp dày 200mm, đầm chặt K=0.95</t>
  </si>
  <si>
    <t>Ram dốc : (2.02*6*2+6.51*6)*0.2</t>
  </si>
  <si>
    <t>Bê tông đá 1x2, mác 250</t>
  </si>
  <si>
    <t>(8.5+16.5+179.3+7.9+21.5+4.6+6+9.4+26.9+31.9+33.5+55.5+5)*0.2</t>
  </si>
  <si>
    <r>
      <rPr>
        <sz val="10"/>
        <color rgb="FFFF0000"/>
        <rFont val="Symbol"/>
        <family val="1"/>
        <charset val="2"/>
      </rPr>
      <t>f</t>
    </r>
    <r>
      <rPr>
        <sz val="10"/>
        <color rgb="FFFF0000"/>
        <rFont val="Times New Roman"/>
        <family val="1"/>
      </rPr>
      <t>12a200: 1075.33/(0.2*0.2)*0.4*0.888</t>
    </r>
  </si>
  <si>
    <t>Nối thép : (1075.33/(0.2*0.2)*0.4)/11.7*0.4*0.888</t>
  </si>
  <si>
    <r>
      <t xml:space="preserve">Chân chó </t>
    </r>
    <r>
      <rPr>
        <sz val="10"/>
        <color rgb="FFFF0000"/>
        <rFont val="Symbol"/>
        <family val="1"/>
        <charset val="2"/>
      </rPr>
      <t>f</t>
    </r>
    <r>
      <rPr>
        <sz val="10"/>
        <color rgb="FFFF0000"/>
        <rFont val="Times New Roman"/>
        <family val="1"/>
      </rPr>
      <t>8: 1075.33/(0.6*0.8)*1.1*0.395</t>
    </r>
  </si>
  <si>
    <t>85*2+4.7*22+10.5+4.6*2</t>
  </si>
  <si>
    <t>4.7*5</t>
  </si>
  <si>
    <t>4.7*5+6*3</t>
  </si>
  <si>
    <t>Xung quanh nhà xưởng: ((66+34.4+36+50.7)*2+9.4)*0.15*0.2</t>
  </si>
  <si>
    <t>Đường : (179.3+7.9)*0.15*0.2</t>
  </si>
  <si>
    <t>Xung quanh nhà xưởng: ((66+34.4+36+50.7)*2+9.4)*0.15*2</t>
  </si>
  <si>
    <t>Đường : (179.3+7.9)*0.15*2</t>
  </si>
  <si>
    <t>Xung quanh nhà xưởng: ((66+34.4+36+50.7)*2+9.4)/0.2*0.3*0.395</t>
  </si>
  <si>
    <t>Đường : (179.3+7.9)/0.2*0.3*0.395</t>
  </si>
  <si>
    <t>TỔNG</t>
  </si>
  <si>
    <t>HỆ THỐNG THOÁT NƯỚC MƯA</t>
  </si>
  <si>
    <t>Cống tròn DN400 H30-HK80</t>
  </si>
  <si>
    <t>pcs</t>
  </si>
  <si>
    <t>lot</t>
  </si>
  <si>
    <t>Hố ga M1 1200x1200 (dưới đường)</t>
  </si>
  <si>
    <t>Đấu nối hệ thống thoát nước hiện hữu</t>
  </si>
  <si>
    <t>A</t>
  </si>
  <si>
    <t>B</t>
  </si>
  <si>
    <t>- SD295 - dia.&lt;10mm</t>
  </si>
  <si>
    <t>- SD390 - dia.&gt;=10mm</t>
  </si>
  <si>
    <t>C</t>
  </si>
  <si>
    <t>Sika grout</t>
  </si>
  <si>
    <t>Ra ≥ 2350 kg/cm²</t>
  </si>
  <si>
    <t>SeaH, SCH-40</t>
  </si>
  <si>
    <t>D</t>
  </si>
  <si>
    <t>E</t>
  </si>
  <si>
    <t>F</t>
  </si>
  <si>
    <t>G</t>
  </si>
  <si>
    <t>H</t>
  </si>
  <si>
    <t>Cấp điện xây dựng</t>
  </si>
  <si>
    <t>Cấp nước XD</t>
  </si>
  <si>
    <t>Bản vẽ hoàn công</t>
  </si>
  <si>
    <t>Bảo hiểm lao động</t>
  </si>
  <si>
    <t>Lán trại công nhân</t>
  </si>
  <si>
    <t>Chi phí thí nghiệm</t>
  </si>
  <si>
    <t>Văn phòng tạm điều hành</t>
  </si>
  <si>
    <t>TỔNG HỢP BÁO GIÁ</t>
  </si>
  <si>
    <t>CURRENCY: VND</t>
  </si>
  <si>
    <t>DIỄN GiẢI</t>
  </si>
  <si>
    <t>BILL 1</t>
  </si>
  <si>
    <t>BILL 3</t>
  </si>
  <si>
    <t>BILL 4</t>
  </si>
  <si>
    <t>BILL 5</t>
  </si>
  <si>
    <t>TỔNG CỘNG</t>
  </si>
  <si>
    <t>TỔNG CỘNG (BAO GỒM 10% VAT)</t>
  </si>
  <si>
    <t>Tender sum shall included VAT 10% and all necessary Vietnamese Taxes</t>
  </si>
  <si>
    <t>BILL 2.1</t>
  </si>
  <si>
    <t>ĐƯỜNG NỘI BỘ</t>
  </si>
  <si>
    <t>BILL 2.2</t>
  </si>
  <si>
    <t>NHÀ KHO NGUYÊN LIỆU</t>
  </si>
  <si>
    <t>CÔNG TÁC CHUẨN BỊ</t>
  </si>
  <si>
    <t>THI CÔNG HỆ THỐNG ĐIỆN</t>
  </si>
  <si>
    <t>THI CÔNG HỆ THỐNG PCCC</t>
  </si>
  <si>
    <t>Chi phí quản lý</t>
  </si>
  <si>
    <t>10% VAT</t>
  </si>
  <si>
    <t>TỔNG CỘNG (BAO GỒM CHI PHÍ QUẢN LÝ)</t>
  </si>
  <si>
    <t>TỔNG CỘNG (LÀM TRÒN)</t>
  </si>
  <si>
    <t>Lưới chống chim Inox 10x10x1 (bao gồm L50x50x5, L30x30x3, thép tấm 30x3)</t>
  </si>
  <si>
    <t>Sơn nước trong nhà tường gạch dày 200 (bao gồm bả matit, 1 lớp lót, 2 lớp hoàn thiện)</t>
  </si>
  <si>
    <t>Sơn nước ngoài nhà tường gạch dày 200 (bao gồm bả matit, 1 lớp lót, 2 lớp hoàn thiện)</t>
  </si>
  <si>
    <t>ĐIỆN</t>
  </si>
  <si>
    <t>Tủ điện DB-WH</t>
  </si>
  <si>
    <t>tủ</t>
  </si>
  <si>
    <t>Phương Nam / Thịnh Tiến</t>
  </si>
  <si>
    <t>lô</t>
  </si>
  <si>
    <t>MCCB 3P 125A, 25kA</t>
  </si>
  <si>
    <t>cái</t>
  </si>
  <si>
    <t>MCB 3P 40A, 6kA</t>
  </si>
  <si>
    <t>MCB 3P 20A, 6kA</t>
  </si>
  <si>
    <t>MCB 3P 16A, 6kA</t>
  </si>
  <si>
    <t>MCB 3P 10A, 6kA</t>
  </si>
  <si>
    <t>MCB 1P 20A, 6kA</t>
  </si>
  <si>
    <t>MCB 1P 16A, 6kA</t>
  </si>
  <si>
    <t>Đèn báo pha và cầu chì</t>
  </si>
  <si>
    <t>Công tắc 1 chiều 10A, 240V, 1 công tắc  có mặt che phòng thấm nước</t>
  </si>
  <si>
    <t>Công tắc 1 chiều 10A, 240V, 2 công tắc  có mặt che phòng thấm nước</t>
  </si>
  <si>
    <t>Công tắc 1 chiều 10A, 240V, 3 công tắc  có mặt che phòng thấm nước</t>
  </si>
  <si>
    <t>Ổ cắm đôi 3 chấu 16A, 240V có mặt che phòng thấm nước</t>
  </si>
  <si>
    <t xml:space="preserve">Ổ cắm công nghiệp 3pha, 5 cực 16A, 400V chống thấm nước, IP67 </t>
  </si>
  <si>
    <t>Dây điện cấp nguồn chính</t>
  </si>
  <si>
    <t xml:space="preserve">Taya / Taisin / Cadivi </t>
  </si>
  <si>
    <t>1Cx16mm2 Cu/XLPE/PVC</t>
  </si>
  <si>
    <t>Ống điện IMC 1/2"</t>
  </si>
  <si>
    <t>Ống điện IMC 3/4"</t>
  </si>
  <si>
    <t>Việt Nam</t>
  </si>
  <si>
    <t>HỆ THỐNG ĐIỀU HÒA KHÔNG KHÍ</t>
  </si>
  <si>
    <t>Máy lạnh Daikin Âm trần nối ống gió, Gas R410a, CSL:29 kw:
(FDR10NY1/RUR10NY1)</t>
  </si>
  <si>
    <t>Thailand</t>
  </si>
  <si>
    <t>Quạt hướng trục 600 l/s, 100 Pa</t>
  </si>
  <si>
    <t>Ống đồng Ø12.7 dày 0.8mm
+ cách nhiệt superlon dày 19mm</t>
  </si>
  <si>
    <t>ThaiLand/
Malaysia</t>
  </si>
  <si>
    <t>Ống đồng Ø28.6 dày 1.0mm
+ cách nhiệt superlon dày 19mm</t>
  </si>
  <si>
    <t>China/
Malaysia</t>
  </si>
  <si>
    <t>Ống nước Bình Minh Ø27mm, dày 1.8mm
cách nhiệt, dày 10mm</t>
  </si>
  <si>
    <t>VietNam</t>
  </si>
  <si>
    <t>Ống nước Bình Minh Ø42mm,
cách nhiệt, dày 10mm</t>
  </si>
  <si>
    <t>Dây điện remote 2Cx0.5mm2</t>
  </si>
  <si>
    <t>Simili cách ẩm ống gas+ống nuớc</t>
  </si>
  <si>
    <t>Hộp gió cấp và hồi cho FCU, tiêu âm dày 50mm
1100x300/800x250/L500</t>
  </si>
  <si>
    <t>Ống gió mềm có cách nhiệt Ø300mm</t>
  </si>
  <si>
    <t>Ống gió mềm có cách nhiệt Ø250mm</t>
  </si>
  <si>
    <t>Ống gió mềm không cách nhiệt Ø200mm</t>
  </si>
  <si>
    <t>Cách nhiệt tấm Thermobread dày 15mm cho ống gió lạnh</t>
  </si>
  <si>
    <t>m2</t>
  </si>
  <si>
    <t>Khớp nối mềm cho FCU</t>
  </si>
  <si>
    <t>Khớp nối mềm cho Quạt</t>
  </si>
  <si>
    <t>Trunking tráng kẽm che ống gas ngoài trời 400x150x1mm</t>
  </si>
  <si>
    <t>Gas R410a nạp thêm</t>
  </si>
  <si>
    <t>Malaysia</t>
  </si>
  <si>
    <t>Phí vận chuyển</t>
  </si>
  <si>
    <t>Xoa phẳng bề mặt bê tông nền với Hardener 4kg/m2</t>
  </si>
  <si>
    <t>Lớp đất dày 200, đầm chặt K = 0.95</t>
  </si>
  <si>
    <t>Cửa thoát hiểm 1 cánh, khung sắt, sơn chống cháy</t>
  </si>
  <si>
    <t>Diềm mái (Apex Blue scope steel màu Byron blue 0.48mm)</t>
  </si>
  <si>
    <r>
      <t>Dầm  cos</t>
    </r>
    <r>
      <rPr>
        <b/>
        <sz val="10"/>
        <color rgb="FFFF0000"/>
        <rFont val="Times New Roman"/>
        <family val="1"/>
      </rPr>
      <t xml:space="preserve"> +3.500</t>
    </r>
  </si>
  <si>
    <t>CB1 (200x450; L=148.9m; 02ck):</t>
  </si>
  <si>
    <t>(0.2*0.45)*148.9*2</t>
  </si>
  <si>
    <t>(0.2*0.3)*12*2</t>
  </si>
  <si>
    <t>CB2 (200x300; L=6m; 03ck):</t>
  </si>
  <si>
    <t>(0.2*0.3)*6*3</t>
  </si>
  <si>
    <t>CB2 (200x300; L=12m; 04ck):</t>
  </si>
  <si>
    <t>CB1 (200x450; L=22.75m; 01ck):</t>
  </si>
  <si>
    <t>(0.2*0.45)*22.75*1</t>
  </si>
  <si>
    <t>CB1 (200x450; L=9.35m; 02ck):</t>
  </si>
  <si>
    <t>(0.2*0.45)*9.35*2</t>
  </si>
  <si>
    <t>(0.2+0.45*2)*22.75*1</t>
  </si>
  <si>
    <t>(0.2+0.45*2)*148.9*2</t>
  </si>
  <si>
    <t>(0.2+0.3*2)*12*4</t>
  </si>
  <si>
    <t>(0.2+0.3*2)*6*3</t>
  </si>
  <si>
    <t>(0.2+0.45*2)*9.35*2</t>
  </si>
  <si>
    <t xml:space="preserve"> Ø16; L=(0.3+1.6+3+1.6+0.3)m; 2ck:</t>
  </si>
  <si>
    <t>(0.3+1.6+3+1.6+0.3)*1.58*1*2</t>
  </si>
  <si>
    <t>Ø16; L=(4.7*3)m; 2ck:</t>
  </si>
  <si>
    <t>(4.7*3)*1.58*1*2</t>
  </si>
  <si>
    <t>Ø16; L=(0.3+148.9+0.8*21+0.3)m; 4ck:</t>
  </si>
  <si>
    <t>(0.3+148.9+0.8*21+0.3)*1.58*4*2</t>
  </si>
  <si>
    <t>Ø16; L=(0.3+12+0.8*4+0.3)m; 4ck:</t>
  </si>
  <si>
    <t>(0.3+30+0.8*4+0.3)*1.58*4*4</t>
  </si>
  <si>
    <t>(0.3+1.6+3*4+1.6+0.3)*1.58*1*4</t>
  </si>
  <si>
    <t>(3.9*5)*1.58*1*4</t>
  </si>
  <si>
    <t>Ø16; L=(0.3+6+0.8*4+0.3)m; 3ck:</t>
  </si>
  <si>
    <t>(0.3+6+0.8*4+0.3)*1.58*4*3</t>
  </si>
  <si>
    <t xml:space="preserve"> Ø16; L=(0.3+1.6*2+0.3)m; 1ck:</t>
  </si>
  <si>
    <t>(0.3+1.6*2+0.3)*1.58*1*4</t>
  </si>
  <si>
    <t>(3.9*5)*1.58*1*3</t>
  </si>
  <si>
    <t>Ø16; L=(0.3+9.35+0.3)m; 2ck:</t>
  </si>
  <si>
    <t>(0.3+9.35+0.3)*1.58*4*2</t>
  </si>
  <si>
    <t>(0.3+1.9+3.8+1.9+0.3)*1.58*2*2</t>
  </si>
  <si>
    <t xml:space="preserve"> Ø16; L=(0.3+1.9+3.8+1.9+0.3)m; 2ck:</t>
  </si>
  <si>
    <t>Ø16; L=(4.7)m; 2ck:</t>
  </si>
  <si>
    <t>(4.7)*1.58*2*2</t>
  </si>
  <si>
    <t>2*(0.15+0.35+0.05)*0.222*75*2</t>
  </si>
  <si>
    <t>Ø6a100~150; L=2*(0.15+0.35+0.05)m; 75ck:</t>
  </si>
  <si>
    <t>2*(0.15+0.25+0.05)*0.222*48*2</t>
  </si>
  <si>
    <t>Ø8a100~150; L=2*(0.15+0.25+0.05)m; 48ck:</t>
  </si>
  <si>
    <t>Ø8a100~150; L=2*(0.15+0.25+0.05)m; 96ck:</t>
  </si>
  <si>
    <t>2*(0.15+0.25+0.05)*0.222*96*4</t>
  </si>
  <si>
    <t>Ø6a100~150; L=2*(0.15+0.35+0.05)m; 1190ck:</t>
  </si>
  <si>
    <t>2*(0.15+0.35+0.05)*0.222*1190*2</t>
  </si>
  <si>
    <t>Trừ lanh tô bổ trụ: -(0.2*5*24+7.7*0.5*3+160.9*0.45+148.9*0.45)</t>
  </si>
  <si>
    <t>Trừ lanh tô bổ trụ: -(0.2*5*2+6*0.5*2+30*0.45+12*0.3*2)</t>
  </si>
  <si>
    <t>Trừ lanh tô bổ trụ: -(0.2*5*4+6*0.5+30*0.3+6*0.3*3)</t>
  </si>
  <si>
    <t>Trừ lanh tô bổ trụ: -(0.2*5*4+6*0.5+30*0.45+9.35*0.45*2)</t>
  </si>
  <si>
    <t>Trừ lanh tô bổ trụ: -(0.2*6*2+0.2*4*2+23.1*0.3*2)</t>
  </si>
  <si>
    <t xml:space="preserve">DIỄN GIẢI </t>
  </si>
  <si>
    <t>CHỦNG LOẠI/ XUẤT XỨ</t>
  </si>
  <si>
    <t>Cửa cuốn</t>
  </si>
  <si>
    <t>Cửa cuốn tốc độ cao</t>
  </si>
  <si>
    <t>Happy door hoặc Austdoor</t>
  </si>
  <si>
    <t>xem bản vẽ</t>
  </si>
  <si>
    <t>Giằng cột D90x4.0</t>
  </si>
  <si>
    <t>(1.86*2+1.6+0.6+0.95)*2*2*5.88</t>
  </si>
  <si>
    <t>Màng chống thấm - Tấm PVC dày 0.4mm</t>
  </si>
  <si>
    <t>- Công tác đào đất</t>
  </si>
  <si>
    <t>- Đắp cát &amp; tưới nước đầm chặt k = 0.9</t>
  </si>
  <si>
    <t>- Lắp đặt cống DN400 H30-HK80</t>
  </si>
  <si>
    <t>- Bê tông lót M150</t>
  </si>
  <si>
    <t>- Gối kê cống</t>
  </si>
  <si>
    <t>- Trác vữa M75 quanh mối nối</t>
  </si>
  <si>
    <t>- Ron cao su</t>
  </si>
  <si>
    <t>Chi tiết nối cống cho 1 vị trí</t>
  </si>
  <si>
    <t>Nối cống DN400</t>
  </si>
  <si>
    <t>Chi tiết cho 1 hố ga:</t>
  </si>
  <si>
    <t>- Đầm chặt nền đất, K = 0.9</t>
  </si>
  <si>
    <t>- Bê tông lót, M150</t>
  </si>
  <si>
    <t>- Bê tông M200</t>
  </si>
  <si>
    <t>- Ván khuôn</t>
  </si>
  <si>
    <t>- Cốt thép</t>
  </si>
  <si>
    <t>Ø10(0.618): (1.75*2+1.2)*0.618*9*2</t>
  </si>
  <si>
    <t>Ø10(0.618): 1.2*4*0.618*8</t>
  </si>
  <si>
    <t>Ø10(0.618): 0.25*0.618*5</t>
  </si>
  <si>
    <t>- Thép hình &amp; thép tấm</t>
  </si>
  <si>
    <t>L50:0.91*4*3.05</t>
  </si>
  <si>
    <t>- Sơn dầu</t>
  </si>
  <si>
    <t>L50:0.91*4*0.05*4</t>
  </si>
  <si>
    <t>Chi tiết cho 1 nắp:</t>
  </si>
  <si>
    <t>L100:0.91*4*15.1</t>
  </si>
  <si>
    <t>PL90x10:0.9*0.09*0.01*7850*16</t>
  </si>
  <si>
    <t>PL40x10:0.8*0.04*0.01*7850*4</t>
  </si>
  <si>
    <t>L100:0.91*4*0.1*4</t>
  </si>
  <si>
    <t>PL90x10:0.9*0.09*2*16</t>
  </si>
  <si>
    <t>PL40x10:0.8*0.04*2*4</t>
  </si>
  <si>
    <t>Nắp hố ga M1</t>
  </si>
  <si>
    <t>Bu lông M24x70, loại 8.8</t>
  </si>
  <si>
    <t>Bu lông M16x60, loại 8.8</t>
  </si>
  <si>
    <t>Bu lông M12x30, loại 5.6</t>
  </si>
  <si>
    <t>Lưới chống chim Inox 10x10x1</t>
  </si>
  <si>
    <t xml:space="preserve">Cửa trời </t>
  </si>
  <si>
    <t>Thép hình C160 (mạ kẽm nóng)</t>
  </si>
  <si>
    <t>Thép hộp []50x100x2.5 (mạ kẽm nóng)</t>
  </si>
  <si>
    <t>Thép tấm  (mạ kẽm nóng)</t>
  </si>
  <si>
    <t xml:space="preserve">Thép hình L50x50x5 </t>
  </si>
  <si>
    <t>Thép hình L30x30x3</t>
  </si>
  <si>
    <t>Bu lông M16x60, loại 5.6 (mạ kẽm nóng)</t>
  </si>
  <si>
    <t xml:space="preserve">Thép tấm 30x3 </t>
  </si>
  <si>
    <t>L50x50x5:0.05*4*130.5*2*2</t>
  </si>
  <si>
    <t>La 30x3:0.03*2*(0.495*88+130.5*2)*2</t>
  </si>
  <si>
    <t>L30x30x3:0.03*4*88*2*0.495</t>
  </si>
  <si>
    <t>L50x50x5:0.05*4*160.9*2</t>
  </si>
  <si>
    <t>L30x30x3:0.03*4*0.76*108</t>
  </si>
  <si>
    <t>La 30x3:0.03*2*(0.76*108+160.9*2)</t>
  </si>
  <si>
    <t xml:space="preserve">  Úp nóc L=620mm</t>
  </si>
  <si>
    <t xml:space="preserve"> Thép hình L50x50x5 </t>
  </si>
  <si>
    <t xml:space="preserve"> Thép hình L30x30x3</t>
  </si>
  <si>
    <t xml:space="preserve"> Thép tấm 30x3 </t>
  </si>
  <si>
    <t xml:space="preserve"> Sơn dầu</t>
  </si>
  <si>
    <t>Tôn sáng composite FRP dạng sóng, màu trắng trong, dày 1.5mm</t>
  </si>
  <si>
    <t>Cửa cuốn tấm liền lá thép sơn tĩnh điện, ray dẫn hướng có ron cao su, cảm biến tự dừng khi gặp vật cản. Motor 600kg theo cửa bao gồm hộp điều khiển &amp; remote (Happy door, Austdoor hoặc tương đương)</t>
  </si>
  <si>
    <t xml:space="preserve">SXLD &amp; tháo dỡ ván khuôn </t>
  </si>
  <si>
    <t>Công tác thi công ron mạch ngừng ( bao gồm: cốt thép:1.3kg/m và coppha)</t>
  </si>
  <si>
    <t>Lấp đầy khe thi công bằng bitum rộng 20mm, sâu 200mm</t>
  </si>
  <si>
    <t>Công tác đào đất và vận chuyển đất ra ngoài công ty</t>
  </si>
  <si>
    <t>- Vận chuyển đất ra ngoài công ty</t>
  </si>
  <si>
    <t>Khoan, cắt lỗ nền đường bê tông cốt thép hiện hữu để ép cọc, làm đà kiềng</t>
  </si>
  <si>
    <t>Ticco</t>
  </si>
  <si>
    <t>Vận chuyển đất + xà bần ra ngoài công ty</t>
  </si>
  <si>
    <t>SXLD &amp; tháo dỡ ván khuôn ( ván phủ phin)</t>
  </si>
  <si>
    <t>Thép tấm ốp 2 mặt dày 1.5mm (tính cho 1m2)</t>
  </si>
  <si>
    <t>Khung thép hộp STK 50x50x2 (tính cho 1m2)</t>
  </si>
  <si>
    <t>Jotun</t>
  </si>
  <si>
    <t>BẢNG THỐNG KÊ VẬT LiỆU</t>
  </si>
  <si>
    <t>CÔNG TÁC ĐẤT</t>
  </si>
  <si>
    <t>Màng chống thấm, tấm PVC dày 0.12mm</t>
  </si>
  <si>
    <t>CÔNG TÁC BTCT</t>
  </si>
  <si>
    <t>Pomina hoặc tương đương</t>
  </si>
  <si>
    <t>Xi măng</t>
  </si>
  <si>
    <t>Hà Tiên hoặc Insee</t>
  </si>
  <si>
    <t>Cát</t>
  </si>
  <si>
    <t>Đá 1x2</t>
  </si>
  <si>
    <t xml:space="preserve">Đá 4x6 </t>
  </si>
  <si>
    <t xml:space="preserve">Đá 0x4 </t>
  </si>
  <si>
    <t>BASF hoặc Sika</t>
  </si>
  <si>
    <t>Ống thép mạ kẽm</t>
  </si>
  <si>
    <t>Bu lông neo, loại  5.6</t>
  </si>
  <si>
    <t>Tất cả bu lông liên kết, loại 8.8</t>
  </si>
  <si>
    <t xml:space="preserve">Jotun hoặc Nippon </t>
  </si>
  <si>
    <t>CÔNG TÁC XÂY &amp; TRẦN THẠCH CAO</t>
  </si>
  <si>
    <t>Gạch</t>
  </si>
  <si>
    <t>-Gạch ống</t>
  </si>
  <si>
    <t>Tunnel type</t>
  </si>
  <si>
    <t>- Gạch đặc</t>
  </si>
  <si>
    <t>Trần thạch cao</t>
  </si>
  <si>
    <t>- Trần thạch cao khung chìm chống ẩm</t>
  </si>
  <si>
    <t>Vĩnh Tường</t>
  </si>
  <si>
    <t>- Trần thạch cao khung nổi</t>
  </si>
  <si>
    <t>Sơn nước</t>
  </si>
  <si>
    <t>ICI</t>
  </si>
  <si>
    <t xml:space="preserve"> - Ngoài nhà</t>
  </si>
  <si>
    <t>Dulux weathershield</t>
  </si>
  <si>
    <t xml:space="preserve"> -Trong nhà</t>
  </si>
  <si>
    <t>Maxilite</t>
  </si>
  <si>
    <t>Sơn Epoxy</t>
  </si>
  <si>
    <t xml:space="preserve">Sơn Kova  </t>
  </si>
  <si>
    <t>ÔNG THOÁT NƯỚC</t>
  </si>
  <si>
    <t>Ống nhựa PVC</t>
  </si>
  <si>
    <t>Bình Minh</t>
  </si>
  <si>
    <t>Lơi, co</t>
  </si>
  <si>
    <t>T</t>
  </si>
  <si>
    <t>Nối ống</t>
  </si>
  <si>
    <t>CỬA &amp; CỬA SỔ</t>
  </si>
  <si>
    <t>KAD, Maviflex</t>
  </si>
  <si>
    <t>Xà gồ</t>
  </si>
  <si>
    <t>Zincalumn Purlin (Yeihphui G450mpa, Z275)</t>
  </si>
  <si>
    <t>Tôn mái</t>
  </si>
  <si>
    <t>Apex blue scope steel 0.48 mm (Kliplok)</t>
  </si>
  <si>
    <t>Tôn mặt dựng</t>
  </si>
  <si>
    <t>Apex blue scope steel 0.48 mm (Metdek)</t>
  </si>
  <si>
    <t>Diềm</t>
  </si>
  <si>
    <t>Apex blue scope steel 0.48 mm</t>
  </si>
  <si>
    <t>Tôn sáng</t>
  </si>
  <si>
    <t xml:space="preserve"> Nacco,Nam Việt, Tân Kim Phụng</t>
  </si>
  <si>
    <t>Cung cấp và Ép cọc BTCT dự ứng lực D300</t>
  </si>
  <si>
    <t>Nối cọc BTCT dự ứng lực D300</t>
  </si>
  <si>
    <t>Cắt &amp; liên kết đầu cọc BTCT dự ứng lực D300</t>
  </si>
  <si>
    <t>F1 (2ck): 1*2.2*0.05*2</t>
  </si>
  <si>
    <t>F3 (4ck): 1*2.2*0.05*6</t>
  </si>
  <si>
    <t>F4 (11ck): 1*1*0.05*42</t>
  </si>
  <si>
    <t>F5 (33ck): 1*1*0.05*33</t>
  </si>
  <si>
    <t>F8 (31ck): 0.9*0.9*0.05*31</t>
  </si>
  <si>
    <t>F9 (7ck): 1*1*0.05*7</t>
  </si>
  <si>
    <t>FB1 (300x550, L=30m, 7ck)</t>
  </si>
  <si>
    <t>(0.5*0.05)*(30-0.8*4)*7</t>
  </si>
  <si>
    <t>FB1 (300x550, L=12m, 6ck)</t>
  </si>
  <si>
    <t>(0.5*0.05)*(12-0.8)*6</t>
  </si>
  <si>
    <t>FB2 (250x500, L=30m, 3ck)</t>
  </si>
  <si>
    <t>(0.45*0.05)*(30-0.8*7)*3</t>
  </si>
  <si>
    <t>FB2 (250x500, L=53.1m, 1ck)</t>
  </si>
  <si>
    <t>(0.45*0.05)*(53.1-0.8*12)</t>
  </si>
  <si>
    <t>(0.5*0.05)*30</t>
  </si>
  <si>
    <t>FB3 (300x500, L=53.1m, 2ck)</t>
  </si>
  <si>
    <t>(0.5*0.05)*(53.1-0.8*11)*2</t>
  </si>
  <si>
    <t>GB2 (300x500, L=107.8m, 1ck)</t>
  </si>
  <si>
    <t>(0.5*0.05)*107.8</t>
  </si>
  <si>
    <t>GB2 (300x500, L=30m, 1ck)</t>
  </si>
  <si>
    <t>F1 (2ck): 0.8*2*0.7*2</t>
  </si>
  <si>
    <t>F3 (4ck): 0.8*2*0.7*4</t>
  </si>
  <si>
    <t>F4 (11ck): 0.8*0.8*0.5*11</t>
  </si>
  <si>
    <t>F5 (33ck):0.8*0.8*0.5*33</t>
  </si>
  <si>
    <t>F6 (33ck): 0.9*1.7*0.05*33</t>
  </si>
  <si>
    <t>F7 (2ck): 0.9*1.7*0.05*2</t>
  </si>
  <si>
    <t>F6 (33ck): 0.7*1.5*0.7*33</t>
  </si>
  <si>
    <t>F7 (2ck): 0.7*1.5*0.7*2</t>
  </si>
  <si>
    <t>F8 (31ck): 0.7*0.7*0.7*31</t>
  </si>
  <si>
    <t>F9 (7ck): 0.8*0.8*0.7*7</t>
  </si>
  <si>
    <t>Cổ cột</t>
  </si>
  <si>
    <t>0.3*0.4*1.3*4</t>
  </si>
  <si>
    <t>Cột C5 (300x300; 4ck):</t>
  </si>
  <si>
    <t>Cột C5a (300x300; 3ck):</t>
  </si>
  <si>
    <t>0.3*0.3*(1.3+7.5)*3</t>
  </si>
  <si>
    <t>Cột C6 (300x300; 30ck):</t>
  </si>
  <si>
    <t>0.3*0.3*1.3*30</t>
  </si>
  <si>
    <t>(30*30+23.1*12+107.8*12)*0.2</t>
  </si>
  <si>
    <t>130.9*18*0.3</t>
  </si>
  <si>
    <t>0.3*0.35*(30-0.8*4)*7</t>
  </si>
  <si>
    <t>0.3*0.35*(12-0.8)*6</t>
  </si>
  <si>
    <t>0.25*0.3*(30-0.8*7)*3</t>
  </si>
  <si>
    <t>0.25*0.3*(53.1-0.8*12)</t>
  </si>
  <si>
    <t>0.3*0.3*30*2</t>
  </si>
  <si>
    <t>0.3*0.3*(53.1-0.8*11)*2</t>
  </si>
  <si>
    <t>0.3*0.3*107.8</t>
  </si>
  <si>
    <t>0.3*0.3*30</t>
  </si>
  <si>
    <r>
      <t>Đà kiềng  cos</t>
    </r>
    <r>
      <rPr>
        <sz val="10"/>
        <color rgb="FFFF0000"/>
        <rFont val="Times New Roman"/>
        <family val="1"/>
      </rPr>
      <t xml:space="preserve"> +0.000</t>
    </r>
  </si>
  <si>
    <t>F1 (2ck): (1+2.2)*2*0.05*2</t>
  </si>
  <si>
    <t>F2 (12ck): (1+2.2)*2*0.05*12</t>
  </si>
  <si>
    <t>F3 (4ck): (1+2.2)*2*0.05*6</t>
  </si>
  <si>
    <t>F4 (11ck): 1*4*0.05*42</t>
  </si>
  <si>
    <t>F5 (33ck): 1*4*0.05*33</t>
  </si>
  <si>
    <t>F6 (33ck): (0.9+1.7)*2*0.05*33</t>
  </si>
  <si>
    <t>F7 (2ck): (0.9+1.7)*2*0.05*2</t>
  </si>
  <si>
    <t>F8 (31ck): 0.9*4*0.05*31</t>
  </si>
  <si>
    <t>F9 (7ck): 1*4*0.05*7</t>
  </si>
  <si>
    <t>(30-0.8*4)*7*0.05*2</t>
  </si>
  <si>
    <t>(12-0.8)*6*0.05*2</t>
  </si>
  <si>
    <t>(30-0.8*7)*3*0.05*2</t>
  </si>
  <si>
    <t>(53.1-0.8*12)*0.05*2</t>
  </si>
  <si>
    <t>(53.1-0.8*11)*2*0.05*2</t>
  </si>
  <si>
    <t>107.8*0.05*2</t>
  </si>
  <si>
    <t>30*0.05*2</t>
  </si>
  <si>
    <t>F1 (2ck): (0.8+2)*2*0.7*2</t>
  </si>
  <si>
    <t>F2 (12ck): (0.8+2*2)*0.7*12</t>
  </si>
  <si>
    <t>F3 (4ck): (0.8+2*2)*0.7*4</t>
  </si>
  <si>
    <t>F4 (11ck): 0.8*4*0.5*11</t>
  </si>
  <si>
    <t>F5 (33ck):0.8*4*0.5*33</t>
  </si>
  <si>
    <t>F6 (33ck): (0.7+1.5)*2*0.7*33</t>
  </si>
  <si>
    <t>F7 (2ck): (0.7+1.5*2)*0.7*2</t>
  </si>
  <si>
    <t>F8 (31ck): 0.7*4*0.7*31</t>
  </si>
  <si>
    <t>F9 (7ck): 0.8*4*0.7*7</t>
  </si>
  <si>
    <t>(0.3+0.4)*2*1.3*4</t>
  </si>
  <si>
    <t>0.3*4*1.3*4</t>
  </si>
  <si>
    <t>0.3*4*(1.3+7.5)*3</t>
  </si>
  <si>
    <t>0.3*4*1.3*30</t>
  </si>
  <si>
    <t>0.35*2*(30-0.8*4)*7</t>
  </si>
  <si>
    <t>0.35*2*(12-0.8)*6</t>
  </si>
  <si>
    <t>0.3*2*(30-0.8*7)*3</t>
  </si>
  <si>
    <t>0.3*2*(53.1-0.8*12)</t>
  </si>
  <si>
    <t>0.3*2*30*2</t>
  </si>
  <si>
    <t>0.3*2*(53.1-0.8*11)*2</t>
  </si>
  <si>
    <t>0.3*2*107.8</t>
  </si>
  <si>
    <t>0.3*2*30</t>
  </si>
  <si>
    <t>(130.9+18)*0.3+(120.9+12+30+30)*0.2</t>
  </si>
  <si>
    <t>2F1 (800x2000x700):</t>
  </si>
  <si>
    <t>(1.90+2*0.1)*1.58*7*2</t>
  </si>
  <si>
    <t>(0.70+2*0.10)*1.21*13*2</t>
  </si>
  <si>
    <t>(1.90+2*0.70)*0.617*5*2</t>
  </si>
  <si>
    <t>(0.7+2*0.70)*0.617*11*2</t>
  </si>
  <si>
    <t>2*(0.70+1.90+0.40)*0.617*2*2</t>
  </si>
  <si>
    <t>4F3 (800x2000x700):</t>
  </si>
  <si>
    <t xml:space="preserve">11F4 (800x800x700): </t>
  </si>
  <si>
    <t>(0.7+2*0.7)*1.21*14*11</t>
  </si>
  <si>
    <t xml:space="preserve">33F5 (800x800x700): </t>
  </si>
  <si>
    <t>(0.7+2*0.7)*1.21*14*33</t>
  </si>
  <si>
    <t xml:space="preserve">33F6 (700x1500x700): </t>
  </si>
  <si>
    <t>Ø14a120 : 0.7*13*1.208*33</t>
  </si>
  <si>
    <t>Ø14a120 : 1.3*6*1.208*33</t>
  </si>
  <si>
    <t>Ø10a200 : 2.1*13*0.617*8*33</t>
  </si>
  <si>
    <t>Ø10a200 : 2.9*13*0.617*4*33</t>
  </si>
  <si>
    <t>Đai vòng 2Ø10:4.4*0.617*2*33</t>
  </si>
  <si>
    <t xml:space="preserve">2F7 (700x1500x700): </t>
  </si>
  <si>
    <t>Ø14a120 : 0.7*13*1.208*2</t>
  </si>
  <si>
    <t>Ø14a120 : 1.3*6*1.208*2</t>
  </si>
  <si>
    <t>Ø10a200 : 2.1*13*0.617*8*2</t>
  </si>
  <si>
    <t>Ø10a200 : 2.9*13*0.617*4*2</t>
  </si>
  <si>
    <t>Đai vòng 2Ø10:4.4*0.617*2*2</t>
  </si>
  <si>
    <t xml:space="preserve">31F8 (700x700x700): </t>
  </si>
  <si>
    <t>Ø14a150 : 0.7*5*1.208*2*31</t>
  </si>
  <si>
    <t>Ø10a200 : 2.1*4*0.617*2*31</t>
  </si>
  <si>
    <t>Đai vòng 2Ø10:2.8*0.617*2*2</t>
  </si>
  <si>
    <t xml:space="preserve">7F9 (800x800x700): </t>
  </si>
  <si>
    <t>Đai vòng 2Ø10:3.2*0.617*2*2</t>
  </si>
  <si>
    <t>Ø14a120 : 0.8*7*1.208*2*7</t>
  </si>
  <si>
    <t>Ø10a200 : 2.4*5*0.617*2*7</t>
  </si>
  <si>
    <t>Cột C5a (300x300; 03ck):</t>
  </si>
  <si>
    <t>Ø20; L=(0.40+1.9+0.7)m; 8ck:</t>
  </si>
  <si>
    <t>Ø8a100~150; L=2*(0.25+0.25+0.05)m; 20ck:</t>
  </si>
  <si>
    <t>2*(0.25+0.25+0.05)*0.395*20*3</t>
  </si>
  <si>
    <t>(0.40+1.9+0.7)*2.47*8*3</t>
  </si>
  <si>
    <t>Ø20; L=(0.40+1.9+0.7)m; 6ck:</t>
  </si>
  <si>
    <t>(0.40+1.9+0.7)*2.47*6*30</t>
  </si>
  <si>
    <t>2*(0.25+0.25+0.05)*0.395*20*30</t>
  </si>
  <si>
    <t>Ø10a200:30*18*8*0.617</t>
  </si>
  <si>
    <t>Ø10a200:12*18*6*0.617</t>
  </si>
  <si>
    <t>Ø10a200:30*29*3*0.617</t>
  </si>
  <si>
    <t>Ø10a200:53.1*29*2*0.617</t>
  </si>
  <si>
    <t>Ø10a300:30*12*8*0.617</t>
  </si>
  <si>
    <t>Ø10a300:12*12*6*0.617</t>
  </si>
  <si>
    <t>2.2*20*8*3*0.888</t>
  </si>
  <si>
    <t>Ø12a300:30*20*3*0.888</t>
  </si>
  <si>
    <t>Ø12a300:53.1*20*2*0.888</t>
  </si>
  <si>
    <t>2.2*20*14*2*0.888</t>
  </si>
  <si>
    <t>3.2*5*12*8*0.617</t>
  </si>
  <si>
    <t>3.2*2*12*6*0.617</t>
  </si>
  <si>
    <t>(0.3+30+0.8*4+0.3)*3.850*8*7</t>
  </si>
  <si>
    <t>(0.3+1.6+3*4+1.6+0.3)*2.47*2*7</t>
  </si>
  <si>
    <t>(3.9*5)*2.47*2*7</t>
  </si>
  <si>
    <t>2*(0.25+0.5+0.05)*0.395*240*7</t>
  </si>
  <si>
    <t>2*(0.085+0.5+0.05)*0.395*240*7</t>
  </si>
  <si>
    <t>Ø25; L=(0.3+12+0.8+0.3)m; 8ck:</t>
  </si>
  <si>
    <t>(0.3+12+0.8+0.3)*3.850*8*6</t>
  </si>
  <si>
    <t xml:space="preserve"> Ø20; L=(0.3+1.6+3+1.6+0.3)m; 2ck:</t>
  </si>
  <si>
    <t>(0.3+1.6+3+1.6+0.3)*2.47*2*6</t>
  </si>
  <si>
    <t>Ø20; L=(3.9)m; 2ck:</t>
  </si>
  <si>
    <t>3.9*2.47*2*6</t>
  </si>
  <si>
    <t>Ø8a100~150; L=2*(0.25+0.5+0.05)m; 96ck:</t>
  </si>
  <si>
    <t>2*(0.25+0.5+0.05)*0.395*96*6</t>
  </si>
  <si>
    <t>Ø8a100~150; L=2*(0.085+0.5+0.05)m; 96ck:</t>
  </si>
  <si>
    <t>2*(0.085+0.5+0.05)*0.395*96*6</t>
  </si>
  <si>
    <t>Ø25; L=(0.3+30+0.8*2+0.3)m; 6ck:</t>
  </si>
  <si>
    <t>(0.3+30+0.8*2+0.3)*3.850*6*3</t>
  </si>
  <si>
    <t xml:space="preserve"> Ø20; L=(0.3+1+1.9*7+1+0.3)m; 2ck:</t>
  </si>
  <si>
    <t>(0.3+1+1.9*7+1+0.3)*2.47*2*3</t>
  </si>
  <si>
    <t>Ø20; L=(1.9*8)m; 2ck:</t>
  </si>
  <si>
    <t>1.9*8*2.47*2*3</t>
  </si>
  <si>
    <t>Ø8a100~150; L=2*(0.2+0.45+0.05)m; 240ck:</t>
  </si>
  <si>
    <t>2*(0.2+0.45+0.05)*0.395*240*3</t>
  </si>
  <si>
    <t>Ø25; L=(0.3+53.1+0.8*4+0.3)m; 6ck:</t>
  </si>
  <si>
    <t>(0.3+53.1+0.8*4+0.3)*3.850*6*1</t>
  </si>
  <si>
    <t xml:space="preserve"> Ø20; L=(0.3+1+1.9*13+1+0.3)m; 2ck:</t>
  </si>
  <si>
    <t>Ø20; L=(1.9*14)m; 2ck:</t>
  </si>
  <si>
    <t>Ø8a100~150; L=2*(0.2+0.45+0.05)m; 424ck:</t>
  </si>
  <si>
    <t>1.9*14*2.47*2*1</t>
  </si>
  <si>
    <t>(0.3+1+1.9*13+1+0.3)*2.47*2*1</t>
  </si>
  <si>
    <t>2*(0.2+0.45+0.05)*0.395*424*1</t>
  </si>
  <si>
    <t>Ø25; L=(0.3+53.1+0.8*4+0.3)m; 8ck:</t>
  </si>
  <si>
    <t>(0.3+53.1+0.8*4+0.3)*3.850*8*2</t>
  </si>
  <si>
    <t>(0.3+1+1.9*13+1+0.3)*2.47*2*2</t>
  </si>
  <si>
    <t>1.9*14*2.47*2*2</t>
  </si>
  <si>
    <t>Ø8a100~150; L=2*(0.25+0.45+0.05)m; 424ck:</t>
  </si>
  <si>
    <t>2*(0.25+0.45+0.05)*0.395*424*2</t>
  </si>
  <si>
    <t>GB1 (300x300, L=130.9m, 1ck)</t>
  </si>
  <si>
    <t>Ø16; L=(0.25+130.9+0.48*11+0.25)m; 6ck:</t>
  </si>
  <si>
    <t>(0.25+130.9+0.48*11+0.25)*1.578*6</t>
  </si>
  <si>
    <t>Ø6a150~200; L= 1.2m; 872ck:</t>
  </si>
  <si>
    <t>1.2*872*0.222</t>
  </si>
  <si>
    <t>Ø16; L=(0.45+107.8+0.48*9+0.45)m; 6ck:</t>
  </si>
  <si>
    <t>(0.45+107.8+0.48*9+0.45)*1.578*6</t>
  </si>
  <si>
    <t>Ø6a150~200; L= 1.6m; 719ck:</t>
  </si>
  <si>
    <t>1.6*719*0.222</t>
  </si>
  <si>
    <t>Ø16; L=(0.45+30+0.48*2+0.45)m; 6ck:</t>
  </si>
  <si>
    <t>(0.45+30+0.48*2+0.45)*1.578*6</t>
  </si>
  <si>
    <t>Ø6a150~200; L= 1.6m; 201ck:</t>
  </si>
  <si>
    <t>1.6*201*0.222</t>
  </si>
  <si>
    <t>Lưới thép hàn sàn trệt, 2 lớp A8</t>
  </si>
  <si>
    <t>Sàn trệt</t>
  </si>
  <si>
    <t>130.9*18*1.15*3.95*2</t>
  </si>
  <si>
    <t>107.8*12*1.15*3.95*2</t>
  </si>
  <si>
    <t>F1 (2ck): 1*2.2*2</t>
  </si>
  <si>
    <t>F3 (4ck): 1*2.2*4</t>
  </si>
  <si>
    <t>F4 (11ck): 1*1*11</t>
  </si>
  <si>
    <t>F5 (33ck): 1*1*33</t>
  </si>
  <si>
    <t>F6 (33ck): 0.9*1.7*33</t>
  </si>
  <si>
    <t>F7 (2ck): 0.9*1.7*2</t>
  </si>
  <si>
    <t>F8 (31ck): 0.9*0.9*31</t>
  </si>
  <si>
    <t>F9 (7ck): 1*1*7</t>
  </si>
  <si>
    <t>Đà kiềng Cos +0.000</t>
  </si>
  <si>
    <t>0.5*(30-0.8*4)*7</t>
  </si>
  <si>
    <t>0.5*(12-0.8)*6</t>
  </si>
  <si>
    <t>0.45*(30-0.8*7)*3</t>
  </si>
  <si>
    <t>0.45*(53.1-0.8*12)</t>
  </si>
  <si>
    <t>0.5*30*2</t>
  </si>
  <si>
    <t>0.5*(53.1-0.8*11)*2</t>
  </si>
  <si>
    <t>0.5*107.8</t>
  </si>
  <si>
    <t>0.5*30</t>
  </si>
  <si>
    <t>30*160.9-18*130.9</t>
  </si>
  <si>
    <t>Danh Mục Vật tư / Material List</t>
  </si>
  <si>
    <t>MẶT BẰNG TỔNG THỂ CỦA HỆ THỐNG CHỮA CHÁY NGOÀI NHÀ VÀ CHỮA CHÁY VÁCH TƯỜNG</t>
  </si>
  <si>
    <t>MASTER PLANT OF FIRE PROTECTION SYSTEM OUTSIDE AND FIRE HOSE REEL SYSTEM</t>
  </si>
  <si>
    <t>Van cổng ty nổi nối bích DN100, có dây xích và ổ khóa, dự phòng 1 cái</t>
  </si>
  <si>
    <t>OS&amp;Y Gate valve DN100</t>
  </si>
  <si>
    <t>UL/FM Approved</t>
  </si>
  <si>
    <t>Van cổng ty nổi nối bích DN150, có dây xích và ô khóa, dự phòng 1 cái</t>
  </si>
  <si>
    <t>OS&amp;Y Gate valve DN150</t>
  </si>
  <si>
    <t>AVK, WEFLO, KVS hoặc tương đương</t>
  </si>
  <si>
    <t>EU hoặc tương đương</t>
  </si>
  <si>
    <t>TCVN</t>
  </si>
  <si>
    <t>Van 1 chiều DN100 (Check rite valve DN100). Model: 210, pressure woking 300 psi, Flange ANSI-class 125</t>
  </si>
  <si>
    <t>Rite</t>
  </si>
  <si>
    <t>Canada</t>
  </si>
  <si>
    <t xml:space="preserve">Giacomini </t>
  </si>
  <si>
    <t>Italia</t>
  </si>
  <si>
    <t xml:space="preserve">GOMTEX red fire hose - MESA hoặc tương đương 
</t>
  </si>
  <si>
    <t>USA</t>
  </si>
  <si>
    <t>Lăng phun chữa cháy DN65/13 (hợp kim nhôm)</t>
  </si>
  <si>
    <t>Nozzle DN65/13</t>
  </si>
  <si>
    <t>Giá đỡ thép góc V50x50x5mm (3.77 kg/m)</t>
  </si>
  <si>
    <t>Hanger V50x50x5mm (3.77 kg/m)</t>
  </si>
  <si>
    <t>SS400</t>
  </si>
  <si>
    <t>Ống thép đúc đen DN65 x 5.2mm (9.12 kg/m)</t>
  </si>
  <si>
    <t>Seamless steel pipe DN65 x 5.2mmthk</t>
  </si>
  <si>
    <t>China loại 1 hoặc tương đương</t>
  </si>
  <si>
    <t>ASTM A53 SCH 40 - Class B</t>
  </si>
  <si>
    <t>Ống thép đúc đen DN100 x 6.02mm (16 kg/m)</t>
  </si>
  <si>
    <t>Seamless steel pipe DN100 x 6.02mmthk</t>
  </si>
  <si>
    <t>Ống thép đúc đen DN150 x 7.11mm (27.7 kg/m)</t>
  </si>
  <si>
    <t>Seamless steel pipe DN150 x 7.11mmthk</t>
  </si>
  <si>
    <t>Thép Hình H 100x100x6x8mm (17.2 kg/m)</t>
  </si>
  <si>
    <t>Steel shape H100x100x6x8mm (17.2 kg/m)</t>
  </si>
  <si>
    <t>Cùm U D114, đường kính thép D12mm, mạ kẽm điện</t>
  </si>
  <si>
    <t>U bolt D114, D=12mm</t>
  </si>
  <si>
    <t>TAG/AP - SS400 mạ kẽm</t>
  </si>
  <si>
    <t>Mạ kẽm điện theo tiêu chuẩn ASTM B 633</t>
  </si>
  <si>
    <t>Đệm cao su dày 5mm (100x150mm)</t>
  </si>
  <si>
    <t>Rubber, thickness 5mm (100x150mm)</t>
  </si>
  <si>
    <t>tấm</t>
  </si>
  <si>
    <t>Sơn lót chống rỉ. Vệ sinh ống bằng phun cát số 2.5, sức ép 6-7 bar. Trước khi sơn lớp chống rỉ</t>
  </si>
  <si>
    <t>Primer paint</t>
  </si>
  <si>
    <t>Chugoku</t>
  </si>
  <si>
    <t>Nhật Bản</t>
  </si>
  <si>
    <t>Sơn đỏ hoàn thiện</t>
  </si>
  <si>
    <t>Finished red paint</t>
  </si>
  <si>
    <t>Phụ kiện kết nối ống thép đúc đen:</t>
  </si>
  <si>
    <t xml:space="preserve">Fitting for Seamless black steel pipe: </t>
  </si>
  <si>
    <t>Co 90 độ DN150, độ dày theo SCH40</t>
  </si>
  <si>
    <t>Elbow 90 degree DN150, thickness SCH40</t>
  </si>
  <si>
    <t>SCH40</t>
  </si>
  <si>
    <t>Co 90 độ DN100, độ dày theo SCH40</t>
  </si>
  <si>
    <t>Elbow 90 degree DN100, thicknessSCH40</t>
  </si>
  <si>
    <t>Co 90 độ DN65, độ dày theo SCH40</t>
  </si>
  <si>
    <t>Elbow 90 degree DN65, thickness SCH40</t>
  </si>
  <si>
    <t>Tê DN150, độ dày theo SCH40</t>
  </si>
  <si>
    <t>Tee DN150, thickness SCH40</t>
  </si>
  <si>
    <t>Tê DN100, độ dày theo SCH40</t>
  </si>
  <si>
    <t>Tee DN100, thickness SCH40</t>
  </si>
  <si>
    <t>Tê DN150-DN100, độ dày theo SCH40</t>
  </si>
  <si>
    <t>Tee DN150-DN100, thickness SCH40</t>
  </si>
  <si>
    <t>Giảm DN150-DN100, độ dày theo SCH40</t>
  </si>
  <si>
    <t>Reduce DN150-DN100, thickness SCH40</t>
  </si>
  <si>
    <t>Giảm DN100-DN65, độ dày theo SCH40</t>
  </si>
  <si>
    <t>Reducer DN100-DN65, thickness SCH40</t>
  </si>
  <si>
    <t>16.10</t>
  </si>
  <si>
    <t>Mặt bích DN150</t>
  </si>
  <si>
    <t>Flange DN150</t>
  </si>
  <si>
    <t>ANSI-Class 150</t>
  </si>
  <si>
    <t>Mặt bích DN100</t>
  </si>
  <si>
    <t>Flange DN100</t>
  </si>
  <si>
    <t xml:space="preserve">Bu lông và tán, lông đền M20x70. </t>
  </si>
  <si>
    <t xml:space="preserve">Bolt &amp; Nut, Washer M20x70. </t>
  </si>
  <si>
    <t>TAG/AP - SS400</t>
  </si>
  <si>
    <t>Thái lan, Singapore, Malaysia</t>
  </si>
  <si>
    <t>Bu lông và tán, lông đền M16x60.</t>
  </si>
  <si>
    <t xml:space="preserve">Bolt &amp; Nut, Washer M16x60. </t>
  </si>
  <si>
    <t>Tiêu lệnh chữa cháy</t>
  </si>
  <si>
    <t>HỆ THỐNG CHỮA CHÁY TỰ ĐỘNG</t>
  </si>
  <si>
    <t>FIRE SPRINKLER SYSTEM</t>
  </si>
  <si>
    <t>Viking, Tyco hoặc tương đương</t>
  </si>
  <si>
    <t>Mỹ, Anh hoặc tương đương</t>
  </si>
  <si>
    <t>UL/FM Aprroved</t>
  </si>
  <si>
    <t>Van bi tay gạt - DN25. Model: 1-FBV-3C-G, PN40.</t>
  </si>
  <si>
    <t>Brass ball valve DN25</t>
  </si>
  <si>
    <t xml:space="preserve">Watts 
</t>
  </si>
  <si>
    <t>USA/Singapore hoặc tương đương</t>
  </si>
  <si>
    <t>Công tắc dòng chảy DN150</t>
  </si>
  <si>
    <t>Potter, Tyco hoặc tương đương</t>
  </si>
  <si>
    <t>Wika of Germany/USA hoặc tương đương</t>
  </si>
  <si>
    <t xml:space="preserve">Van xả khí tự động DN25 bao gồm van bi. </t>
  </si>
  <si>
    <t>Automatic air valve DN25 c/w ball valve</t>
  </si>
  <si>
    <t>Giacomini, Cla-val hoặc tương đương</t>
  </si>
  <si>
    <t>Italia, USA</t>
  </si>
  <si>
    <t>Ống thép đúc đen DN100 x 6.02mm (16 kg/m), nối rãnh</t>
  </si>
  <si>
    <t>Ống thép đúc đen DN150 x 7.11mm (27.7 kg/m), nối rãnh</t>
  </si>
  <si>
    <t>Van 1 chiều báo động DN150, Vertical trim, Flange ends, 300 PSI. Model: FIG. F1511-300</t>
  </si>
  <si>
    <t>Weflo, Viking, KVS</t>
  </si>
  <si>
    <t>UK/Singapore hoặc tương đương</t>
  </si>
  <si>
    <t>Ty treo giá đỡ</t>
  </si>
  <si>
    <t>Hanger and support</t>
  </si>
  <si>
    <t>Trường An, Cát Vạn Lợi hoặc tương đương</t>
  </si>
  <si>
    <t>Giá đỡ ống H 100*100*6*8mm (17.2kg/m)</t>
  </si>
  <si>
    <t>Support H 100x100x6x8 (17.2 kg/m)</t>
  </si>
  <si>
    <t>Cùm U D168, đường kính thép D12mm, mạ kẽm điện</t>
  </si>
  <si>
    <t>U bolt D168, D=12mm</t>
  </si>
  <si>
    <t>Cùm treo DN40, mạ kẽm điện</t>
  </si>
  <si>
    <t>U-bolt DN40, Galvanize steel</t>
  </si>
  <si>
    <t>Cùm treo DN32, mạ kẽm điện</t>
  </si>
  <si>
    <t>U-bolt DN32, Galvanize steel</t>
  </si>
  <si>
    <t>Cùm treo DN25, mạ kẽm điện</t>
  </si>
  <si>
    <t>U-bolt DN25, Galvanize steel</t>
  </si>
  <si>
    <t>Ty ren M10, mạ kẽm điện</t>
  </si>
  <si>
    <t>Threaded rod M10, Galvanize steel</t>
  </si>
  <si>
    <t>Kẹp xà gồ, mạ kẽm điện</t>
  </si>
  <si>
    <t>Clamp for purlin, Galvanize steel</t>
  </si>
  <si>
    <t>Sơn lót chống gỉ. Vệ sinh ống bằng phun cát số 2.5, sức ép 6-7 bar. Trước khi sơn lớp chống rỉ</t>
  </si>
  <si>
    <t>Anti-rust paint</t>
  </si>
  <si>
    <t>Phụ kiện coupling &amp; nối ren cho ống thép (trong nhà xưởng/indoor):</t>
  </si>
  <si>
    <t>Fiting coupling &amp; threaded connector pipe:</t>
  </si>
  <si>
    <t xml:space="preserve">Khớp nối kỹ thuật DN150 </t>
  </si>
  <si>
    <t>Mechanical coupling DN150</t>
  </si>
  <si>
    <t xml:space="preserve">Meide-Mech;Weifang, hoặc tương đương
</t>
  </si>
  <si>
    <t>China hoặc Taiwan</t>
  </si>
  <si>
    <t>Đai khởi thủy DN100-40, đầu DN40 ren trong</t>
  </si>
  <si>
    <t>Grooved Outet DN100-40, thread inside DN40</t>
  </si>
  <si>
    <t>Tê rãnh DN150-150</t>
  </si>
  <si>
    <t>Grooved Tee DN150-150</t>
  </si>
  <si>
    <t>Tê rãnh DN150-100</t>
  </si>
  <si>
    <t>Grooved Tee DN150-100</t>
  </si>
  <si>
    <t>Tê rãnh DN100-100</t>
  </si>
  <si>
    <t>Grooved Tee DN100-100</t>
  </si>
  <si>
    <t>Co 90 độ, rãnh DN150</t>
  </si>
  <si>
    <t>Grooved Elbow 90 degree DN150</t>
  </si>
  <si>
    <t>Co 90 độ, rãnh DN100</t>
  </si>
  <si>
    <t>Grooved Elbow 90 degree DN100</t>
  </si>
  <si>
    <t>Giảm ren DN100-40</t>
  </si>
  <si>
    <t>Reduce thread inside DN100-40</t>
  </si>
  <si>
    <t xml:space="preserve">SS400 </t>
  </si>
  <si>
    <t>Giảm ren DN40-32</t>
  </si>
  <si>
    <t>Reduce thread inside DN40-32</t>
  </si>
  <si>
    <t>Giảm ren DN32-25</t>
  </si>
  <si>
    <t>Reduce thread inside DN32-25</t>
  </si>
  <si>
    <t>Tê giảm ren DN40-20</t>
  </si>
  <si>
    <t>Tee reduce thread inside DN40-20</t>
  </si>
  <si>
    <t>Tê giảm ren DN32-20</t>
  </si>
  <si>
    <t>Tee reduce thread inside DN32-20</t>
  </si>
  <si>
    <t>Tê giảm ren DN25-20</t>
  </si>
  <si>
    <t>Tee reduce thread inside DN25-20</t>
  </si>
  <si>
    <t>Nối ren trong DN40</t>
  </si>
  <si>
    <t>Socket thread inside DN40</t>
  </si>
  <si>
    <t>Co ren trong DN40</t>
  </si>
  <si>
    <t>Elbow thread inside DN40</t>
  </si>
  <si>
    <t>Co giảm ren trong DN25-20</t>
  </si>
  <si>
    <t>Elbow reduce thread inside DN25-20</t>
  </si>
  <si>
    <t>+</t>
  </si>
  <si>
    <t>-</t>
  </si>
  <si>
    <t>công</t>
  </si>
  <si>
    <t>Chi phí khác</t>
  </si>
  <si>
    <t>Other costs</t>
  </si>
  <si>
    <t>Vật tư phụ cho toàn dự án: Cao su non, bùi nhùi, len quấn ống, đá cắt, đá mài, các thiết bị van phải dán mã CODE theo yêu cầu C.P…</t>
  </si>
  <si>
    <t xml:space="preserve">Sub-material and accessories for full project </t>
  </si>
  <si>
    <t>Kết nối đến hệ thống hiện hữu - 1 vị trí. (Cắt ống DN150 và đấu nối lại)</t>
  </si>
  <si>
    <t xml:space="preserve">Connect to existing system </t>
  </si>
  <si>
    <t>Chi phí thử áp lực tĩnh đến 255 Psi trong 2 tiếng toàn bộ hệ thống, Xin giấy nghiệm thu hệ thống PCCC để đưa vào hoạt động Hệ thống PCCC do Sở PCCC tỉnh Bến Tre cấp. Phải có giấy chứng nhận kiểm định phương tiện phòng cháy và chữa cháy.</t>
  </si>
  <si>
    <t>Fee Pressure testing 255 psi in time 2 hours for all system + Approval from Fire Department Ben tre. Inspection certificate fire protection equipments</t>
  </si>
  <si>
    <t>Ghi chú:</t>
  </si>
  <si>
    <t>Ống, Co 90 độ, Tê: Từ D76, D114, D168, D219: theo tiêu chuẩn độ dày SCH40 - ASTM A53 - CLASS B</t>
  </si>
  <si>
    <t>Hệ thống đường ống phải được hàn theo đúng tiêu chuẩn Hàn. Ống trước khi sơn phải phun cát vệ sinh trước. Sơn từng lớp để người Dự án và người nhà máy kiểm tra xác nhận trước khi thi công. Nếu không làm theo yêu cầu này thì công trình của nhà thầu sẽ không được nghiệm thu.</t>
  </si>
  <si>
    <t>Thợ hàn phải có chứng chỉ 6G quốc tế mới được thi công hàn.</t>
  </si>
  <si>
    <t>Các ống sau khi hàn phải đảm bảo kín, không xì khi thử với áp suất 17.35 Bar (255 Psi)  với nước sạch.</t>
  </si>
  <si>
    <t>Và được chủ đầu tư là giám đốc nhà máy giám sát và những người có trách nhiệm ký biên bản xác nhận.</t>
  </si>
  <si>
    <t>Trước khi hàn phải làm sạch các mép mối hàn và phần kim loại nằm kề bên đến khi thấy ánh kim. Chiều rộng khoảng làm sạch tối thiểu là 15mm mỗi bên.</t>
  </si>
  <si>
    <t>Phải tẩy sạch xỉ hàn lớp trước mới được hàn lớp sau.</t>
  </si>
  <si>
    <t xml:space="preserve">Khi kiểm tra đo đạc bên ngoài không có: </t>
  </si>
  <si>
    <t xml:space="preserve"> Vết nứt bề mặt mối hàn và phần kim loại nóng chảy.</t>
  </si>
  <si>
    <t xml:space="preserve"> Chỗ bướu, lẹm, cháy thủng, hàn không ngấu và những khuyết tật công nghệ khác.</t>
  </si>
  <si>
    <t xml:space="preserve"> Chỗ gãy góc, lệch mép, thấy lỗ xỉ.</t>
  </si>
  <si>
    <t>Nếu có các hiện tượng trên sẽ phải cắt bỏ mối hàn và hàn mới lại.</t>
  </si>
  <si>
    <t>Nếu nhà thầu không thực hiện đúng theo những điều khoản trên thì Giám sát chủ đầu tư hoặc người có thẩm quyền của chủ đầu tư có quyền cho dừng công việc, họp và đợi quyết định của cấp trên.</t>
  </si>
  <si>
    <t xml:space="preserve"> Nhà thầu phải chuẩn bị đầy đủ tất cả các dụng cụ kiểm tra, đo đạc trước khi thi công như: Thước kẹp, thước Panme, máy thủy bình, máy kinh vĩ. Nếu không có sẽ không được thi công.</t>
  </si>
  <si>
    <t xml:space="preserve"> Khi lắp đặt đường ống phải thẳng, vuông góc, đúng cao độ, chắc chắn,…</t>
  </si>
  <si>
    <t>Bê tông phải được đúc sẵn trước khi đặt vào vị trí lắp đặt. Phải khảo sát và kiểm tra kỹ hướng đi trước cho thẳng trước khi làm. Phải hỏi ý kiến của chủ đầu tư trước khi tiến hành thi công.</t>
  </si>
  <si>
    <t>bảo hộ lao động cần thiết cho công nhân thi công. Ngoài ra nhà thầu sẽ được phổ biến tất cả các qui định an toàn trong công ty bởi bộ phận SHE của nhà máy trước khi tiến hành thi công).</t>
  </si>
  <si>
    <t>Lưu ý: Hệ thống đường ống cứu hỏa mới phải được lắp đặt và kết nối hoàn chỉnh trước, sau đó tháo dỡ hệ thống ống cũ ra.</t>
  </si>
  <si>
    <t>Bên trong và bên ngoài ống phải được vệ sinh sạch sẽ bằng phun cát trước khi sơn.</t>
  </si>
  <si>
    <t>Ống được sơn 1 lớp chống rỉ và 1 lớp phủ (và được bít 2 đầu) trước khi vận chuyển đến nơi lắp đặt.</t>
  </si>
  <si>
    <t>Khi vận chuyển ống đến nơi lắp đặt phải có thiết bị vận chuyển như xe kéo hoặc xe cẩu thùng.</t>
  </si>
  <si>
    <t>Sau khi nhà thầu trúng thầu. Nhà thầu phải làm phương án thi công cho toàn bộ công trình và trình cho hội đồng của chủ đầu tư duyệt ( Bao gồm: Giám đốc Nhà máy, trưởng bộ phận SHE, GĐ Dự Án) trước khi tiến hành thi công.</t>
  </si>
  <si>
    <t>Nhà thầu phải khảo sát kỹ và làm đầy đủ bản vẽ chi tiết, hoàn chỉnh để xin giấy phép Thẩm duyệt PCCC trước khi thi công. Sau khi thi công hoàn thiện dự án phải có bản vẽ hoàn công và có giấy nghiệm thu</t>
  </si>
  <si>
    <t>của sở PCCC tỉnh Đồng Nai để dự án đưa vào hoạt động.</t>
  </si>
  <si>
    <t>Các khối lượng sau khi đấu thầu không được tính phát sinh. Cho nên nhà thầu phải kiểm tra kỹ trước.</t>
  </si>
  <si>
    <t>Màu sơn ống phải được bảo hành trên 5 năm.</t>
  </si>
  <si>
    <t>Fire pump phải được ép cọc, khi đổ bê tông phải báo nhà máy và người dự án kiểm tra và ký xác nhận trước. Nếu không làm theo điều này phải đục móng ra làm lại và không được phát sinh.</t>
  </si>
  <si>
    <t>Mã CODE sơn ống 2 thành phần CS-624 (hiệu CHUGOKU). Sau khi sơn bít đầu ống lại để tránh bụi xâm nhập vào bên trong ống.</t>
  </si>
  <si>
    <t>Standard bulong ASTM A193 GR.B7 (Bulong), ASTM A194 GR.H2 (Tán) dùng cho Bơm và đường ống.</t>
  </si>
  <si>
    <t>Làm nối mass cho bồn dầu Diesel</t>
  </si>
  <si>
    <t>Bồn nước có bộ đo mức, có bộ điều khiển mức nước, dưới 1m phải bơm vào liền.</t>
  </si>
  <si>
    <t>Trong nhà xưởng sử dụng ống có Coupling, đường ống bên ngoài hàn. (FM Bến Tre)</t>
  </si>
  <si>
    <t>Khi Test hydrostatic có vấn đề ảnh hưởng đến kho nguyên liệu thì nhà thầu phải chịu toàn bộ chi phí đó. Cho nên nhà thầu phải kiểm tra thật kỹ trước khi test hydrostatic.</t>
  </si>
  <si>
    <t>NHÀ THẦU PHẢI ĐỌC KỸ CÁC ĐỀ MỤC TRÊN TRƯỚC KHI THAM GIA ĐẤU THẦU. MỌI PHÁT SINH SAU NÀY SẼ KHÔNG ĐƯỢC TÍNH</t>
  </si>
  <si>
    <t>Đào đất</t>
  </si>
  <si>
    <r>
      <t>m</t>
    </r>
    <r>
      <rPr>
        <vertAlign val="superscript"/>
        <sz val="11"/>
        <rFont val="Times New Roman"/>
        <family val="1"/>
      </rPr>
      <t>3</t>
    </r>
  </si>
  <si>
    <t>Đầm đất, độ chặt K=0.9</t>
  </si>
  <si>
    <r>
      <t>m</t>
    </r>
    <r>
      <rPr>
        <vertAlign val="superscript"/>
        <sz val="11"/>
        <rFont val="Times New Roman"/>
        <family val="1"/>
      </rPr>
      <t>2</t>
    </r>
  </si>
  <si>
    <t>Vải địa Aritex-15</t>
  </si>
  <si>
    <t>CÔNG TÁC BÊ TÔNG</t>
  </si>
  <si>
    <t>Vinakyoei</t>
  </si>
  <si>
    <t>CÔNG TÁC KẾT CẤU THÉP</t>
  </si>
  <si>
    <t>Bulông neo M16, L=350. (Type 5.6)</t>
  </si>
  <si>
    <t>Cùm ống_ Bulong liên kết M16, L=600. Con tán hai đầu. Mạ kẽm nhúng nóng. (Type 8.8)</t>
  </si>
  <si>
    <t>Sơn dầu cho kết cấu thép. (01 lớp chống gỉ, 02 lớp hoàn thiện)</t>
  </si>
  <si>
    <t>Jotun pilot II</t>
  </si>
  <si>
    <t>Đệm cao su dày 5mm, kích thước: 270x125</t>
  </si>
  <si>
    <t>Đục phá nền bê tông dày 250</t>
  </si>
  <si>
    <t>Mương 8m</t>
  </si>
  <si>
    <t xml:space="preserve">Vận chuyển xà bần khỏi công trình </t>
  </si>
  <si>
    <t>Đá 0x4cm, dày 250mm, đầm chặt K=0.98</t>
  </si>
  <si>
    <t>Tấm PVC chống ẩm, dày 0.12mm</t>
  </si>
  <si>
    <t>Ván khuôn (ván phủ phim)</t>
  </si>
  <si>
    <t>Thép SD295</t>
  </si>
  <si>
    <t>Bê tông đá 10x20, mác 250</t>
  </si>
  <si>
    <t>Thép SS400</t>
  </si>
  <si>
    <t>Ống PVC Ф200, dày 5.9mm</t>
  </si>
  <si>
    <t>BILL 6</t>
  </si>
  <si>
    <t>ĐÈN ĐƯỜNG</t>
  </si>
  <si>
    <t>BILL 5.1</t>
  </si>
  <si>
    <t>BILL 4.1</t>
  </si>
  <si>
    <t>THI CÔNG HỆ THỐNG BÁO CHÁY</t>
  </si>
  <si>
    <t>BILL 4.2</t>
  </si>
  <si>
    <t>THI CÔNG HỆ THỐNG CHỐNG SÉT</t>
  </si>
  <si>
    <t>Vỏ tủ điện 800x600x250mm bằng tole dày 1.5mm, sơn tĩnh điện bao gồm busbar, cáp và tất cả các phụ kiện cần thiết</t>
  </si>
  <si>
    <t>ABB / Schneider/Mitsu</t>
  </si>
  <si>
    <t>Vật tư phụ lắp đặt</t>
  </si>
  <si>
    <t>Đèn LED highbay 100W, kích thước: 345.4x341.6mm-7.69kg, Lm/W: 120-130, I2SL-C0H-100C</t>
  </si>
  <si>
    <t>Đèn LED chống thấm nước IP65, 1200m, 12TP-TPD-40C</t>
  </si>
  <si>
    <t>Đèn Emergency 2x3W LED, Acquy 6V 4.5Ah, Battery 6h, 
I2EX-EXS-3WC</t>
  </si>
  <si>
    <t>Đèn EXIT chống cháy nổ, kích thước: 363x145x30mm, 5W,
I2EX-EXES-5WC</t>
  </si>
  <si>
    <t>WEV 5001SW + WEG7901 Panasonic hoặc tương đương 
Schneider/Art Dna</t>
  </si>
  <si>
    <t>PKF16W735 - Schneider hoặc tương đương 
Panasonic/Art Dna</t>
  </si>
  <si>
    <t>1Cx70mm2 Cu/XLPE/PVC</t>
  </si>
  <si>
    <t xml:space="preserve">Ống HDPE gân xoắn D105/80 </t>
  </si>
  <si>
    <t>Santo</t>
  </si>
  <si>
    <t>Tháo MCCB 3P 400A ( tủ Lighting)</t>
  </si>
  <si>
    <t>Tháo MCT 400/5A (tủ Lighting)</t>
  </si>
  <si>
    <t>Lắp lại MCCB 3P 400A (lắp cho box nguồn)</t>
  </si>
  <si>
    <t>Lắp lại MCT 400/5A  (lắp cho box nguồn)</t>
  </si>
  <si>
    <t>MCCB 3P 800A 50KA ( tủ Lighting)</t>
  </si>
  <si>
    <t>ABB</t>
  </si>
  <si>
    <t>MCT 800/5A ( tủ Lighting)</t>
  </si>
  <si>
    <t>Omega</t>
  </si>
  <si>
    <t xml:space="preserve">Busbar và cáp điều khiển </t>
  </si>
  <si>
    <t>Dây điện 1Cx1.5mm2 Cu/PVC</t>
  </si>
  <si>
    <t>Dây điện 1Cx2.5mm2 Cu/PVC</t>
  </si>
  <si>
    <t>Dây điện 1Cx4mm2 Cu/PVC</t>
  </si>
  <si>
    <t>Cát Vạn Lợi</t>
  </si>
  <si>
    <t>Ống ruột gà sắt 1/2"</t>
  </si>
  <si>
    <t>Đầu nối ống IMC 1/2"</t>
  </si>
  <si>
    <t>Đầu nối ống IMC 3/4"</t>
  </si>
  <si>
    <t>Trunking tráng kẽm 200x100x1.2mm bao gồm nắp (màu cam)</t>
  </si>
  <si>
    <t>Dây xích mạ kẽm 16mm</t>
  </si>
  <si>
    <t>Ty treo D10</t>
  </si>
  <si>
    <t>Sắt V50x50x5mm (sơn màu xanh)</t>
  </si>
  <si>
    <t>Sơn ống điện màu cam</t>
  </si>
  <si>
    <t>Silicon chống cháy CP606</t>
  </si>
  <si>
    <t>Hilti</t>
  </si>
  <si>
    <t>chai</t>
  </si>
  <si>
    <t>Xi măng chống cháy CP636</t>
  </si>
  <si>
    <t>bao</t>
  </si>
  <si>
    <t>Sơn chống cháy</t>
  </si>
  <si>
    <t>Carboline</t>
  </si>
  <si>
    <t>Phụ kiện và vật tư phụ (đai treo, giá đỡ, cùm, đai nối, tán ren…)</t>
  </si>
  <si>
    <t>Dây điện khiển 1Cx1.5mm2</t>
  </si>
  <si>
    <t>Ống 800x250/L1120, dày 0.75mm (tôn Hoa Sen)</t>
  </si>
  <si>
    <t>Ống 400x250/L1120, dày 0.75mm (tôn Hoa Sen)</t>
  </si>
  <si>
    <t>Ống 400x350/L1120, dày 0.75mm (tôn Hoa Sen)</t>
  </si>
  <si>
    <t>Ống 300x250/L1120, dày 0.75mm (tôn Hoa Sen)</t>
  </si>
  <si>
    <t>Ống 200x150/L1120, dày 0.75mm (tôn Hoa Sen)</t>
  </si>
  <si>
    <t>Giảm 800x250/400x250/L400, dày 0.75mm (tôn Hoa Sen)</t>
  </si>
  <si>
    <t>Giảm 400x350/300x250/L300, dày 0.75mm (tôn Hoa Sen)</t>
  </si>
  <si>
    <t>Giảm 300x250/200x150/L300, dày 0.75mm (tôn Hoa Sen)</t>
  </si>
  <si>
    <t>Co 400x350, dày 0.75mm (tôn Hoa Sen)</t>
  </si>
  <si>
    <t>Gót giày 400x250/Ø250, dày 0.75mm (tôn Hoa Sen)</t>
  </si>
  <si>
    <t>Gót giày 450x300/Ø300, dày 0.75mm (tôn Hoa Sen)</t>
  </si>
  <si>
    <t>Gót giày 300x150/200x150, dày 0.75mm (tôn Hoa Sen)</t>
  </si>
  <si>
    <t>Chuyển 200x150x/Ø200, dày 0.75mm (tôn Hoa Sen)</t>
  </si>
  <si>
    <t>Chuyển 400x350/Quạt, dày 0.75mm (tôn Hoa Sen)</t>
  </si>
  <si>
    <t>Van điều chỉnh VCD 200x150 dày 0.75mm (tôn Hoa Sen)</t>
  </si>
  <si>
    <t>Silicon APOLLO A500</t>
  </si>
  <si>
    <t>APOLLO</t>
  </si>
  <si>
    <t>Sắt U100x50x5mm (sơn màu xanh)</t>
  </si>
  <si>
    <t>Ty treo D16</t>
  </si>
  <si>
    <t>Vật tư phụ ( co, lơi ống nước, băng keo, keo con chó, cùm…)</t>
  </si>
  <si>
    <t>Ghi chú: Nhà thầu khảo sát và kiểm tra kĩ trước khi đấu thầu</t>
  </si>
  <si>
    <t xml:space="preserve">Danh Mục Vật tư </t>
  </si>
  <si>
    <t>CÔNG TÁC XÂY DỰNG</t>
  </si>
  <si>
    <t>Trung tâm báo cháy 4 zone
HCV-4 (bao gồm ắc quy)</t>
  </si>
  <si>
    <t>Hochiki</t>
  </si>
  <si>
    <t>UL hoặc FM</t>
  </si>
  <si>
    <t>Chuông báo cháy 
FBB-150K</t>
  </si>
  <si>
    <t>Nút nhấn khẩn 
PPE-1UW</t>
  </si>
  <si>
    <t>Đầu báo khói dạng beam
SPC-24</t>
  </si>
  <si>
    <t>Đầu báo khói
SOC-24VN</t>
  </si>
  <si>
    <t>Dây tín hiệu, chống cháy Cu/XLPE/ FR 2Cx1.5mm2</t>
  </si>
  <si>
    <t>Dây cấp nguồn, chống cháy Cu/XLPE/ FR 2Cx2.5mm2</t>
  </si>
  <si>
    <t>Dây tín hiệu, chống cháy Cu/XLPE/ FR 4Cx2.5mm2</t>
  </si>
  <si>
    <t>Ống điện  IMC 1/2"</t>
  </si>
  <si>
    <t>CVL</t>
  </si>
  <si>
    <t>Ống thép  mềm 1/2"</t>
  </si>
  <si>
    <t>Hộp nối 3 ngã 1/2"</t>
  </si>
  <si>
    <t>Điện trở cuối đường dây</t>
  </si>
  <si>
    <t>Vật tư phụ</t>
  </si>
  <si>
    <t>Chi phí công trình tạm và quản lý gián tiếp</t>
  </si>
  <si>
    <t>Chi phí vận hành, kiểm tra và bàn giao</t>
  </si>
  <si>
    <t>Chi phí vận chuyển đi lại và lưu trú</t>
  </si>
  <si>
    <t>Chi phí thẩm định thiết bị PCCC</t>
  </si>
  <si>
    <t>Nghiệm thu PCCC và đưa vào hoạt động</t>
  </si>
  <si>
    <t xml:space="preserve">Kim thu sét Rp1=84m </t>
  </si>
  <si>
    <t>Cọc tiếp địa mạ đồng D16, L=2.4m</t>
  </si>
  <si>
    <t>cây</t>
  </si>
  <si>
    <t>Mối hàn hóa nhiệt</t>
  </si>
  <si>
    <t>Kuwell</t>
  </si>
  <si>
    <t>mối</t>
  </si>
  <si>
    <t>Cáp đồng trần 70mm2</t>
  </si>
  <si>
    <t>Cadivi</t>
  </si>
  <si>
    <t>Ống nhựa luồn dây D32</t>
  </si>
  <si>
    <t>AC/Nano</t>
  </si>
  <si>
    <t>Hộp đo điện trở</t>
  </si>
  <si>
    <t>Trụ đỡ kim thu sét, ống thép D60x3.2mm
 hotdip galvanize h=5m (Việt Nam)</t>
  </si>
  <si>
    <t>Cáp inox 10mm (Việt Nam)</t>
  </si>
  <si>
    <t>Giếng tiếp địa sâu 20m</t>
  </si>
  <si>
    <t>Chi phí làm giấy kiểm định chống sét</t>
  </si>
  <si>
    <t>Chi phí vận chuyển và lưu trú</t>
  </si>
  <si>
    <t xml:space="preserve">Chi phí công trình tạm và quản lý gián tiếp </t>
  </si>
  <si>
    <t>Cung cấp và lắp đặt đèn chiếu sáng cao áp chống thấm có kiếng bảo vệ, bóng Sodium, gắn trụ 1x250W</t>
  </si>
  <si>
    <t>MERSTAR
STM250HPI-T/HQI-T250</t>
  </si>
  <si>
    <t>Cái</t>
  </si>
  <si>
    <t>Lắp đặt đèn chiếu sáng cao áp chống thấm có kiếng bảo vệ, bóng Sodium, gắn trụ 1x250W</t>
  </si>
  <si>
    <t>CP cung cấp</t>
  </si>
  <si>
    <t>Thiên Minh</t>
  </si>
  <si>
    <t>Trụ</t>
  </si>
  <si>
    <t>Lắp đặt trụ cao 8m (D60/150mm), dày 3mm</t>
  </si>
  <si>
    <t>Cung cấp và lắp đặt cần đèn dài 2m, đường kính 50, lệch góc 60 độ</t>
  </si>
  <si>
    <t>Lắp đặt cần đèn dài 2m, đường kính 50, lệch góc 60 độ</t>
  </si>
  <si>
    <t>Móng trụ bê tông cho cột điện 8m, sử dụng bulong 4xM16*1000, mạ kẽm nhúng nóng</t>
  </si>
  <si>
    <t>VN</t>
  </si>
  <si>
    <t>Móng trụ bê tông Mác 250 cho đèn</t>
  </si>
  <si>
    <t xml:space="preserve"> Bulong 4xM16*1000, mạ kẽm nhúng nóng</t>
  </si>
  <si>
    <t>Dây điện Cu/XLPE/PVC 3Cx 2.5mm²</t>
  </si>
  <si>
    <t>mét</t>
  </si>
  <si>
    <t>Ống HDPE D50x2.4mm</t>
  </si>
  <si>
    <t>Cọc tiếp địa, Φ16*2,4 m</t>
  </si>
  <si>
    <t>Cáp đồng trần Φ22mm2</t>
  </si>
  <si>
    <t>Kg</t>
  </si>
  <si>
    <t>Cắt, đục bê tông đường 400x200mm</t>
  </si>
  <si>
    <t>Đào đất, lấp đất, cát</t>
  </si>
  <si>
    <t>Đổ bê tông đường 400x200mm</t>
  </si>
  <si>
    <t>Vệ sinh khu vực làm việc</t>
  </si>
  <si>
    <t>Check rite valve DN100</t>
  </si>
  <si>
    <t>ASTM A 193 GR.B7, T.C CON TÁN - ASTM A 194 GR.H2</t>
  </si>
  <si>
    <t>ASTM A 193 GR.B7, T.C CON TÁN - ASTM A 194 GR.H4</t>
  </si>
  <si>
    <t>Ống thép đúc đen DN25 x 3.38mm (2.57 kg/m), nối ren</t>
  </si>
  <si>
    <t>Ống thép đúc đen DN32 x 3.56mm (3.47 kg/m), nối ren</t>
  </si>
  <si>
    <t>Ống thép đúc đen DN40 x 3.68mm (4.1 kg/m), nối ren</t>
  </si>
  <si>
    <t>Ống thép đúc đen DN50 x 3.91mm (4.1 kg/m), nối ren</t>
  </si>
  <si>
    <t>Seamless steel pipe DN25 x 3.38mm thk</t>
  </si>
  <si>
    <t>Seamless steel pipe DN32 x 3.56mm thk</t>
  </si>
  <si>
    <t>Seamless steel pipe DN40 x 3.68mm thk</t>
  </si>
  <si>
    <t>Seamless steel pipe DN50 x 3.91mm thk</t>
  </si>
  <si>
    <t>Seamless steel pipe DN100 x 6.02mm thk</t>
  </si>
  <si>
    <t>Seamless steel pipe DN150 x 7.11mm thk</t>
  </si>
  <si>
    <t>* Ghi chú: Nhà thầu khảo sát và kiểm tra kĩ trước khi đấu thầu</t>
  </si>
  <si>
    <t>*Ghi chú: Nhà thầu khảo sát và kiểm tra kĩ trước khi đấu thầu</t>
  </si>
  <si>
    <t>Cùm treo DN50, mạ kẽm điện</t>
  </si>
  <si>
    <t>U-bolt DN50, Galvanize steel</t>
  </si>
  <si>
    <t>Đai khởi thủy DN150-50, đầu DN50 ren trong</t>
  </si>
  <si>
    <t>Grooved Outet DN150-50, thread inside DN50</t>
  </si>
  <si>
    <t>Giảm ren DN50-40</t>
  </si>
  <si>
    <t>27.10</t>
  </si>
  <si>
    <t>27.11</t>
  </si>
  <si>
    <t>27.15</t>
  </si>
  <si>
    <t>27.16</t>
  </si>
  <si>
    <t>27.17</t>
  </si>
  <si>
    <t>27.18</t>
  </si>
  <si>
    <t>Tê giảm ren DN50-20</t>
  </si>
  <si>
    <t>Nối ren trong DN50</t>
  </si>
  <si>
    <t>Co ren trong DN50</t>
  </si>
  <si>
    <t>Reduce thread inside DN50-40</t>
  </si>
  <si>
    <t>27.19</t>
  </si>
  <si>
    <t>27.20</t>
  </si>
  <si>
    <t>Socket thread inside DN50</t>
  </si>
  <si>
    <t>Elbow thread inside DN50</t>
  </si>
  <si>
    <t>Tee reduce thread inside DN50-20</t>
  </si>
  <si>
    <t>27.21</t>
  </si>
  <si>
    <t>27.12</t>
  </si>
  <si>
    <t>27.13</t>
  </si>
  <si>
    <t>27.14</t>
  </si>
  <si>
    <t>Mương 15m</t>
  </si>
  <si>
    <t>Mương : 15*1.7*0.25</t>
  </si>
  <si>
    <t>Mương: 15*1.7*1.3</t>
  </si>
  <si>
    <t>Mương: 15*1.7</t>
  </si>
  <si>
    <t>Đáy hố móng : 15*1.7</t>
  </si>
  <si>
    <t>Thành hố móng : (15+1.7)*2*1.1</t>
  </si>
  <si>
    <t>Đáy Mương : 15*1.7*0.25</t>
  </si>
  <si>
    <t>Thành Mương : 15*0.25*0.8*2</t>
  </si>
  <si>
    <t>Đầu Mương : 1.7*0.25*0.8*2</t>
  </si>
  <si>
    <t>Bên Ngoài : 15*0.6*2+1.2*1.3*2</t>
  </si>
  <si>
    <t>Bên Trong : 15*0.8*2+0.7*0.8*2</t>
  </si>
  <si>
    <t>Þ8 : 80*0.6*0.395</t>
  </si>
  <si>
    <t>Thép L 75x75x6: 4*15*6.85</t>
  </si>
  <si>
    <t>Thép L 75x75x6: 4*1*6.85</t>
  </si>
  <si>
    <t xml:space="preserve">Mắp Mương: </t>
  </si>
  <si>
    <t>Thép L 100x100x10: 60*0.94*14.9</t>
  </si>
  <si>
    <t>Thép tấm 90x10: 255*0.94*0.09*0.01*7850</t>
  </si>
  <si>
    <t>Thép tấm 40x10:45*0.94*0.09*0.01*7850</t>
  </si>
  <si>
    <t>Thép U 125x65x6x8: 6*0.27*13.4</t>
  </si>
  <si>
    <t>Thành Mương:</t>
  </si>
  <si>
    <t>Thép L 75x75x6: 4*15*0.32</t>
  </si>
  <si>
    <t>Thép L 75x75x6: 4*1*0.32</t>
  </si>
  <si>
    <t>Nắp Mương:</t>
  </si>
  <si>
    <t>Thép L100x100x10: 60*0.94*0.4</t>
  </si>
  <si>
    <t>Thép tấm 90x10: 255*0.94*0.2*2</t>
  </si>
  <si>
    <t>Thép tấm 40x10:45*0.94*0.1*2</t>
  </si>
  <si>
    <t>Thép U 125x65x6x8 : 6*0.27*0.1</t>
  </si>
  <si>
    <t>MƯƠNG HỞ BĂNG ĐƯỜNG</t>
  </si>
  <si>
    <t>THI CÔNG MƯƠNG BĂNG ĐƯỜNG</t>
  </si>
  <si>
    <t>Cửa cuốn D4 : 5700x5000</t>
  </si>
  <si>
    <t>Cửa cuốn tốc độ cao, vận tốc mở tối thiểu 1.5-2.0 m/s, màn nhựa PVC Thk.2 mm. chống được tia UV&amp; bụi ẩm , dạng khung gấp có 1 ô nhựa trong, cảm biến đóng mở tự động. Automatic Recovery Type or Self Restoring Type, (Model KAD hoặc COAD HAN QUOC DOOR)</t>
  </si>
  <si>
    <t>2 Sets of Photo Sensor for Safety, 2 Sets of Remote Control or Loop Sensor (Choice), 2 Sets of Ultrasonic Sensor (Radar + IR sensor)  theo cửa</t>
  </si>
  <si>
    <t>Cửa thoát hiểm 1 cánh, khung thép hộp 50x100x1.4, Pano gồm 2 thép tấm dày 1.2mm,  tất cả đều được sơn chống cháy (90 phút), ô kính trong dày 10mm UL/FM Standard</t>
  </si>
  <si>
    <r>
      <t>m</t>
    </r>
    <r>
      <rPr>
        <vertAlign val="superscript"/>
        <sz val="11"/>
        <color theme="1"/>
        <rFont val="Times New Roman"/>
        <family val="1"/>
      </rPr>
      <t>3</t>
    </r>
  </si>
  <si>
    <t>Cung cấp và lắp đặt trụ cao 8m (D60/150mm), mạ kẽm nhúng nóng, dày 3 mm.</t>
  </si>
  <si>
    <t>Flooring.vn</t>
  </si>
  <si>
    <t>Sơn Epoxy vạch kẻ đường - rộng 100mm (1 lớp lót, 2 lớp hoàn thiện)</t>
  </si>
  <si>
    <t>(11+4.2)*2*45</t>
  </si>
  <si>
    <t>(8.65+4.2)*2*4</t>
  </si>
  <si>
    <t>(8.65+2.1)*2*2</t>
  </si>
  <si>
    <t>NO.</t>
  </si>
  <si>
    <t>THÀNH TIỀN   (VND)</t>
  </si>
  <si>
    <t xml:space="preserve">                                    C.P. VIETNAM CORPORATION</t>
  </si>
  <si>
    <t xml:space="preserve">              LOCATION : BEN TRE</t>
  </si>
  <si>
    <t xml:space="preserve">              BILL 6 : HỆ THỐNG ĐÈN ĐƯỜNG</t>
  </si>
  <si>
    <t xml:space="preserve">Nhãn Hiệu </t>
  </si>
  <si>
    <t>Taya/Taisin/ Cadivi</t>
  </si>
  <si>
    <t xml:space="preserve">        PROJECT : NHÀ KHO NGUYÊN LIỆU MỚI ( RAW MATERIAL WAREHOUSE )</t>
  </si>
  <si>
    <t xml:space="preserve">                                      PROJECT : NHÀ KHO NGUYÊN LIỆU MỚI ( RAW MATERIAL WAREHOUSE )</t>
  </si>
  <si>
    <t xml:space="preserve">                                 C.P. VIETNAM CORPORATION</t>
  </si>
  <si>
    <t xml:space="preserve">  Tiêu  Chuẩn</t>
  </si>
  <si>
    <t xml:space="preserve">    Xuất    Xứ</t>
  </si>
  <si>
    <t xml:space="preserve">    Nhãn    Hiệu</t>
  </si>
  <si>
    <t>Độ cứng của bề mặt đá 0x4 để đặt trụ bê tông đỡ ống phải đạt độ cứng K=0.98</t>
  </si>
  <si>
    <t xml:space="preserve">Nhà thầu phải tuân thủ tất cả mọi qui định của công ty trước khi thi công. (Xin giấy phép làm việc trên cao, xin giấy phép hàn nhiệt độ cao,… và chuẩn bị tất cả các dụng cụ </t>
  </si>
  <si>
    <t xml:space="preserve">     </t>
  </si>
  <si>
    <t xml:space="preserve">                        BILL 5 : HỆ THỐNG CHỮA CHÁY (PCCC)</t>
  </si>
  <si>
    <t xml:space="preserve">                        LOCATION : BEN TRE</t>
  </si>
  <si>
    <t>Meide-Mech;Weifang, hoặc tương đương</t>
  </si>
  <si>
    <t xml:space="preserve">            BILL 4.2 : HỆ THỐNG CHỐNG SÉT</t>
  </si>
  <si>
    <t xml:space="preserve">            LOCATION : BEN TRE</t>
  </si>
  <si>
    <t>Liva BX125 hoặc tương đường</t>
  </si>
  <si>
    <t>Tiêu Chuẩn</t>
  </si>
  <si>
    <t xml:space="preserve">              BILL 4.1 : HỆ THỐNG BÁO CHÁY</t>
  </si>
  <si>
    <t xml:space="preserve">                LOCATION : BEN TRE</t>
  </si>
  <si>
    <t>XUẤT XỨ</t>
  </si>
  <si>
    <t xml:space="preserve">  Hosiwell/Cadivi/ Taya/Taisin </t>
  </si>
  <si>
    <t>IOT hoặc tương đương L&amp;E/Mestar/ Potech</t>
  </si>
  <si>
    <t>AP0404AA5/19, 0.37kW - Fantech</t>
  </si>
  <si>
    <t>Miệng gió cấp 4 hướng 600x600mm + Box + OBD</t>
  </si>
  <si>
    <t>Miệng gió hồi 1 lớp 600x600mm + Box</t>
  </si>
  <si>
    <t xml:space="preserve">                               BILL 4 : HỆ THỐNG ĐIỆN</t>
  </si>
  <si>
    <t xml:space="preserve">                                LOCATION : BEN TRE</t>
  </si>
  <si>
    <t xml:space="preserve">        BILL 3 : NHÀ KHO NGUYÊN LIỆU MỚI</t>
  </si>
  <si>
    <t xml:space="preserve">        LOCATION : BEN TRE</t>
  </si>
  <si>
    <r>
      <t>Polishing Concrete floor with                                                                                C</t>
    </r>
    <r>
      <rPr>
        <vertAlign val="superscript"/>
        <sz val="11"/>
        <rFont val="Times New Roman"/>
        <family val="1"/>
      </rPr>
      <t>2</t>
    </r>
    <r>
      <rPr>
        <sz val="11"/>
        <rFont val="Times New Roman"/>
        <family val="1"/>
      </rPr>
      <t xml:space="preserve"> Hard, C</t>
    </r>
    <r>
      <rPr>
        <vertAlign val="superscript"/>
        <sz val="11"/>
        <rFont val="Times New Roman"/>
        <family val="1"/>
      </rPr>
      <t>2</t>
    </r>
    <r>
      <rPr>
        <sz val="11"/>
        <rFont val="Times New Roman"/>
        <family val="1"/>
      </rPr>
      <t xml:space="preserve"> Seal, Anti - Slip, Anti - Dust (Flooring.vn)</t>
    </r>
  </si>
  <si>
    <t xml:space="preserve"> BILL 2.2 : HỆ THỐNG THOÁT NƯỚC MƯA</t>
  </si>
  <si>
    <t xml:space="preserve">  LOCATION : BEN TRE</t>
  </si>
  <si>
    <t>HUNG VUONG</t>
  </si>
  <si>
    <t>Chi tiết lắp cống cho 1 m :</t>
  </si>
  <si>
    <t xml:space="preserve">                             BILL 2.1 : ĐƯỜNG NỘI BỘ</t>
  </si>
  <si>
    <t xml:space="preserve">                             LOCATION : BEN TRE</t>
  </si>
  <si>
    <t xml:space="preserve">                                                C.P. VIETNAM CORPORATION</t>
  </si>
  <si>
    <t xml:space="preserve">                                                        PROJECT : NHÀ KHO NGUYÊN LIỆU MỚI ( RAW MATERIAL WAREHOUSE )</t>
  </si>
  <si>
    <t xml:space="preserve">                                              </t>
  </si>
  <si>
    <t xml:space="preserve">                                                        </t>
  </si>
  <si>
    <t xml:space="preserve">                                          PROJECT : NHÀ KHO NGUYÊN LIỆU MỚI ( RAW MATERIAL WAREHOUSE )</t>
  </si>
  <si>
    <t xml:space="preserve">                                                                                                      BẢNG THỐNG KÊ VẬT LiỆU</t>
  </si>
  <si>
    <t xml:space="preserve">                                                                                                      LOCATION : BEN TRE</t>
  </si>
  <si>
    <t xml:space="preserve">          TỔNG HỢP BÁO GIÁ</t>
  </si>
  <si>
    <t xml:space="preserve">          LOCATION : BEN TRE</t>
  </si>
  <si>
    <t xml:space="preserve"> Sơn con lươn 2 bên đường </t>
  </si>
  <si>
    <t xml:space="preserve">Imperial </t>
  </si>
  <si>
    <t>Thái lan, USA</t>
  </si>
  <si>
    <t>Bình chữa cháy Halotron - Fire Rating 2A-10B:C</t>
  </si>
  <si>
    <t>Bình chữa cháy ABC Fire Rating 6A-20B:C</t>
  </si>
  <si>
    <t>Clean Agent Fire Extinguisher Halotron 1 Fire 2A-10B:C</t>
  </si>
  <si>
    <t>Dry Chemical Portable Fire Extinguisher ABC Fire Rating  6A-20B:C</t>
  </si>
  <si>
    <r>
      <t>Đầu phun hướng lên K = 11.2, T= 68</t>
    </r>
    <r>
      <rPr>
        <sz val="11"/>
        <color theme="1"/>
        <rFont val="Times New Roman"/>
        <family val="1"/>
      </rPr>
      <t>º</t>
    </r>
    <r>
      <rPr>
        <sz val="11"/>
        <rFont val="Times New Roman"/>
        <family val="1"/>
      </rPr>
      <t>C</t>
    </r>
  </si>
  <si>
    <r>
      <t>Đầu phun hướng xuống  K = 11.2, T= 68</t>
    </r>
    <r>
      <rPr>
        <sz val="11"/>
        <color theme="1"/>
        <rFont val="Times New Roman"/>
        <family val="1"/>
      </rPr>
      <t>º</t>
    </r>
    <r>
      <rPr>
        <sz val="11"/>
        <rFont val="Times New Roman"/>
        <family val="1"/>
      </rPr>
      <t>C kèm chén chụp</t>
    </r>
  </si>
  <si>
    <t>Upright sprinkler head K = 11.2, T= 68ºC</t>
  </si>
  <si>
    <t>Pendent  sprinkler head K = 11.2, T= 68ºC c/w Escutcheon</t>
  </si>
  <si>
    <t>Flow switch DN150</t>
  </si>
  <si>
    <t>Seamless steel pipe DN65 x 3.91mm thk</t>
  </si>
  <si>
    <t>Ống thép đúc đen DN65 x 3.91mm (4.1 kg/m), nối ren</t>
  </si>
  <si>
    <t>Pressure gauge 0-300 psi, D=4", Type: 111.10SP, 3/4" NPT.</t>
  </si>
  <si>
    <t>Alarm check valve DN150, Vertical trim, Flange ends, 300 PSI. Model: FIG. F1511-300, Alarm Valve with water motor gong bell and trims as required, pressure gauges, drain valves, ball valves, check valves, strainers etc.</t>
  </si>
  <si>
    <t>Potter Roemer or Giacomini</t>
  </si>
  <si>
    <t>Trụ tiếp nước cứu hỏa DN150 x 2 ngã DN65.</t>
  </si>
  <si>
    <t>Fire department connection DN150 x 2 ways DN65</t>
  </si>
  <si>
    <t>Japan - SS400</t>
  </si>
  <si>
    <t xml:space="preserve">    Japan /    Việt Nam</t>
  </si>
  <si>
    <t xml:space="preserve"> Japan / VN - SS400</t>
  </si>
  <si>
    <t>Đồng hồ áp lực 0-300 psi; Material: copper alloy, Mặt D = 4", Type: 111.10SP, 3/4" NPT.</t>
  </si>
  <si>
    <t>Hộp chữa cháy trong nhà 800 x 1000 x 300 mm. Sơn tĩnh điện màu đỏ.</t>
  </si>
  <si>
    <t>fire hose cabinet (FHC) 800 x 1000 x 300 mm</t>
  </si>
  <si>
    <t>Van góc DN65. , có ngàm và xích khóa</t>
  </si>
  <si>
    <t>Angle valve DN40</t>
  </si>
  <si>
    <t>Van góc DN40. , có ngàm và xích khóa</t>
  </si>
  <si>
    <t>Angle valve DN65 with brass American coupling together with lid with chain</t>
  </si>
  <si>
    <t>Rubber Fire hose DN65 x 30m, red colour</t>
  </si>
  <si>
    <t>Cuộn vòi chữa cháy DN65 x 30m, màu đỏ</t>
  </si>
  <si>
    <t>Cuộn vòi chữa cháy DN40 x 30m, màu đỏ</t>
  </si>
  <si>
    <t>Rubber Fire hose DN40 x 30m, red colour</t>
  </si>
  <si>
    <t xml:space="preserve">fire hose cabinet (FHC) : 800 x 1000 x 300 mm.thk, Safety Glass 4 mm. paiting red colour c/w: Class III
</t>
  </si>
  <si>
    <t xml:space="preserve">Hộp chữa cháy trong nhà 800 x 1000 x 300 mm, Safety Glass 4 mm., sơn tĩnh điện màu đỏ bao gồm: Class III
</t>
  </si>
  <si>
    <t>Tê DN150-DN65, độ dày theo SCH40</t>
  </si>
  <si>
    <t>Tee DN150-DN65, thickness SCH40</t>
  </si>
  <si>
    <t>Japan - SS399</t>
  </si>
  <si>
    <t>SCH39</t>
  </si>
  <si>
    <t>Tê DN150-DN50, độ dày theo SCH40</t>
  </si>
  <si>
    <r>
      <t>m</t>
    </r>
    <r>
      <rPr>
        <vertAlign val="superscript"/>
        <sz val="11"/>
        <color theme="1"/>
        <rFont val="Times New Roman"/>
        <family val="1"/>
      </rPr>
      <t>2</t>
    </r>
  </si>
  <si>
    <t>Double Fire Extinguisher Cabinet : Size 60x70x20 cm.</t>
  </si>
  <si>
    <t>bình chữa cháy size : 60x70x20 cm.</t>
  </si>
  <si>
    <t>Gia hạn giấy phép Xây dựng " Nhà Kho Nguyên Liệu"</t>
  </si>
  <si>
    <t xml:space="preserve"> CÔNG TÁC CHUẨN BỊ</t>
  </si>
  <si>
    <t>Þ12 : 152*3.1*0.888</t>
  </si>
  <si>
    <t>Þ12 : 30*16*0.888</t>
  </si>
  <si>
    <t>Þ12 : 10*30.8*0.888</t>
  </si>
  <si>
    <t>Þ10 : 76*1*0.617</t>
  </si>
  <si>
    <t>Þ10 : 30*1*0.617</t>
  </si>
  <si>
    <t>m3</t>
  </si>
  <si>
    <t>F2 (15ck): 1*2.2*15</t>
  </si>
  <si>
    <t>NỀN ĐƯỜNG HIỆN HỮU CÓ SLOPE NÊN KHỐI LƯỢNG BT SẼ NHIỀU HƠN THEO SLOPE</t>
  </si>
  <si>
    <t>KHỐI LƯỢNG (KSP CHECK)</t>
  </si>
  <si>
    <t>ĐÀ KIỀNG KHÔNG CÓ BÊ TÔNG LÓT</t>
  </si>
  <si>
    <r>
      <t>F1 (2ck): 1*2.2*</t>
    </r>
    <r>
      <rPr>
        <i/>
        <sz val="11"/>
        <color rgb="FF00B050"/>
        <rFont val="Times New Roman"/>
        <family val="1"/>
        <charset val="163"/>
      </rPr>
      <t>2.05*1.1</t>
    </r>
    <r>
      <rPr>
        <i/>
        <sz val="11"/>
        <color rgb="FFFF0000"/>
        <rFont val="Times New Roman"/>
        <family val="1"/>
      </rPr>
      <t>*2</t>
    </r>
  </si>
  <si>
    <r>
      <t>F2 (</t>
    </r>
    <r>
      <rPr>
        <i/>
        <sz val="11"/>
        <color rgb="FF00B050"/>
        <rFont val="Times New Roman"/>
        <family val="1"/>
        <charset val="163"/>
      </rPr>
      <t>15</t>
    </r>
    <r>
      <rPr>
        <i/>
        <sz val="11"/>
        <color rgb="FFFF0000"/>
        <rFont val="Times New Roman"/>
        <family val="1"/>
      </rPr>
      <t>ck): 1*2.2*</t>
    </r>
    <r>
      <rPr>
        <i/>
        <sz val="11"/>
        <color rgb="FF00B050"/>
        <rFont val="Times New Roman"/>
        <family val="1"/>
        <charset val="163"/>
      </rPr>
      <t>2.05*1.1</t>
    </r>
    <r>
      <rPr>
        <i/>
        <sz val="11"/>
        <color rgb="FFFF0000"/>
        <rFont val="Times New Roman"/>
        <family val="1"/>
      </rPr>
      <t>*</t>
    </r>
    <r>
      <rPr>
        <i/>
        <sz val="11"/>
        <color rgb="FF00B050"/>
        <rFont val="Times New Roman"/>
        <family val="1"/>
        <charset val="163"/>
      </rPr>
      <t>15</t>
    </r>
  </si>
  <si>
    <r>
      <t>F3 (4ck): 1*2.2*</t>
    </r>
    <r>
      <rPr>
        <i/>
        <sz val="11"/>
        <color rgb="FF00B050"/>
        <rFont val="Times New Roman"/>
        <family val="1"/>
        <charset val="163"/>
      </rPr>
      <t>2.05*1.1</t>
    </r>
    <r>
      <rPr>
        <i/>
        <sz val="11"/>
        <color rgb="FFFF0000"/>
        <rFont val="Times New Roman"/>
        <family val="1"/>
      </rPr>
      <t>*4</t>
    </r>
  </si>
  <si>
    <r>
      <t>F4 (11ck): 1*1*0.75*</t>
    </r>
    <r>
      <rPr>
        <i/>
        <sz val="11"/>
        <color rgb="FF00B050"/>
        <rFont val="Times New Roman"/>
        <family val="1"/>
        <charset val="163"/>
      </rPr>
      <t>1.1</t>
    </r>
    <r>
      <rPr>
        <i/>
        <sz val="11"/>
        <color rgb="FFFF0000"/>
        <rFont val="Times New Roman"/>
        <family val="1"/>
      </rPr>
      <t>*11</t>
    </r>
  </si>
  <si>
    <r>
      <t>F5 (33ck): 1*1*0.75*</t>
    </r>
    <r>
      <rPr>
        <i/>
        <sz val="11"/>
        <color rgb="FF00B050"/>
        <rFont val="Times New Roman"/>
        <family val="1"/>
        <charset val="163"/>
      </rPr>
      <t>1.1</t>
    </r>
    <r>
      <rPr>
        <i/>
        <sz val="11"/>
        <color rgb="FFFF0000"/>
        <rFont val="Times New Roman"/>
        <family val="1"/>
      </rPr>
      <t>*33</t>
    </r>
  </si>
  <si>
    <t>F6 (33ck): 0.9*1.7*2.05*1.1*33</t>
  </si>
  <si>
    <t>F7 (2ck): 0.9*1.7*2.05*1.1*2</t>
  </si>
  <si>
    <t>F8 (31ck): 0.9*0.9*2.05*1.1*31</t>
  </si>
  <si>
    <t>F9 (7ck): 1*1*2.05*1.1*7</t>
  </si>
  <si>
    <t>GB1: 130.9*0.5*0.35*1.1</t>
  </si>
  <si>
    <t>GB2: (12+12+107.8)*0.5*0.55*1.1</t>
  </si>
  <si>
    <t>FB1: 30*0.5*0.6*1.1*7</t>
  </si>
  <si>
    <t>FB1: 12*0.5*0.6*1.1*6</t>
  </si>
  <si>
    <t>FB2: 30*0.45*0.555*1.1*3</t>
  </si>
  <si>
    <t>FB2: 53*0.45*0.55*1.1*1</t>
  </si>
  <si>
    <t>FB3: 30*0.5*0.55*1.1*2</t>
  </si>
  <si>
    <t>FB3: 53*0.5*0.55*1.1*2</t>
  </si>
  <si>
    <t>F2 (15ck): 1*2.2*0.05*15</t>
  </si>
  <si>
    <t>Cột C5 (300x300; 5ck):</t>
  </si>
  <si>
    <t>0.3*0.3*1.3*5</t>
  </si>
  <si>
    <t>F2 (15ck): 0.8*2*0.7*15</t>
  </si>
  <si>
    <t>15F2 (800x2000x700):</t>
  </si>
  <si>
    <t>(1.90+2*0.1)*1.58*7*15</t>
  </si>
  <si>
    <t>(0.70+2*0.10)*1.21*13*15</t>
  </si>
  <si>
    <t>(1.90+2*0.70)*0.617*5*15</t>
  </si>
  <si>
    <t>(0.7+2*0.70)*0.617*11*15</t>
  </si>
  <si>
    <t>2*(0.70+1.90+0.40)*0.617*2*15</t>
  </si>
  <si>
    <t>Cột C5 (300x300; 05ck):</t>
  </si>
  <si>
    <t>(0.40+1.9+0.7+7.5+0.2)*2.47*8*5</t>
  </si>
  <si>
    <t>2*(0.25+0.25+0.05)*0.395*80*5</t>
  </si>
  <si>
    <t>BB01: 300x150*5-6, L=160900. [SL=2]</t>
  </si>
  <si>
    <t>KHỐI LƯỢNG  CP</t>
  </si>
  <si>
    <t>2.95*130.5*2+3.6*2</t>
  </si>
</sst>
</file>

<file path=xl/styles.xml><?xml version="1.0" encoding="utf-8"?>
<styleSheet xmlns="http://schemas.openxmlformats.org/spreadsheetml/2006/main" xmlns:mc="http://schemas.openxmlformats.org/markup-compatibility/2006" xmlns:x14ac="http://schemas.microsoft.com/office/spreadsheetml/2009/9/ac" mc:Ignorable="x14ac">
  <numFmts count="119">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quot;$&quot;#,##0"/>
    <numFmt numFmtId="165" formatCode="&quot;$&quot;#,##0;[Red]\-&quot;$&quot;#,##0"/>
    <numFmt numFmtId="166" formatCode="&quot;$&quot;#,##0.00;[Red]\-&quot;$&quot;#,##0.00"/>
    <numFmt numFmtId="167" formatCode="_-&quot;$&quot;* #,##0_-;\-&quot;$&quot;* #,##0_-;_-&quot;$&quot;* &quot;-&quot;_-;_-@_-"/>
    <numFmt numFmtId="168" formatCode="_-* #,##0_-;\-* #,##0_-;_-* &quot;-&quot;_-;_-@_-"/>
    <numFmt numFmtId="169" formatCode="_-&quot;$&quot;* #,##0.00_-;\-&quot;$&quot;* #,##0.00_-;_-&quot;$&quot;* &quot;-&quot;??_-;_-@_-"/>
    <numFmt numFmtId="170" formatCode="_-* #,##0.00_-;\-* #,##0.00_-;_-* &quot;-&quot;??_-;_-@_-"/>
    <numFmt numFmtId="171" formatCode="\$#,##0\ ;\(\$#,##0\)"/>
    <numFmt numFmtId="172" formatCode="&quot;\&quot;#,##0;[Red]&quot;\&quot;&quot;\&quot;\-#,##0"/>
    <numFmt numFmtId="173" formatCode="&quot;\&quot;#,##0.00;[Red]&quot;\&quot;&quot;\&quot;&quot;\&quot;&quot;\&quot;&quot;\&quot;&quot;\&quot;\-#,##0.00"/>
    <numFmt numFmtId="174" formatCode="_(* #,##0.00_);_(* \(#,##0.00\);_(* &quot;-&quot;&quot;?&quot;&quot;?&quot;_);_(@_)"/>
    <numFmt numFmtId="175" formatCode="_(* #,##0_);_(* \(#,##0\);_(* &quot;-&quot;??_);_(@_)"/>
    <numFmt numFmtId="176" formatCode="_(* #,##0.000_);_(* \(#,##0.000\);_(* &quot;-&quot;??_);_(@_)"/>
    <numFmt numFmtId="177" formatCode="[$VND]\ #,##0"/>
    <numFmt numFmtId="178" formatCode="_ * #,##0_ ;_ * \-#,##0_ ;_ * &quot;-&quot;_ ;_ @_ "/>
    <numFmt numFmtId="179" formatCode="[$€]#,##0.00_);[Red]\([$€]#,##0.00\)"/>
    <numFmt numFmtId="180" formatCode="_-* #,##0\ _F_-;\-* #,##0\ _F_-;_-* &quot;-&quot;\ _F_-;_-@_-"/>
    <numFmt numFmtId="181" formatCode="_-* #,##0\ _ñ_-;\-* #,##0\ _ñ_-;_-* &quot;-&quot;\ _ñ_-;_-@_-"/>
    <numFmt numFmtId="182" formatCode="_-* #,##0\ &quot;F&quot;_-;\-* #,##0\ &quot;F&quot;_-;_-* &quot;-&quot;\ &quot;F&quot;_-;_-@_-"/>
    <numFmt numFmtId="183" formatCode="_(&quot;$&quot;\ * #,##0_);_(&quot;$&quot;\ * \(#,##0\);_(&quot;$&quot;\ * &quot;-&quot;_);_(@_)"/>
    <numFmt numFmtId="184" formatCode="_-* #,##0\ &quot;ñ&quot;_-;\-* #,##0\ &quot;ñ&quot;_-;_-* &quot;-&quot;\ &quot;ñ&quot;_-;_-@_-"/>
    <numFmt numFmtId="185" formatCode="##.##%"/>
    <numFmt numFmtId="186" formatCode="0.0%"/>
    <numFmt numFmtId="187" formatCode="_ * #,##0_)&quot;$&quot;_ ;_ * \(#,##0\)&quot;$&quot;_ ;_ * &quot;-&quot;_)&quot;$&quot;_ ;_ @_ "/>
    <numFmt numFmtId="188" formatCode="_ * #,##0.00_)&quot;$&quot;_ ;_ * \(#,##0.00\)&quot;$&quot;_ ;_ * &quot;-&quot;??_)&quot;$&quot;_ ;_ @_ "/>
    <numFmt numFmtId="189" formatCode="&quot;£&quot;#,##0.00;[Red]\-&quot;£&quot;#,##0.00"/>
    <numFmt numFmtId="190" formatCode="&quot;£&quot;#,##0;[Red]\-&quot;£&quot;#,##0"/>
    <numFmt numFmtId="191" formatCode="_-* #,##0\ &quot;$&quot;_-;\-* #,##0\ &quot;$&quot;_-;_-* &quot;-&quot;\ &quot;$&quot;_-;_-@_-"/>
    <numFmt numFmtId="192" formatCode="_ &quot;$&quot;* #,##0_ ;_ &quot;$&quot;* \-#,##0_ ;_ &quot;$&quot;* &quot;-&quot;_ ;_ @_ "/>
    <numFmt numFmtId="193" formatCode="_-&quot;ñ&quot;* #,##0_-;\-&quot;ñ&quot;* #,##0_-;_-&quot;ñ&quot;* &quot;-&quot;_-;_-@_-"/>
    <numFmt numFmtId="194" formatCode="_-* #,##0&quot;$&quot;_-;_-* #,##0&quot;$&quot;\-;_-* &quot;-&quot;&quot;$&quot;_-;_-@_-"/>
    <numFmt numFmtId="195" formatCode="_-* #,##0\ &quot;$&quot;_-;_-* #,##0\ &quot;$&quot;\-;_-* &quot;-&quot;\ &quot;$&quot;_-;_-@_-"/>
    <numFmt numFmtId="196" formatCode="_-&quot;£&quot;* #,##0_-;\-&quot;£&quot;* #,##0_-;_-&quot;£&quot;* &quot;-&quot;_-;_-@_-"/>
    <numFmt numFmtId="197" formatCode="0.00000"/>
    <numFmt numFmtId="198" formatCode="_-* #,##0\ _$_-;\-* #,##0\ _$_-;_-* &quot;-&quot;\ _$_-;_-@_-"/>
    <numFmt numFmtId="199" formatCode="0.0000"/>
    <numFmt numFmtId="200" formatCode="_-* #,##0.00_$_-;_-* #,##0.00_$\-;_-* &quot;-&quot;??_$_-;_-@_-"/>
    <numFmt numFmtId="201" formatCode="_-* #,##0.00\ _V_N_D_-;\-* #,##0.00\ _V_N_D_-;_-* &quot;-&quot;??\ _V_N_D_-;_-@_-"/>
    <numFmt numFmtId="202" formatCode="_ * #,##0.00_ ;_ * \-#,##0.00_ ;_ * &quot;-&quot;??_ ;_ @_ "/>
    <numFmt numFmtId="203" formatCode="_-* #,##0.00\ _F_-;\-* #,##0.00\ _F_-;_-* &quot;-&quot;??\ _F_-;_-@_-"/>
    <numFmt numFmtId="204" formatCode="_-* #,##0.00\ _V_N_Ñ_-;_-* #,##0.00\ _V_N_Ñ\-;_-* &quot;-&quot;??\ _V_N_Ñ_-;_-@_-"/>
    <numFmt numFmtId="205" formatCode="_-* #,##0.00\ _D_O_N_G_-;\-* #,##0.00\ _D_O_N_G_-;_-* &quot;-&quot;??\ _D_O_N_G_-;_-@_-"/>
    <numFmt numFmtId="206" formatCode="_-* #,##0.00\ _F_B_-;\-* #,##0.00\ _F_B_-;_-* &quot;-&quot;??\ _F_B_-;_-@_-"/>
    <numFmt numFmtId="207" formatCode="0.0"/>
    <numFmt numFmtId="208" formatCode="_-* #,##0.00\ _$_-;_-* #,##0.00\ _$\-;_-* &quot;-&quot;??\ _$_-;_-@_-"/>
    <numFmt numFmtId="209" formatCode="_-* #,##0.00\ _ñ_-;\-* #,##0.00\ _ñ_-;_-* &quot;-&quot;??\ _ñ_-;_-@_-"/>
    <numFmt numFmtId="210" formatCode="#,##0\ &quot;FB&quot;;\-#,##0\ &quot;FB&quot;"/>
    <numFmt numFmtId="211" formatCode="_-* #,##0.00\ _$_-;\-* #,##0.00\ _$_-;_-* &quot;-&quot;??\ _$_-;_-@_-"/>
    <numFmt numFmtId="212" formatCode="#,##0.00\ &quot;$&quot;;\-#,##0.00\ &quot;$&quot;"/>
    <numFmt numFmtId="213" formatCode="#,##0.00\ &quot;$&quot;;[Red]\-#,##0.00\ &quot;$&quot;"/>
    <numFmt numFmtId="214" formatCode="_-* #,##0_$_-;_-* #,##0_$\-;_-* &quot;-&quot;_$_-;_-@_-"/>
    <numFmt numFmtId="215" formatCode="_-* #,##0\ _V_N_D_-;\-* #,##0\ _V_N_D_-;_-* &quot;-&quot;\ _V_N_D_-;_-@_-"/>
    <numFmt numFmtId="216" formatCode="_-* #,##0\ _V_N_Ñ_-;_-* #,##0\ _V_N_Ñ\-;_-* &quot;-&quot;\ _V_N_Ñ_-;_-@_-"/>
    <numFmt numFmtId="217" formatCode="_-* #,##0\ _D_O_N_G_-;\-* #,##0\ _D_O_N_G_-;_-* &quot;-&quot;\ _D_O_N_G_-;_-@_-"/>
    <numFmt numFmtId="218" formatCode="_-* #,##0\ _F_B_-;\-* #,##0\ _F_B_-;_-* &quot;-&quot;\ _F_B_-;_-@_-"/>
    <numFmt numFmtId="219" formatCode="0.0_ ;\-0.0\ "/>
    <numFmt numFmtId="220" formatCode="_-* #,##0\ _$_-;_-* #,##0\ _$\-;_-* &quot;-&quot;\ _$_-;_-@_-"/>
    <numFmt numFmtId="221" formatCode="#,##0\ &quot;$&quot;;[Red]\-#,##0\ &quot;$&quot;"/>
    <numFmt numFmtId="222" formatCode="_ &quot;\&quot;* #,##0_ ;_ &quot;\&quot;* \-#,##0_ ;_ &quot;\&quot;* &quot;-&quot;_ ;_ @_ "/>
    <numFmt numFmtId="223" formatCode="_(* #,##0.00_);_(* &quot;\&quot;&quot;\&quot;&quot;\&quot;\(#,##0.00&quot;\&quot;&quot;\&quot;&quot;\&quot;\);_(* &quot;-&quot;??_);_(@_)"/>
    <numFmt numFmtId="224" formatCode="_(* #,##0_);_(* &quot;\&quot;&quot;\&quot;&quot;\&quot;\(#,##0&quot;\&quot;&quot;\&quot;&quot;\&quot;\);_(* &quot;-&quot;_);_(@_)"/>
    <numFmt numFmtId="225" formatCode="&quot;\&quot;#,##0.00;[Red]&quot;\&quot;&quot;\&quot;\-#,##0.00"/>
    <numFmt numFmtId="226" formatCode="&quot;SFr.&quot;\ #,##0.00;[Red]&quot;SFr.&quot;\ \-#,##0.00"/>
    <numFmt numFmtId="227" formatCode="&quot;SFr.&quot;\ #,##0.00;&quot;SFr.&quot;\ \-#,##0.00"/>
    <numFmt numFmtId="228" formatCode="_ &quot;SFr.&quot;\ * #,##0_ ;_ &quot;SFr.&quot;\ * \-#,##0_ ;_ &quot;SFr.&quot;\ * &quot;-&quot;_ ;_ @_ "/>
    <numFmt numFmtId="229" formatCode="mmm"/>
    <numFmt numFmtId="230" formatCode="&quot;$&quot;#,##0.00"/>
    <numFmt numFmtId="231" formatCode="_-* #,##0.00\ &quot;F&quot;_-;\-* #,##0.00\ &quot;F&quot;_-;_-* &quot;-&quot;??\ &quot;F&quot;_-;_-@_-"/>
    <numFmt numFmtId="232" formatCode="#,##0.00_);\-#,##0.00_)"/>
    <numFmt numFmtId="233" formatCode="0.0000%"/>
    <numFmt numFmtId="234" formatCode="_(* #,##0.0000_);_(* \(#,##0.0000\);_(* &quot;-&quot;??_);_(@_)"/>
    <numFmt numFmtId="235" formatCode="#,##0;[Red]#,##0"/>
    <numFmt numFmtId="236" formatCode="_-* #,##0\ _?_-;\-* #,##0\ _?_-;_-* &quot;-&quot;\ _?_-;_-@_-"/>
    <numFmt numFmtId="237" formatCode="_-* #,##0.00\ _?_-;\-* #,##0.00\ _?_-;_-* &quot;-&quot;??\ _?_-;_-@_-"/>
    <numFmt numFmtId="238" formatCode="_-* #,##0\ _₫_-;\-* #,##0\ _₫_-;_-* &quot;-&quot;\ _₫_-;_-@_-"/>
    <numFmt numFmtId="239" formatCode="_-&quot;VND&quot;* #,##0_-;\-&quot;VND&quot;* #,##0_-;_-&quot;VND&quot;* &quot;-&quot;_-;_-@_-"/>
    <numFmt numFmtId="240" formatCode="_(&quot;Rp&quot;* #,##0.00_);_(&quot;Rp&quot;* \(#,##0.00\);_(&quot;Rp&quot;* &quot;-&quot;??_);_(@_)"/>
    <numFmt numFmtId="241" formatCode="#,##0.00\ &quot;FB&quot;;[Red]\-#,##0.00\ &quot;FB&quot;"/>
    <numFmt numFmtId="242" formatCode="_-* #,##0.00\ _₫_-;\-* #,##0.00\ _₫_-;_-* &quot;-&quot;??\ _₫_-;_-@_-"/>
    <numFmt numFmtId="243" formatCode="#,##0\ &quot;$&quot;;\-#,##0\ &quot;$&quot;"/>
    <numFmt numFmtId="244" formatCode="#,##0_);\-#,##0_)"/>
    <numFmt numFmtId="245" formatCode="_(* #,##0.000000_);_(* \(#,##0.000000\);_(* &quot;-&quot;??_);_(@_)"/>
    <numFmt numFmtId="246" formatCode="#,##0\ &quot;$&quot;_);\(#,##0\ &quot;$&quot;\)"/>
    <numFmt numFmtId="247" formatCode="mmm\ &quot;D&quot;"/>
    <numFmt numFmtId="248" formatCode="&quot;D&quot;&quot;D&quot;&quot;D&quot;__\ mmm__\ &quot;D&quot;__"/>
    <numFmt numFmtId="249" formatCode="#,###"/>
    <numFmt numFmtId="250" formatCode="&quot;R&quot;\ #,##0.00;&quot;R&quot;\ \-#,##0.00"/>
    <numFmt numFmtId="251" formatCode="&quot;D&quot;&quot;D&quot;&quot;D&quot;\ mmm\ &quot;D&quot;__"/>
    <numFmt numFmtId="252" formatCode="#,##0\ &quot;$&quot;_);[Red]\(#,##0\ &quot;$&quot;\)"/>
    <numFmt numFmtId="253" formatCode="&quot;$&quot;###,0&quot;.&quot;00_);[Red]\(&quot;$&quot;###,0&quot;.&quot;00\)"/>
    <numFmt numFmtId="254" formatCode="&quot;D&quot;"/>
    <numFmt numFmtId="255" formatCode="#,##0.00\ &quot;F&quot;;[Red]\-#,##0.00\ &quot;F&quot;"/>
    <numFmt numFmtId="256" formatCode="#,##0.00\ \ "/>
    <numFmt numFmtId="257" formatCode="_ * #,##0_ ;_ * \-#,##0_ ;_ * &quot;-&quot;??_ ;_ @_ "/>
    <numFmt numFmtId="258" formatCode="#,##0\ &quot;F&quot;;[Red]\-#,##0\ &quot;F&quot;"/>
    <numFmt numFmtId="259" formatCode="#,##0.00\ &quot;F&quot;;\-#,##0.00\ &quot;F&quot;"/>
    <numFmt numFmtId="260" formatCode="0.000"/>
    <numFmt numFmtId="261" formatCode="_-* #,##0_-;&quot;\&quot;\!\-* #,##0_-;_-* &quot;-&quot;_-;_-@_-"/>
    <numFmt numFmtId="262" formatCode="_-* #,##0.00\ _k_r_._-;\-* #,##0.00\ _k_r_._-;_-* &quot;-&quot;??\ _k_r_._-;_-@_-"/>
    <numFmt numFmtId="263" formatCode="#,##0.00;[Red]&quot;-&quot;#,##0.00\ \ "/>
    <numFmt numFmtId="264" formatCode="_-&quot;\&quot;* #,##0_-;\-&quot;\&quot;* #,##0_-;_-&quot;\&quot;* &quot;-&quot;_-;_-@_-"/>
    <numFmt numFmtId="265" formatCode="_-&quot;\&quot;* #,##0.00_-;\-&quot;\&quot;* #,##0.00_-;_-&quot;\&quot;* &quot;-&quot;??_-;_-@_-"/>
    <numFmt numFmtId="266" formatCode="#,###&quot; &quot;;\(#,###\)"/>
    <numFmt numFmtId="267" formatCode="#,###&quot;  &quot;;\(#,###\)&quot; &quot;"/>
    <numFmt numFmtId="268" formatCode="#,##0.0000"/>
    <numFmt numFmtId="269" formatCode="\t&quot;$&quot;#,##0_);\(\t&quot;$&quot;#,##0\)"/>
    <numFmt numFmtId="270" formatCode="_(* #,##0.0_);_(* \(#,##0.0\);_(* &quot;-&quot;?_);_(@_)"/>
    <numFmt numFmtId="271" formatCode="_-* #,##0_-;\-* #,##0_-;_-* &quot;-&quot;??_-;_-@_-"/>
    <numFmt numFmtId="272" formatCode="_([$USD]\ * #,##0.00_);_([$USD]\ * \(#,##0.00\);_([$USD]\ * &quot;-&quot;??_);_(@_)"/>
    <numFmt numFmtId="273" formatCode="#,##0.000"/>
    <numFmt numFmtId="274" formatCode="#,##0.0"/>
  </numFmts>
  <fonts count="216">
    <font>
      <sz val="10"/>
      <name val="Arial"/>
    </font>
    <font>
      <sz val="11"/>
      <color theme="1"/>
      <name val="Arial"/>
      <family val="2"/>
      <scheme val="minor"/>
    </font>
    <font>
      <sz val="10"/>
      <name val="Helv"/>
      <family val="2"/>
    </font>
    <font>
      <sz val="10"/>
      <name val="Arial"/>
      <family val="2"/>
    </font>
    <font>
      <sz val="10"/>
      <name val="Arial"/>
      <family val="2"/>
    </font>
    <font>
      <b/>
      <sz val="12"/>
      <name val="Arial"/>
      <family val="2"/>
    </font>
    <font>
      <sz val="11"/>
      <name val="VNI-Aptima"/>
    </font>
    <font>
      <sz val="14"/>
      <name val="뼻뮝"/>
      <family val="3"/>
      <charset val="129"/>
    </font>
    <font>
      <sz val="12"/>
      <name val="바탕체"/>
      <family val="3"/>
    </font>
    <font>
      <sz val="12"/>
      <name val="뼻뮝"/>
      <family val="1"/>
      <charset val="129"/>
    </font>
    <font>
      <sz val="12"/>
      <name val="新細明體"/>
      <charset val="136"/>
    </font>
    <font>
      <sz val="12"/>
      <name val="바탕체"/>
      <family val="1"/>
      <charset val="129"/>
    </font>
    <font>
      <sz val="10"/>
      <name val="굴림체"/>
      <family val="3"/>
      <charset val="129"/>
    </font>
    <font>
      <sz val="10"/>
      <name val="Times New Roman"/>
      <family val="1"/>
    </font>
    <font>
      <b/>
      <sz val="11"/>
      <name val="Times New Roman"/>
      <family val="1"/>
    </font>
    <font>
      <sz val="11"/>
      <name val="Times New Roman"/>
      <family val="1"/>
    </font>
    <font>
      <sz val="10"/>
      <name val="Arial"/>
      <family val="2"/>
    </font>
    <font>
      <sz val="11"/>
      <color indexed="8"/>
      <name val="Calibri"/>
      <family val="2"/>
    </font>
    <font>
      <sz val="8"/>
      <name val="Arial"/>
      <family val="2"/>
    </font>
    <font>
      <sz val="12"/>
      <name val="Times New Roman"/>
      <family val="1"/>
    </font>
    <font>
      <b/>
      <sz val="18"/>
      <name val="Arial"/>
      <family val="2"/>
    </font>
    <font>
      <sz val="10"/>
      <name val="Verdana"/>
      <family val="2"/>
    </font>
    <font>
      <sz val="10"/>
      <name val="VNI-Helve"/>
    </font>
    <font>
      <sz val="11"/>
      <color theme="1"/>
      <name val="Arial"/>
      <family val="2"/>
      <scheme val="minor"/>
    </font>
    <font>
      <sz val="11"/>
      <color theme="1"/>
      <name val="Arial"/>
      <family val="2"/>
      <charset val="163"/>
      <scheme val="minor"/>
    </font>
    <font>
      <i/>
      <sz val="11"/>
      <color rgb="FFFF0000"/>
      <name val="Times New Roman"/>
      <family val="1"/>
    </font>
    <font>
      <sz val="12"/>
      <name val="VNI-Times"/>
    </font>
    <font>
      <sz val="12"/>
      <name val=".VnTime"/>
      <family val="2"/>
    </font>
    <font>
      <sz val="10"/>
      <name val="VNI-Times"/>
    </font>
    <font>
      <sz val="12"/>
      <name val="돋움체"/>
      <family val="3"/>
      <charset val="129"/>
    </font>
    <font>
      <b/>
      <sz val="10"/>
      <name val="SVNtimes new roman"/>
      <family val="2"/>
    </font>
    <font>
      <sz val="9"/>
      <name val="ﾀﾞｯﾁ"/>
      <family val="1"/>
      <charset val="128"/>
    </font>
    <font>
      <sz val="10"/>
      <name val="MS Sans Serif"/>
      <family val="2"/>
    </font>
    <font>
      <sz val="12"/>
      <name val="바탕체"/>
      <family val="1"/>
    </font>
    <font>
      <b/>
      <sz val="12"/>
      <color indexed="16"/>
      <name val="???"/>
      <family val="3"/>
      <charset val="129"/>
    </font>
    <font>
      <sz val="1"/>
      <color indexed="8"/>
      <name val="Courier"/>
      <family val="3"/>
    </font>
    <font>
      <sz val="12"/>
      <name val="???"/>
      <family val="1"/>
      <charset val="129"/>
    </font>
    <font>
      <sz val="14"/>
      <name val="?? ??"/>
      <family val="1"/>
      <charset val="128"/>
    </font>
    <font>
      <sz val="10"/>
      <name val="??"/>
      <family val="3"/>
      <charset val="129"/>
    </font>
    <font>
      <u/>
      <sz val="11"/>
      <color indexed="12"/>
      <name val="?? ?????"/>
      <family val="3"/>
    </font>
    <font>
      <u/>
      <sz val="11"/>
      <color indexed="36"/>
      <name val="??"/>
      <family val="1"/>
    </font>
    <font>
      <sz val="16"/>
      <name val="AngsanaUPC"/>
      <family val="3"/>
    </font>
    <font>
      <u/>
      <sz val="7.5"/>
      <color indexed="36"/>
      <name val="VNI-Aptima"/>
      <family val="2"/>
    </font>
    <font>
      <u/>
      <sz val="7.5"/>
      <color indexed="12"/>
      <name val="VNI-Aptima"/>
      <family val="2"/>
    </font>
    <font>
      <b/>
      <sz val="1"/>
      <color indexed="8"/>
      <name val="Courier"/>
      <family val="3"/>
    </font>
    <font>
      <sz val="12"/>
      <name val="????"/>
      <family val="1"/>
      <charset val="136"/>
    </font>
    <font>
      <sz val="12"/>
      <name val="Courier"/>
      <family val="3"/>
    </font>
    <font>
      <sz val="14"/>
      <name val="?l?r ??·"/>
      <family val="3"/>
      <charset val="128"/>
    </font>
    <font>
      <sz val="14"/>
      <name val="?l?r ???"/>
      <family val="3"/>
      <charset val="128"/>
    </font>
    <font>
      <sz val="14"/>
      <name val="?l?r ??c"/>
      <family val="3"/>
      <charset val="128"/>
    </font>
    <font>
      <sz val="12"/>
      <name val="|??¢¥¢¬¨Ï"/>
      <family val="1"/>
      <charset val="129"/>
    </font>
    <font>
      <sz val="12"/>
      <name val="|??´¸ⓒ"/>
      <family val="1"/>
      <charset val="129"/>
    </font>
    <font>
      <sz val="10"/>
      <name val="Helv"/>
      <charset val="204"/>
    </font>
    <font>
      <sz val="10"/>
      <name val="Arial"/>
      <family val="2"/>
      <charset val="204"/>
    </font>
    <font>
      <sz val="10"/>
      <name val="Helv"/>
    </font>
    <font>
      <sz val="10"/>
      <name val="VNI-Times"/>
      <family val="2"/>
    </font>
    <font>
      <sz val="10"/>
      <name val=".VnTime"/>
      <family val="2"/>
    </font>
    <font>
      <sz val="11"/>
      <name val="돋움"/>
    </font>
    <font>
      <sz val="11"/>
      <name val="돋움"/>
      <family val="3"/>
      <charset val="129"/>
    </font>
    <font>
      <sz val="12"/>
      <name val="VNI-Palatin"/>
    </font>
    <font>
      <sz val="12"/>
      <name val="???"/>
    </font>
    <font>
      <sz val="11"/>
      <name val="‚l‚r ‚oƒSƒVƒbƒN"/>
      <family val="1"/>
    </font>
    <font>
      <u/>
      <sz val="11"/>
      <color indexed="36"/>
      <name val="lr oSVbN"/>
      <family val="3"/>
    </font>
    <font>
      <sz val="10"/>
      <name val="Geneva"/>
      <family val="2"/>
    </font>
    <font>
      <sz val="11"/>
      <name val="lr oSVbN"/>
      <family val="3"/>
    </font>
    <font>
      <u/>
      <sz val="11"/>
      <color indexed="12"/>
      <name val="lr oSVbN"/>
      <family val="3"/>
    </font>
    <font>
      <sz val="11"/>
      <name val="?? ?????"/>
      <family val="3"/>
    </font>
    <font>
      <b/>
      <u/>
      <sz val="14"/>
      <color indexed="8"/>
      <name val=".VnBook-AntiquaH"/>
      <family val="2"/>
    </font>
    <font>
      <sz val="12"/>
      <color indexed="8"/>
      <name val="¹ÙÅÁÃ¼"/>
      <family val="1"/>
      <charset val="129"/>
    </font>
    <font>
      <i/>
      <sz val="12"/>
      <color indexed="8"/>
      <name val=".VnBook-AntiquaH"/>
      <family val="2"/>
    </font>
    <font>
      <b/>
      <sz val="12"/>
      <color indexed="8"/>
      <name val=".VnBook-Antiqua"/>
      <family val="2"/>
    </font>
    <font>
      <i/>
      <sz val="12"/>
      <color indexed="8"/>
      <name val=".VnBook-Antiqua"/>
      <family val="2"/>
    </font>
    <font>
      <sz val="11"/>
      <color indexed="9"/>
      <name val="Calibri"/>
      <family val="2"/>
    </font>
    <font>
      <sz val="12"/>
      <name val="¹UAAA¼"/>
      <family val="3"/>
      <charset val="129"/>
    </font>
    <font>
      <sz val="8"/>
      <name val="Times New Roman"/>
      <family val="1"/>
    </font>
    <font>
      <sz val="12"/>
      <name val="¹ÙÅÁÃ¼"/>
      <charset val="129"/>
    </font>
    <font>
      <sz val="11"/>
      <name val="µ¸¿ò"/>
      <charset val="129"/>
    </font>
    <font>
      <b/>
      <sz val="10"/>
      <name val="Helv"/>
      <family val="2"/>
    </font>
    <font>
      <sz val="10"/>
      <name val="VNI-Aptima"/>
    </font>
    <font>
      <sz val="10"/>
      <name val="MS Serif"/>
      <family val="1"/>
    </font>
    <font>
      <sz val="10"/>
      <name val="Courier"/>
      <family val="3"/>
    </font>
    <font>
      <sz val="10"/>
      <name val="Arial CE"/>
      <charset val="238"/>
    </font>
    <font>
      <b/>
      <sz val="11"/>
      <color indexed="8"/>
      <name val="Calibri"/>
      <family val="2"/>
    </font>
    <font>
      <sz val="10"/>
      <color indexed="16"/>
      <name val="MS Serif"/>
      <family val="1"/>
    </font>
    <font>
      <sz val="10"/>
      <name val="VNI-Helve-Condense"/>
    </font>
    <font>
      <b/>
      <sz val="12"/>
      <name val="Helv"/>
      <family val="2"/>
    </font>
    <font>
      <sz val="12"/>
      <name val="±¼¸²Ã¼"/>
      <family val="3"/>
      <charset val="129"/>
    </font>
    <font>
      <sz val="11"/>
      <name val="VNI-Times"/>
    </font>
    <font>
      <b/>
      <sz val="11"/>
      <name val="Helv"/>
      <family val="2"/>
    </font>
    <font>
      <sz val="10"/>
      <name val=".VnAvant"/>
      <family val="2"/>
    </font>
    <font>
      <sz val="12"/>
      <name val="Arial"/>
      <family val="2"/>
    </font>
    <font>
      <sz val="7"/>
      <name val="Small Fonts"/>
      <family val="2"/>
    </font>
    <font>
      <b/>
      <sz val="12"/>
      <name val="VN-NTime"/>
    </font>
    <font>
      <sz val="10"/>
      <name val="Tms Rmn"/>
      <family val="1"/>
    </font>
    <font>
      <b/>
      <sz val="11"/>
      <name val="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b/>
      <sz val="18"/>
      <color indexed="62"/>
      <name val="Cambria"/>
      <family val="2"/>
    </font>
    <font>
      <sz val="10"/>
      <name val=".VnArial"/>
      <family val="2"/>
    </font>
    <font>
      <sz val="10"/>
      <name val="VNbook-Antiqua"/>
    </font>
    <font>
      <b/>
      <sz val="8"/>
      <color indexed="8"/>
      <name val="Helv"/>
      <family val="2"/>
    </font>
    <font>
      <sz val="13"/>
      <name val=".VnTime"/>
      <family val="2"/>
    </font>
    <font>
      <sz val="13"/>
      <name val=".VnArial"/>
      <family val="2"/>
    </font>
    <font>
      <sz val="10"/>
      <name val=".VnArial Narrow"/>
      <family val="2"/>
    </font>
    <font>
      <sz val="8"/>
      <name val="VNI-Helve"/>
    </font>
    <font>
      <sz val="10"/>
      <name val="VNtimes new roman"/>
      <family val="1"/>
    </font>
    <font>
      <b/>
      <sz val="12"/>
      <name val=".VnTime"/>
      <family val="2"/>
    </font>
    <font>
      <sz val="14"/>
      <name val=".VnArial"/>
      <family val="2"/>
    </font>
    <font>
      <sz val="10"/>
      <name val=" "/>
      <family val="1"/>
      <charset val="136"/>
    </font>
    <font>
      <u/>
      <sz val="11"/>
      <color indexed="36"/>
      <name val="돋움"/>
      <family val="3"/>
      <charset val="129"/>
    </font>
    <font>
      <sz val="11"/>
      <name val="굴림체"/>
      <family val="3"/>
      <charset val="129"/>
    </font>
    <font>
      <sz val="10"/>
      <name val="QBJ-명조10pt"/>
      <family val="3"/>
      <charset val="129"/>
    </font>
    <font>
      <sz val="12"/>
      <color indexed="8"/>
      <name val="바탕체"/>
      <family val="1"/>
      <charset val="129"/>
    </font>
    <font>
      <sz val="10"/>
      <name val="돋움체"/>
      <family val="3"/>
      <charset val="129"/>
    </font>
    <font>
      <sz val="9"/>
      <name val="Arial"/>
      <family val="2"/>
    </font>
    <font>
      <sz val="11"/>
      <name val="明朝"/>
      <family val="3"/>
      <charset val="128"/>
    </font>
    <font>
      <sz val="11"/>
      <name val="ＭＳ Ｐゴシック"/>
      <family val="3"/>
      <charset val="128"/>
    </font>
    <font>
      <u/>
      <sz val="12"/>
      <color indexed="12"/>
      <name val="Times New Roman"/>
      <family val="1"/>
    </font>
    <font>
      <sz val="9"/>
      <name val="華康仿宋體"/>
      <family val="3"/>
      <charset val="136"/>
    </font>
    <font>
      <u/>
      <sz val="12"/>
      <color indexed="36"/>
      <name val="Times New Roman"/>
      <family val="1"/>
    </font>
    <font>
      <sz val="11"/>
      <color rgb="FF0070C0"/>
      <name val="Times New Roman"/>
      <family val="1"/>
    </font>
    <font>
      <b/>
      <sz val="14"/>
      <name val="Times New Roman"/>
      <family val="1"/>
    </font>
    <font>
      <b/>
      <sz val="10"/>
      <name val="Times New Roman"/>
      <family val="1"/>
    </font>
    <font>
      <i/>
      <sz val="11"/>
      <name val="Times New Roman"/>
      <family val="1"/>
    </font>
    <font>
      <i/>
      <sz val="11"/>
      <color theme="1"/>
      <name val="Times New Roman"/>
      <family val="1"/>
    </font>
    <font>
      <sz val="11"/>
      <color theme="1"/>
      <name val="Times New Roman"/>
      <family val="1"/>
    </font>
    <font>
      <sz val="11"/>
      <color indexed="12"/>
      <name val="Times New Roman"/>
      <family val="1"/>
    </font>
    <font>
      <sz val="11"/>
      <color indexed="9"/>
      <name val="Times New Roman"/>
      <family val="1"/>
    </font>
    <font>
      <sz val="10"/>
      <name val="Arial"/>
      <family val="2"/>
    </font>
    <font>
      <i/>
      <sz val="10"/>
      <name val="Times New Roman"/>
      <family val="1"/>
    </font>
    <font>
      <b/>
      <sz val="10"/>
      <color rgb="FFFF0000"/>
      <name val="Times New Roman"/>
      <family val="1"/>
    </font>
    <font>
      <sz val="11"/>
      <color rgb="FF7030A0"/>
      <name val="Times New Roman"/>
      <family val="1"/>
    </font>
    <font>
      <sz val="10"/>
      <color rgb="FFFF0000"/>
      <name val="Times New Roman"/>
      <family val="1"/>
    </font>
    <font>
      <i/>
      <sz val="11"/>
      <color indexed="10"/>
      <name val="Times New Roman"/>
      <family val="1"/>
    </font>
    <font>
      <sz val="12"/>
      <name val="VNI-Aptima"/>
    </font>
    <font>
      <sz val="10"/>
      <color rgb="FFFF0000"/>
      <name val="Symbol"/>
      <family val="1"/>
      <charset val="2"/>
    </font>
    <font>
      <sz val="10"/>
      <color theme="1"/>
      <name val="Verdana"/>
      <family val="2"/>
    </font>
    <font>
      <sz val="11"/>
      <color indexed="8"/>
      <name val="Tahoma"/>
      <family val="2"/>
      <charset val="222"/>
    </font>
    <font>
      <sz val="11"/>
      <color indexed="9"/>
      <name val="Tahoma"/>
      <family val="2"/>
      <charset val="222"/>
    </font>
    <font>
      <sz val="14"/>
      <name val="AngsanaUPC"/>
      <family val="1"/>
      <charset val="222"/>
    </font>
    <font>
      <sz val="14"/>
      <name val="AngsanaUPC"/>
      <family val="1"/>
    </font>
    <font>
      <sz val="11"/>
      <color indexed="20"/>
      <name val="Tahoma"/>
      <family val="2"/>
      <charset val="222"/>
    </font>
    <font>
      <sz val="11"/>
      <color indexed="20"/>
      <name val="Calibri"/>
      <family val="2"/>
    </font>
    <font>
      <b/>
      <sz val="11"/>
      <color indexed="52"/>
      <name val="Tahoma"/>
      <family val="2"/>
      <charset val="222"/>
    </font>
    <font>
      <b/>
      <sz val="11"/>
      <color indexed="52"/>
      <name val="Calibri"/>
      <family val="2"/>
    </font>
    <font>
      <b/>
      <sz val="11"/>
      <color indexed="9"/>
      <name val="Tahoma"/>
      <family val="2"/>
      <charset val="222"/>
    </font>
    <font>
      <b/>
      <sz val="11"/>
      <color indexed="9"/>
      <name val="Calibri"/>
      <family val="2"/>
    </font>
    <font>
      <sz val="10"/>
      <name val="Calibri"/>
      <family val="2"/>
    </font>
    <font>
      <sz val="10"/>
      <color indexed="8"/>
      <name val="Verdana"/>
      <family val="2"/>
    </font>
    <font>
      <sz val="14"/>
      <color indexed="24"/>
      <name val="TharntipUPC"/>
      <charset val="222"/>
    </font>
    <font>
      <sz val="14"/>
      <name val="Cordia New"/>
      <family val="2"/>
    </font>
    <font>
      <i/>
      <sz val="11"/>
      <color indexed="23"/>
      <name val="Tahoma"/>
      <family val="2"/>
      <charset val="222"/>
    </font>
    <font>
      <i/>
      <sz val="11"/>
      <color indexed="23"/>
      <name val="Calibri"/>
      <family val="2"/>
    </font>
    <font>
      <sz val="11"/>
      <color indexed="17"/>
      <name val="Tahoma"/>
      <family val="2"/>
      <charset val="222"/>
    </font>
    <font>
      <sz val="11"/>
      <color indexed="17"/>
      <name val="Calibri"/>
      <family val="2"/>
    </font>
    <font>
      <b/>
      <sz val="12"/>
      <name val="Arial"/>
      <family val="2"/>
      <charset val="222"/>
    </font>
    <font>
      <b/>
      <sz val="15"/>
      <color indexed="56"/>
      <name val="Tahoma"/>
      <family val="2"/>
      <charset val="222"/>
    </font>
    <font>
      <b/>
      <sz val="15"/>
      <color indexed="56"/>
      <name val="Calibri"/>
      <family val="2"/>
    </font>
    <font>
      <b/>
      <sz val="13"/>
      <color indexed="56"/>
      <name val="Tahoma"/>
      <family val="2"/>
      <charset val="222"/>
    </font>
    <font>
      <b/>
      <sz val="13"/>
      <color indexed="56"/>
      <name val="Calibri"/>
      <family val="2"/>
    </font>
    <font>
      <b/>
      <sz val="11"/>
      <color indexed="56"/>
      <name val="Tahoma"/>
      <family val="2"/>
      <charset val="222"/>
    </font>
    <font>
      <b/>
      <sz val="11"/>
      <color indexed="56"/>
      <name val="Calibri"/>
      <family val="2"/>
    </font>
    <font>
      <sz val="11"/>
      <color indexed="62"/>
      <name val="Tahoma"/>
      <family val="2"/>
      <charset val="222"/>
    </font>
    <font>
      <sz val="11"/>
      <color indexed="62"/>
      <name val="Calibri"/>
      <family val="2"/>
    </font>
    <font>
      <sz val="11"/>
      <color indexed="52"/>
      <name val="Tahoma"/>
      <family val="2"/>
      <charset val="222"/>
    </font>
    <font>
      <sz val="11"/>
      <color indexed="52"/>
      <name val="Calibri"/>
      <family val="2"/>
    </font>
    <font>
      <sz val="11"/>
      <color indexed="60"/>
      <name val="Tahoma"/>
      <family val="2"/>
      <charset val="222"/>
    </font>
    <font>
      <sz val="11"/>
      <color indexed="60"/>
      <name val="Calibri"/>
      <family val="2"/>
    </font>
    <font>
      <sz val="13"/>
      <name val="Arial"/>
      <family val="2"/>
    </font>
    <font>
      <sz val="14"/>
      <name val="Angsana New"/>
      <family val="1"/>
    </font>
    <font>
      <b/>
      <sz val="14"/>
      <name val="EucrosiaUPC"/>
      <family val="1"/>
      <charset val="222"/>
    </font>
    <font>
      <b/>
      <sz val="14"/>
      <name val="EucrosiaUPC"/>
      <family val="1"/>
    </font>
    <font>
      <b/>
      <sz val="11"/>
      <color indexed="63"/>
      <name val="Tahoma"/>
      <family val="2"/>
      <charset val="222"/>
    </font>
    <font>
      <b/>
      <sz val="11"/>
      <color indexed="63"/>
      <name val="Calibri"/>
      <family val="2"/>
    </font>
    <font>
      <b/>
      <sz val="18"/>
      <color indexed="56"/>
      <name val="Tahoma"/>
      <family val="2"/>
      <charset val="222"/>
    </font>
    <font>
      <b/>
      <sz val="18"/>
      <color indexed="56"/>
      <name val="Cambria"/>
      <family val="2"/>
    </font>
    <font>
      <b/>
      <sz val="11"/>
      <color indexed="8"/>
      <name val="Tahoma"/>
      <family val="2"/>
      <charset val="222"/>
    </font>
    <font>
      <sz val="11"/>
      <color indexed="10"/>
      <name val="Tahoma"/>
      <family val="2"/>
      <charset val="222"/>
    </font>
    <font>
      <sz val="11"/>
      <color indexed="10"/>
      <name val="Calibri"/>
      <family val="2"/>
    </font>
    <font>
      <sz val="11"/>
      <color indexed="8"/>
      <name val="Calibri"/>
      <family val="2"/>
      <charset val="222"/>
    </font>
    <font>
      <sz val="11"/>
      <color indexed="8"/>
      <name val="Tahoma"/>
      <family val="2"/>
    </font>
    <font>
      <u/>
      <sz val="14"/>
      <color indexed="12"/>
      <name val="AngsanaUPC"/>
      <family val="1"/>
      <charset val="222"/>
    </font>
    <font>
      <u/>
      <sz val="18"/>
      <color indexed="12"/>
      <name val="AngsanaUPC"/>
      <family val="1"/>
      <charset val="222"/>
    </font>
    <font>
      <u/>
      <sz val="14"/>
      <color indexed="36"/>
      <name val="AngsanaUPC"/>
      <family val="1"/>
      <charset val="222"/>
    </font>
    <font>
      <u/>
      <sz val="18"/>
      <color indexed="36"/>
      <name val="AngsanaUPC"/>
      <family val="1"/>
      <charset val="222"/>
    </font>
    <font>
      <sz val="12"/>
      <name val="นูลมรผ"/>
      <charset val="129"/>
    </font>
    <font>
      <sz val="11"/>
      <color theme="1"/>
      <name val="Tahoma"/>
      <family val="2"/>
      <charset val="222"/>
    </font>
    <font>
      <sz val="16"/>
      <name val="BrowalliaUPC"/>
      <family val="2"/>
      <charset val="222"/>
    </font>
    <font>
      <sz val="14"/>
      <color theme="1"/>
      <name val="CordiaUPC"/>
      <family val="2"/>
      <charset val="222"/>
    </font>
    <font>
      <sz val="11"/>
      <color theme="1"/>
      <name val="Tahoma"/>
      <family val="2"/>
    </font>
    <font>
      <sz val="11"/>
      <color rgb="FFFF0000"/>
      <name val="Times New Roman"/>
      <family val="1"/>
    </font>
    <font>
      <sz val="11"/>
      <name val="Times New Roman"/>
      <family val="1"/>
      <charset val="163"/>
    </font>
    <font>
      <u/>
      <sz val="9"/>
      <color indexed="12"/>
      <name val="?? ????"/>
      <family val="3"/>
    </font>
    <font>
      <b/>
      <i/>
      <sz val="11"/>
      <name val="Times New Roman"/>
      <family val="1"/>
    </font>
    <font>
      <b/>
      <sz val="11"/>
      <color theme="1"/>
      <name val="Times New Roman"/>
      <family val="1"/>
    </font>
    <font>
      <sz val="11"/>
      <name val="Times New Roman"/>
      <family val="2"/>
    </font>
    <font>
      <i/>
      <sz val="10"/>
      <color theme="1"/>
      <name val="Times New Roman"/>
      <family val="1"/>
    </font>
    <font>
      <vertAlign val="superscript"/>
      <sz val="11"/>
      <name val="Times New Roman"/>
      <family val="1"/>
    </font>
    <font>
      <b/>
      <sz val="11"/>
      <color rgb="FFFF0000"/>
      <name val="Times New Roman"/>
      <family val="1"/>
    </font>
    <font>
      <b/>
      <sz val="11"/>
      <name val="Times New Roman"/>
      <family val="2"/>
    </font>
    <font>
      <b/>
      <sz val="14"/>
      <color theme="1"/>
      <name val="Times New Roman"/>
      <family val="1"/>
    </font>
    <font>
      <sz val="10"/>
      <color theme="1"/>
      <name val="Arial"/>
      <family val="2"/>
    </font>
    <font>
      <sz val="11"/>
      <color rgb="FF444444"/>
      <name val="Times New Roman"/>
      <family val="1"/>
    </font>
    <font>
      <sz val="11"/>
      <name val="Arial"/>
      <family val="2"/>
    </font>
    <font>
      <vertAlign val="superscript"/>
      <sz val="11"/>
      <color theme="1"/>
      <name val="Times New Roman"/>
      <family val="1"/>
    </font>
    <font>
      <b/>
      <sz val="14"/>
      <name val="Arial"/>
      <family val="2"/>
    </font>
    <font>
      <sz val="10"/>
      <color theme="1"/>
      <name val="Times New Roman"/>
      <family val="1"/>
    </font>
    <font>
      <sz val="9"/>
      <color indexed="81"/>
      <name val="Tahoma"/>
      <family val="2"/>
    </font>
    <font>
      <b/>
      <sz val="9"/>
      <color indexed="81"/>
      <name val="Tahoma"/>
      <family val="2"/>
    </font>
    <font>
      <i/>
      <sz val="11"/>
      <color rgb="FF00B050"/>
      <name val="Times New Roman"/>
      <family val="1"/>
      <charset val="163"/>
    </font>
    <font>
      <sz val="11"/>
      <color rgb="FF00B050"/>
      <name val="Times New Roman"/>
      <family val="1"/>
    </font>
  </fonts>
  <fills count="6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55"/>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15"/>
      </patternFill>
    </fill>
    <fill>
      <patternFill patternType="solid">
        <fgColor indexed="12"/>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40"/>
        <bgColor indexed="64"/>
      </patternFill>
    </fill>
    <fill>
      <patternFill patternType="gray125">
        <fgColor indexed="35"/>
      </patternFill>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indexed="6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0"/>
        <bgColor indexed="6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theme="4" tint="0.39997558519241921"/>
        <bgColor indexed="64"/>
      </patternFill>
    </fill>
    <fill>
      <patternFill patternType="solid">
        <fgColor rgb="FFFFC000"/>
        <bgColor indexed="64"/>
      </patternFill>
    </fill>
  </fills>
  <borders count="48">
    <border>
      <left/>
      <right/>
      <top/>
      <bottom/>
      <diagonal/>
    </border>
    <border>
      <left/>
      <right/>
      <top style="medium">
        <color auto="1"/>
      </top>
      <bottom style="medium">
        <color auto="1"/>
      </bottom>
      <diagonal/>
    </border>
    <border>
      <left/>
      <right/>
      <top style="thin">
        <color auto="1"/>
      </top>
      <bottom style="thin">
        <color auto="1"/>
      </bottom>
      <diagonal/>
    </border>
    <border>
      <left/>
      <right/>
      <top style="double">
        <color auto="1"/>
      </top>
      <bottom/>
      <diagonal/>
    </border>
    <border>
      <left style="thin">
        <color auto="1"/>
      </left>
      <right style="thin">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style="thin">
        <color auto="1"/>
      </left>
      <right style="thin">
        <color auto="1"/>
      </right>
      <top style="dotted">
        <color auto="1"/>
      </top>
      <bottom style="dotted">
        <color auto="1"/>
      </bottom>
      <diagonal/>
    </border>
    <border>
      <left/>
      <right/>
      <top/>
      <bottom style="hair">
        <color auto="1"/>
      </bottom>
      <diagonal/>
    </border>
    <border>
      <left style="thin">
        <color auto="1"/>
      </left>
      <right style="thin">
        <color auto="1"/>
      </right>
      <top/>
      <bottom style="thin">
        <color auto="1"/>
      </bottom>
      <diagonal/>
    </border>
    <border>
      <left/>
      <right/>
      <top/>
      <bottom style="medium">
        <color auto="1"/>
      </bottom>
      <diagonal/>
    </border>
    <border>
      <left/>
      <right/>
      <top style="medium">
        <color auto="1"/>
      </top>
      <bottom/>
      <diagonal/>
    </border>
    <border>
      <left/>
      <right/>
      <top style="hair">
        <color auto="1"/>
      </top>
      <bottom style="hair">
        <color auto="1"/>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auto="1"/>
      </left>
      <right/>
      <top/>
      <bottom/>
      <diagonal/>
    </border>
    <border>
      <left style="double">
        <color auto="1"/>
      </left>
      <right style="thin">
        <color auto="1"/>
      </right>
      <top style="thin">
        <color auto="1"/>
      </top>
      <bottom style="thin">
        <color auto="1"/>
      </bottom>
      <diagonal/>
    </border>
    <border>
      <left style="thin">
        <color auto="1"/>
      </left>
      <right style="thin">
        <color auto="1"/>
      </right>
      <top style="hair">
        <color auto="1"/>
      </top>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diagonal/>
    </border>
    <border>
      <left style="thin">
        <color auto="1"/>
      </left>
      <right style="thin">
        <color auto="1"/>
      </right>
      <top style="thin">
        <color theme="0" tint="-0.34998626667073579"/>
      </top>
      <bottom style="thin">
        <color theme="0"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auto="1"/>
      </left>
      <right/>
      <top/>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auto="1"/>
      </left>
      <right/>
      <top style="hair">
        <color auto="1"/>
      </top>
      <bottom style="hair">
        <color auto="1"/>
      </bottom>
      <diagonal/>
    </border>
    <border>
      <left/>
      <right style="thin">
        <color auto="1"/>
      </right>
      <top style="thin">
        <color auto="1"/>
      </top>
      <bottom style="thin">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auto="1"/>
      </right>
      <top/>
      <bottom style="thin">
        <color auto="1"/>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525">
    <xf numFmtId="0" fontId="0" fillId="0" borderId="0"/>
    <xf numFmtId="0" fontId="2" fillId="0" borderId="0"/>
    <xf numFmtId="43" fontId="3" fillId="0" borderId="0" applyFont="0" applyFill="0" applyBorder="0" applyAlignment="0" applyProtection="0"/>
    <xf numFmtId="43" fontId="21"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74" fontId="3" fillId="0" borderId="0" applyFont="0" applyFill="0" applyBorder="0" applyAlignment="0" applyProtection="0"/>
    <xf numFmtId="3" fontId="4" fillId="0" borderId="0" applyFont="0" applyFill="0" applyBorder="0" applyAlignment="0" applyProtection="0"/>
    <xf numFmtId="3" fontId="3" fillId="0" borderId="0" applyFont="0" applyFill="0" applyBorder="0" applyAlignment="0" applyProtection="0"/>
    <xf numFmtId="171" fontId="4" fillId="0" borderId="0" applyFont="0" applyFill="0" applyBorder="0" applyAlignment="0" applyProtection="0"/>
    <xf numFmtId="171" fontId="3" fillId="0" borderId="0" applyFont="0" applyFill="0" applyBorder="0" applyAlignment="0" applyProtection="0"/>
    <xf numFmtId="0" fontId="4" fillId="0" borderId="0" applyFont="0" applyFill="0" applyBorder="0" applyAlignment="0" applyProtection="0"/>
    <xf numFmtId="0" fontId="3" fillId="0" borderId="0" applyFont="0" applyFill="0" applyBorder="0" applyAlignment="0" applyProtection="0"/>
    <xf numFmtId="2" fontId="4" fillId="0" borderId="0" applyFont="0" applyFill="0" applyBorder="0" applyAlignment="0" applyProtection="0"/>
    <xf numFmtId="2" fontId="3"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20" fillId="0" borderId="0" applyNumberFormat="0" applyFill="0" applyBorder="0" applyAlignment="0" applyProtection="0"/>
    <xf numFmtId="0" fontId="5" fillId="0" borderId="0" applyNumberFormat="0" applyFill="0" applyBorder="0" applyAlignment="0" applyProtection="0"/>
    <xf numFmtId="0" fontId="3" fillId="0" borderId="0"/>
    <xf numFmtId="0" fontId="21" fillId="0" borderId="0"/>
    <xf numFmtId="0" fontId="4" fillId="0" borderId="0"/>
    <xf numFmtId="0" fontId="3" fillId="0" borderId="0"/>
    <xf numFmtId="0" fontId="21" fillId="0" borderId="0"/>
    <xf numFmtId="0" fontId="6" fillId="0" borderId="0"/>
    <xf numFmtId="0" fontId="6" fillId="0" borderId="0"/>
    <xf numFmtId="0" fontId="3" fillId="0" borderId="0"/>
    <xf numFmtId="0" fontId="23" fillId="0" borderId="0"/>
    <xf numFmtId="0" fontId="17" fillId="0" borderId="0"/>
    <xf numFmtId="0" fontId="3" fillId="0" borderId="0"/>
    <xf numFmtId="0" fontId="24" fillId="0" borderId="0"/>
    <xf numFmtId="0" fontId="24" fillId="0" borderId="0"/>
    <xf numFmtId="0" fontId="3" fillId="0" borderId="0"/>
    <xf numFmtId="0" fontId="6" fillId="0" borderId="0"/>
    <xf numFmtId="0" fontId="2" fillId="0" borderId="0"/>
    <xf numFmtId="0" fontId="3" fillId="0" borderId="3" applyNumberFormat="0" applyFont="0" applyFill="0" applyAlignment="0" applyProtection="0"/>
    <xf numFmtId="40" fontId="7" fillId="0" borderId="0" applyFont="0" applyFill="0" applyBorder="0" applyAlignment="0" applyProtection="0"/>
    <xf numFmtId="38"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9" fontId="8" fillId="0" borderId="0" applyFont="0" applyFill="0" applyBorder="0" applyAlignment="0" applyProtection="0"/>
    <xf numFmtId="0" fontId="9" fillId="0" borderId="0"/>
    <xf numFmtId="0" fontId="12" fillId="0" borderId="0"/>
    <xf numFmtId="0" fontId="3" fillId="0" borderId="0"/>
    <xf numFmtId="0" fontId="17" fillId="0" borderId="0"/>
    <xf numFmtId="0" fontId="3" fillId="0" borderId="0"/>
    <xf numFmtId="177" fontId="27" fillId="0" borderId="0" applyNumberFormat="0" applyFill="0" applyBorder="0" applyAlignment="0" applyProtection="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0" fontId="3" fillId="0" borderId="0"/>
    <xf numFmtId="179"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80" fontId="28" fillId="0" borderId="0" applyFont="0" applyFill="0" applyBorder="0" applyAlignment="0" applyProtection="0"/>
    <xf numFmtId="181"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79" fontId="3" fillId="0" borderId="0"/>
    <xf numFmtId="0" fontId="3" fillId="0" borderId="0"/>
    <xf numFmtId="178"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79" fontId="3" fillId="0" borderId="0"/>
    <xf numFmtId="0" fontId="3" fillId="0" borderId="0"/>
    <xf numFmtId="180" fontId="28" fillId="0" borderId="0" applyFont="0" applyFill="0" applyBorder="0" applyAlignment="0" applyProtection="0"/>
    <xf numFmtId="181" fontId="28" fillId="0" borderId="0" applyFont="0" applyFill="0" applyBorder="0" applyAlignment="0" applyProtection="0"/>
    <xf numFmtId="42" fontId="28" fillId="0" borderId="0" applyFont="0" applyFill="0" applyBorder="0" applyAlignment="0" applyProtection="0"/>
    <xf numFmtId="182" fontId="26" fillId="0" borderId="0" applyFont="0" applyFill="0" applyBorder="0" applyAlignment="0" applyProtection="0"/>
    <xf numFmtId="42" fontId="28" fillId="0" borderId="0" applyFont="0" applyFill="0" applyBorder="0" applyAlignment="0" applyProtection="0"/>
    <xf numFmtId="183" fontId="28" fillId="0" borderId="0" applyFont="0" applyFill="0" applyBorder="0" applyAlignment="0" applyProtection="0"/>
    <xf numFmtId="182" fontId="26" fillId="0" borderId="0" applyFont="0" applyFill="0" applyBorder="0" applyAlignment="0" applyProtection="0"/>
    <xf numFmtId="182" fontId="28" fillId="0" borderId="0" applyFont="0" applyFill="0" applyBorder="0" applyAlignment="0" applyProtection="0"/>
    <xf numFmtId="184" fontId="28" fillId="0" borderId="0" applyFont="0" applyFill="0" applyBorder="0" applyAlignment="0" applyProtection="0"/>
    <xf numFmtId="179" fontId="3" fillId="0" borderId="0"/>
    <xf numFmtId="0" fontId="3" fillId="0" borderId="0"/>
    <xf numFmtId="179" fontId="3" fillId="0" borderId="0"/>
    <xf numFmtId="179" fontId="3" fillId="0" borderId="0"/>
    <xf numFmtId="0" fontId="3" fillId="0" borderId="0"/>
    <xf numFmtId="179" fontId="3" fillId="0" borderId="0"/>
    <xf numFmtId="0"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179" fontId="3" fillId="0" borderId="0"/>
    <xf numFmtId="0" fontId="3" fillId="0" borderId="0"/>
    <xf numFmtId="3" fontId="29" fillId="0" borderId="6"/>
    <xf numFmtId="3" fontId="29" fillId="0" borderId="6"/>
    <xf numFmtId="185" fontId="30" fillId="0" borderId="9">
      <alignment horizontal="center"/>
      <protection hidden="1"/>
    </xf>
    <xf numFmtId="9" fontId="3" fillId="0" borderId="0" applyFill="0" applyBorder="0" applyAlignment="0" applyProtection="0"/>
    <xf numFmtId="9" fontId="3" fillId="0" borderId="0" applyFill="0" applyBorder="0" applyAlignment="0" applyProtection="0"/>
    <xf numFmtId="9" fontId="3" fillId="0" borderId="0" applyFill="0" applyBorder="0" applyAlignment="0" applyProtection="0"/>
    <xf numFmtId="186" fontId="3" fillId="0" borderId="0" applyFill="0" applyBorder="0" applyAlignment="0" applyProtection="0"/>
    <xf numFmtId="186" fontId="3" fillId="0" borderId="0" applyFill="0" applyBorder="0" applyAlignment="0" applyProtection="0"/>
    <xf numFmtId="186" fontId="3" fillId="0" borderId="0" applyFill="0" applyBorder="0" applyAlignment="0" applyProtection="0"/>
    <xf numFmtId="10" fontId="3" fillId="0" borderId="0" applyFill="0" applyBorder="0" applyAlignment="0" applyProtection="0"/>
    <xf numFmtId="10" fontId="3" fillId="0" borderId="0" applyFill="0" applyBorder="0" applyAlignment="0" applyProtection="0"/>
    <xf numFmtId="10" fontId="3" fillId="0" borderId="0" applyFill="0" applyBorder="0" applyAlignment="0" applyProtection="0"/>
    <xf numFmtId="185" fontId="30" fillId="0" borderId="9">
      <alignment horizontal="center"/>
      <protection hidden="1"/>
    </xf>
    <xf numFmtId="185" fontId="30" fillId="0" borderId="9">
      <alignment horizontal="center"/>
      <protection hidden="1"/>
    </xf>
    <xf numFmtId="38" fontId="31" fillId="0" borderId="0" applyFont="0" applyFill="0" applyBorder="0" applyAlignment="0" applyProtection="0"/>
    <xf numFmtId="0" fontId="3" fillId="0" borderId="0"/>
    <xf numFmtId="0" fontId="3" fillId="0" borderId="0"/>
    <xf numFmtId="170" fontId="3" fillId="0" borderId="0" applyFont="0" applyFill="0" applyBorder="0" applyAlignment="0" applyProtection="0"/>
    <xf numFmtId="170" fontId="3" fillId="0" borderId="0" applyFont="0" applyFill="0" applyBorder="0" applyAlignment="0" applyProtection="0"/>
    <xf numFmtId="173" fontId="3" fillId="0" borderId="0" applyFont="0" applyFill="0" applyBorder="0" applyAlignment="0" applyProtection="0"/>
    <xf numFmtId="44" fontId="32"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0" fontId="3" fillId="0" borderId="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0" fontId="33" fillId="0" borderId="0"/>
    <xf numFmtId="0" fontId="33" fillId="0" borderId="0"/>
    <xf numFmtId="0" fontId="34" fillId="0" borderId="0">
      <alignment vertical="center"/>
    </xf>
    <xf numFmtId="4" fontId="35" fillId="0" borderId="0">
      <protection locked="0"/>
    </xf>
    <xf numFmtId="0"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7" fontId="3" fillId="0" borderId="0" applyNumberFormat="0" applyFill="0" applyBorder="0" applyAlignment="0" applyProtection="0"/>
    <xf numFmtId="0" fontId="3" fillId="0" borderId="0" applyNumberFormat="0" applyFill="0" applyBorder="0" applyAlignment="0" applyProtection="0"/>
    <xf numFmtId="177"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6" fillId="0" borderId="0">
      <protection locked="0"/>
    </xf>
    <xf numFmtId="43" fontId="32" fillId="0" borderId="0" applyFont="0" applyFill="0" applyBorder="0" applyAlignment="0" applyProtection="0"/>
    <xf numFmtId="0" fontId="36" fillId="0" borderId="0">
      <protection locked="0"/>
    </xf>
    <xf numFmtId="0" fontId="37" fillId="0" borderId="0"/>
    <xf numFmtId="0" fontId="38" fillId="0" borderId="1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38" fontId="32" fillId="0" borderId="0" applyFont="0" applyFill="0" applyBorder="0" applyAlignment="0" applyProtection="0"/>
    <xf numFmtId="187" fontId="41" fillId="0" borderId="0" applyFont="0" applyFill="0" applyBorder="0" applyAlignment="0" applyProtection="0"/>
    <xf numFmtId="188" fontId="41" fillId="0" borderId="0" applyFont="0" applyFill="0" applyBorder="0" applyAlignment="0" applyProtection="0"/>
    <xf numFmtId="40" fontId="32" fillId="0" borderId="0" applyFont="0" applyFill="0" applyBorder="0" applyAlignment="0" applyProtection="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37" fillId="0" borderId="0"/>
    <xf numFmtId="41" fontId="32" fillId="0" borderId="0" applyFont="0" applyFill="0" applyBorder="0" applyAlignment="0" applyProtection="0"/>
    <xf numFmtId="0" fontId="36" fillId="0" borderId="0">
      <protection locked="0"/>
    </xf>
    <xf numFmtId="0" fontId="44" fillId="0" borderId="0">
      <protection locked="0"/>
    </xf>
    <xf numFmtId="0" fontId="44" fillId="0" borderId="0">
      <protection locked="0"/>
    </xf>
    <xf numFmtId="168" fontId="45" fillId="0" borderId="0" applyFont="0" applyFill="0" applyBorder="0" applyAlignment="0" applyProtection="0"/>
    <xf numFmtId="0" fontId="36" fillId="0" borderId="0">
      <protection locked="0"/>
    </xf>
    <xf numFmtId="6" fontId="46" fillId="0" borderId="0" applyFont="0" applyFill="0" applyBorder="0" applyAlignment="0" applyProtection="0"/>
    <xf numFmtId="0" fontId="36" fillId="0" borderId="0" applyFont="0" applyFill="0" applyBorder="0" applyAlignment="0" applyProtection="0"/>
    <xf numFmtId="0" fontId="47" fillId="0" borderId="0"/>
    <xf numFmtId="0" fontId="48" fillId="0" borderId="0"/>
    <xf numFmtId="0" fontId="49" fillId="0" borderId="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50" fillId="0" borderId="0"/>
    <xf numFmtId="0" fontId="51" fillId="0" borderId="0"/>
    <xf numFmtId="189" fontId="3" fillId="0" borderId="0" applyFont="0" applyFill="0" applyBorder="0" applyAlignment="0" applyProtection="0"/>
    <xf numFmtId="19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179"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 fillId="0" borderId="0" applyNumberFormat="0" applyFill="0" applyBorder="0" applyAlignment="0" applyProtection="0"/>
    <xf numFmtId="177" fontId="3" fillId="0" borderId="0" applyNumberFormat="0" applyFill="0" applyBorder="0" applyAlignment="0" applyProtection="0"/>
    <xf numFmtId="0" fontId="3" fillId="0" borderId="0" applyNumberFormat="0" applyFill="0" applyBorder="0" applyAlignment="0" applyProtection="0"/>
    <xf numFmtId="177"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168" fontId="27" fillId="0" borderId="0" applyFont="0" applyFill="0" applyBorder="0" applyAlignment="0" applyProtection="0"/>
    <xf numFmtId="0" fontId="2" fillId="0" borderId="0"/>
    <xf numFmtId="0" fontId="2" fillId="0" borderId="0"/>
    <xf numFmtId="0" fontId="32" fillId="0" borderId="0"/>
    <xf numFmtId="0" fontId="32" fillId="0" borderId="0"/>
    <xf numFmtId="0" fontId="32" fillId="0" borderId="0"/>
    <xf numFmtId="179" fontId="32" fillId="0" borderId="0"/>
    <xf numFmtId="0" fontId="32" fillId="0" borderId="0"/>
    <xf numFmtId="179" fontId="19" fillId="0" borderId="0"/>
    <xf numFmtId="0" fontId="19" fillId="0" borderId="0"/>
    <xf numFmtId="179" fontId="19" fillId="0" borderId="0"/>
    <xf numFmtId="0" fontId="19" fillId="0" borderId="0"/>
    <xf numFmtId="0" fontId="2" fillId="0" borderId="0"/>
    <xf numFmtId="0" fontId="2" fillId="0" borderId="0"/>
    <xf numFmtId="0" fontId="2" fillId="0" borderId="0"/>
    <xf numFmtId="0" fontId="2" fillId="0" borderId="0"/>
    <xf numFmtId="0" fontId="32" fillId="0" borderId="0"/>
    <xf numFmtId="179" fontId="52" fillId="0" borderId="0"/>
    <xf numFmtId="0" fontId="52" fillId="0" borderId="0"/>
    <xf numFmtId="42" fontId="28" fillId="0" borderId="0" applyFont="0" applyFill="0" applyBorder="0" applyAlignment="0" applyProtection="0"/>
    <xf numFmtId="0" fontId="53" fillId="0" borderId="0"/>
    <xf numFmtId="0" fontId="3" fillId="0" borderId="0"/>
    <xf numFmtId="0" fontId="3" fillId="0" borderId="0"/>
    <xf numFmtId="0" fontId="3" fillId="0" borderId="0"/>
    <xf numFmtId="0" fontId="3" fillId="0" borderId="0"/>
    <xf numFmtId="0" fontId="3" fillId="0" borderId="0"/>
    <xf numFmtId="0" fontId="54" fillId="0" borderId="0"/>
    <xf numFmtId="0" fontId="54" fillId="0" borderId="0"/>
    <xf numFmtId="0" fontId="53" fillId="0" borderId="0"/>
    <xf numFmtId="0" fontId="53" fillId="0" borderId="0"/>
    <xf numFmtId="0" fontId="53" fillId="0" borderId="0"/>
    <xf numFmtId="0" fontId="52" fillId="0" borderId="0"/>
    <xf numFmtId="0" fontId="52" fillId="0" borderId="0"/>
    <xf numFmtId="179" fontId="52" fillId="0" borderId="0"/>
    <xf numFmtId="0" fontId="52" fillId="0" borderId="0"/>
    <xf numFmtId="179" fontId="2" fillId="0" borderId="0"/>
    <xf numFmtId="0" fontId="2" fillId="0" borderId="0"/>
    <xf numFmtId="179" fontId="52" fillId="0" borderId="0"/>
    <xf numFmtId="0" fontId="52" fillId="0" borderId="0"/>
    <xf numFmtId="179" fontId="2" fillId="0" borderId="0"/>
    <xf numFmtId="0" fontId="2" fillId="0" borderId="0"/>
    <xf numFmtId="179" fontId="19" fillId="0" borderId="0"/>
    <xf numFmtId="0" fontId="19" fillId="0" borderId="0"/>
    <xf numFmtId="179" fontId="52" fillId="0" borderId="0"/>
    <xf numFmtId="0" fontId="52" fillId="0" borderId="0"/>
    <xf numFmtId="191" fontId="28" fillId="0" borderId="0" applyFont="0" applyFill="0" applyBorder="0" applyAlignment="0" applyProtection="0"/>
    <xf numFmtId="179" fontId="2" fillId="0" borderId="0"/>
    <xf numFmtId="0" fontId="2" fillId="0" borderId="0"/>
    <xf numFmtId="179" fontId="52" fillId="0" borderId="0"/>
    <xf numFmtId="0" fontId="52" fillId="0" borderId="0"/>
    <xf numFmtId="179" fontId="2" fillId="0" borderId="0"/>
    <xf numFmtId="0" fontId="2" fillId="0" borderId="0"/>
    <xf numFmtId="179" fontId="52" fillId="0" borderId="0"/>
    <xf numFmtId="0" fontId="52" fillId="0" borderId="0"/>
    <xf numFmtId="179" fontId="2" fillId="0" borderId="0"/>
    <xf numFmtId="0" fontId="2"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92" fontId="55" fillId="0" borderId="0" applyFont="0" applyFill="0" applyBorder="0" applyAlignment="0" applyProtection="0"/>
    <xf numFmtId="179" fontId="2" fillId="0" borderId="0"/>
    <xf numFmtId="0" fontId="2" fillId="0" borderId="0"/>
    <xf numFmtId="179" fontId="2" fillId="0" borderId="0"/>
    <xf numFmtId="179" fontId="52" fillId="0" borderId="0"/>
    <xf numFmtId="0" fontId="52" fillId="0" borderId="0"/>
    <xf numFmtId="0" fontId="2" fillId="0" borderId="0"/>
    <xf numFmtId="179" fontId="13" fillId="0" borderId="0"/>
    <xf numFmtId="0" fontId="13" fillId="0" borderId="0"/>
    <xf numFmtId="179" fontId="13" fillId="0" borderId="0"/>
    <xf numFmtId="0" fontId="13" fillId="0" borderId="0"/>
    <xf numFmtId="180" fontId="27" fillId="0" borderId="0" applyFont="0" applyFill="0" applyBorder="0" applyAlignment="0" applyProtection="0"/>
    <xf numFmtId="0" fontId="2" fillId="0" borderId="0"/>
    <xf numFmtId="193" fontId="26"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0" fontId="32" fillId="0" borderId="0"/>
    <xf numFmtId="0" fontId="2" fillId="0" borderId="0"/>
    <xf numFmtId="179" fontId="2" fillId="0" borderId="0"/>
    <xf numFmtId="0" fontId="2" fillId="0" borderId="0"/>
    <xf numFmtId="0" fontId="2"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94" fontId="28" fillId="0" borderId="0" applyFont="0" applyFill="0" applyBorder="0" applyAlignment="0" applyProtection="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0"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0" fontId="2" fillId="0" borderId="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42" fontId="28" fillId="0" borderId="0" applyFont="0" applyFill="0" applyBorder="0" applyAlignment="0" applyProtection="0"/>
    <xf numFmtId="182" fontId="26"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82" fontId="26" fillId="0" borderId="0" applyFont="0" applyFill="0" applyBorder="0" applyAlignment="0" applyProtection="0"/>
    <xf numFmtId="0" fontId="2" fillId="0" borderId="0"/>
    <xf numFmtId="0" fontId="2" fillId="0" borderId="0"/>
    <xf numFmtId="192" fontId="55" fillId="0" borderId="0" applyFont="0" applyFill="0" applyBorder="0" applyAlignment="0" applyProtection="0"/>
    <xf numFmtId="0" fontId="2" fillId="0" borderId="0"/>
    <xf numFmtId="194" fontId="28" fillId="0" borderId="0" applyFont="0" applyFill="0" applyBorder="0" applyAlignment="0" applyProtection="0"/>
    <xf numFmtId="0" fontId="2" fillId="0" borderId="0"/>
    <xf numFmtId="182" fontId="26" fillId="0" borderId="0" applyFont="0" applyFill="0" applyBorder="0" applyAlignment="0" applyProtection="0"/>
    <xf numFmtId="191"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0" fontId="56" fillId="0" borderId="0" applyNumberForma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42" fontId="28" fillId="0" borderId="0" applyFont="0" applyFill="0" applyBorder="0" applyAlignment="0" applyProtection="0"/>
    <xf numFmtId="0" fontId="2" fillId="0" borderId="0"/>
    <xf numFmtId="0" fontId="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0" fontId="3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0"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52" fillId="0" borderId="0"/>
    <xf numFmtId="0" fontId="5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179" fontId="32" fillId="0" borderId="0"/>
    <xf numFmtId="0" fontId="32" fillId="0" borderId="0"/>
    <xf numFmtId="179" fontId="32" fillId="0" borderId="0"/>
    <xf numFmtId="0"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2" fillId="0" borderId="0"/>
    <xf numFmtId="0" fontId="2" fillId="0" borderId="0"/>
    <xf numFmtId="167" fontId="26" fillId="0" borderId="0" applyFont="0" applyFill="0" applyBorder="0" applyAlignment="0" applyProtection="0"/>
    <xf numFmtId="0" fontId="2" fillId="0" borderId="0"/>
    <xf numFmtId="0"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42" fontId="28" fillId="0" borderId="0" applyFont="0" applyFill="0" applyBorder="0" applyAlignment="0" applyProtection="0"/>
    <xf numFmtId="167" fontId="26" fillId="0" borderId="0" applyFont="0" applyFill="0" applyBorder="0" applyAlignment="0" applyProtection="0"/>
    <xf numFmtId="193" fontId="26" fillId="0" borderId="0" applyFont="0" applyFill="0" applyBorder="0" applyAlignment="0" applyProtection="0"/>
    <xf numFmtId="179" fontId="52" fillId="0" borderId="0"/>
    <xf numFmtId="0" fontId="52" fillId="0" borderId="0"/>
    <xf numFmtId="179" fontId="19" fillId="0" borderId="0"/>
    <xf numFmtId="0" fontId="19" fillId="0" borderId="0"/>
    <xf numFmtId="179" fontId="19" fillId="0" borderId="0"/>
    <xf numFmtId="0" fontId="19" fillId="0" borderId="0"/>
    <xf numFmtId="179" fontId="19" fillId="0" borderId="0"/>
    <xf numFmtId="0" fontId="19" fillId="0" borderId="0"/>
    <xf numFmtId="179" fontId="19" fillId="0" borderId="0"/>
    <xf numFmtId="0" fontId="19" fillId="0" borderId="0"/>
    <xf numFmtId="179" fontId="19" fillId="0" borderId="0"/>
    <xf numFmtId="0" fontId="19" fillId="0" borderId="0"/>
    <xf numFmtId="179" fontId="19" fillId="0" borderId="0"/>
    <xf numFmtId="0" fontId="19" fillId="0" borderId="0"/>
    <xf numFmtId="179" fontId="19" fillId="0" borderId="0"/>
    <xf numFmtId="0" fontId="19" fillId="0" borderId="0"/>
    <xf numFmtId="179" fontId="19" fillId="0" borderId="0"/>
    <xf numFmtId="0" fontId="19" fillId="0" borderId="0"/>
    <xf numFmtId="167" fontId="26" fillId="0" borderId="0" applyFont="0" applyFill="0" applyBorder="0" applyAlignment="0" applyProtection="0"/>
    <xf numFmtId="0" fontId="2" fillId="0" borderId="0"/>
    <xf numFmtId="179" fontId="2" fillId="0" borderId="0"/>
    <xf numFmtId="0" fontId="2" fillId="0" borderId="0"/>
    <xf numFmtId="179" fontId="32" fillId="0" borderId="0"/>
    <xf numFmtId="0" fontId="32" fillId="0" borderId="0"/>
    <xf numFmtId="179" fontId="2" fillId="0" borderId="0"/>
    <xf numFmtId="0" fontId="2" fillId="0" borderId="0"/>
    <xf numFmtId="179" fontId="2" fillId="0" borderId="0"/>
    <xf numFmtId="0" fontId="2" fillId="0" borderId="0"/>
    <xf numFmtId="0" fontId="2" fillId="0" borderId="0"/>
    <xf numFmtId="0" fontId="2" fillId="0" borderId="0"/>
    <xf numFmtId="179" fontId="2" fillId="0" borderId="0"/>
    <xf numFmtId="0" fontId="2" fillId="0" borderId="0"/>
    <xf numFmtId="167" fontId="26" fillId="0" borderId="0" applyFont="0" applyFill="0" applyBorder="0" applyAlignment="0" applyProtection="0"/>
    <xf numFmtId="167" fontId="26" fillId="0" borderId="0" applyFont="0" applyFill="0" applyBorder="0" applyAlignment="0" applyProtection="0"/>
    <xf numFmtId="179" fontId="2" fillId="0" borderId="0"/>
    <xf numFmtId="0" fontId="2" fillId="0" borderId="0"/>
    <xf numFmtId="0" fontId="2" fillId="0" borderId="0"/>
    <xf numFmtId="0" fontId="2" fillId="0" borderId="0"/>
    <xf numFmtId="0" fontId="57" fillId="0" borderId="0"/>
    <xf numFmtId="0" fontId="58" fillId="0" borderId="0"/>
    <xf numFmtId="0" fontId="32" fillId="0" borderId="0"/>
    <xf numFmtId="0" fontId="32" fillId="0" borderId="0"/>
    <xf numFmtId="191" fontId="28" fillId="0" borderId="0" applyFont="0" applyFill="0" applyBorder="0" applyAlignment="0" applyProtection="0"/>
    <xf numFmtId="6" fontId="32" fillId="0" borderId="0" applyFont="0" applyFill="0" applyBorder="0" applyAlignment="0" applyProtection="0"/>
    <xf numFmtId="179" fontId="2" fillId="0" borderId="0"/>
    <xf numFmtId="0" fontId="2" fillId="0" borderId="0"/>
    <xf numFmtId="193" fontId="26" fillId="0" borderId="0" applyFont="0" applyFill="0" applyBorder="0" applyAlignment="0" applyProtection="0"/>
    <xf numFmtId="0" fontId="32" fillId="0" borderId="0"/>
    <xf numFmtId="179" fontId="32" fillId="0" borderId="0"/>
    <xf numFmtId="0" fontId="32" fillId="0" borderId="0"/>
    <xf numFmtId="179" fontId="32" fillId="0" borderId="0"/>
    <xf numFmtId="0" fontId="32" fillId="0" borderId="0"/>
    <xf numFmtId="167" fontId="26" fillId="0" borderId="0" applyFont="0" applyFill="0" applyBorder="0" applyAlignment="0" applyProtection="0"/>
    <xf numFmtId="0" fontId="2" fillId="0" borderId="0"/>
    <xf numFmtId="179" fontId="52" fillId="0" borderId="0"/>
    <xf numFmtId="0" fontId="52" fillId="0" borderId="0"/>
    <xf numFmtId="0" fontId="2" fillId="0" borderId="0"/>
    <xf numFmtId="42" fontId="28" fillId="0" borderId="0" applyFont="0" applyFill="0" applyBorder="0" applyAlignment="0" applyProtection="0"/>
    <xf numFmtId="179" fontId="19" fillId="0" borderId="0"/>
    <xf numFmtId="0" fontId="19" fillId="0" borderId="0"/>
    <xf numFmtId="42" fontId="28" fillId="0" borderId="0" applyFont="0" applyFill="0" applyBorder="0" applyAlignment="0" applyProtection="0"/>
    <xf numFmtId="0" fontId="2" fillId="0" borderId="0"/>
    <xf numFmtId="0" fontId="2" fillId="0" borderId="0"/>
    <xf numFmtId="0" fontId="2" fillId="0" borderId="0"/>
    <xf numFmtId="0" fontId="32" fillId="0" borderId="0"/>
    <xf numFmtId="0" fontId="32" fillId="0" borderId="0"/>
    <xf numFmtId="0" fontId="32" fillId="0" borderId="0"/>
    <xf numFmtId="42" fontId="28" fillId="0" borderId="0" applyFont="0" applyFill="0" applyBorder="0" applyAlignment="0" applyProtection="0"/>
    <xf numFmtId="179" fontId="52" fillId="0" borderId="0"/>
    <xf numFmtId="0" fontId="52" fillId="0" borderId="0"/>
    <xf numFmtId="0" fontId="32" fillId="0" borderId="0"/>
    <xf numFmtId="179" fontId="2" fillId="0" borderId="0"/>
    <xf numFmtId="0" fontId="2" fillId="0" borderId="0"/>
    <xf numFmtId="0" fontId="3" fillId="0" borderId="0"/>
    <xf numFmtId="0" fontId="19" fillId="0" borderId="0"/>
    <xf numFmtId="0" fontId="19" fillId="0" borderId="0"/>
    <xf numFmtId="0" fontId="32" fillId="0" borderId="0"/>
    <xf numFmtId="0" fontId="32" fillId="0" borderId="0"/>
    <xf numFmtId="0" fontId="32" fillId="0" borderId="0"/>
    <xf numFmtId="0" fontId="32" fillId="0" borderId="0"/>
    <xf numFmtId="0" fontId="32" fillId="0" borderId="0"/>
    <xf numFmtId="0" fontId="3" fillId="0" borderId="0"/>
    <xf numFmtId="0" fontId="3" fillId="0" borderId="0"/>
    <xf numFmtId="0" fontId="54" fillId="0" borderId="0"/>
    <xf numFmtId="0" fontId="54" fillId="0" borderId="0"/>
    <xf numFmtId="0" fontId="19" fillId="0" borderId="0"/>
    <xf numFmtId="0" fontId="3" fillId="0" borderId="0"/>
    <xf numFmtId="0" fontId="3" fillId="0" borderId="0"/>
    <xf numFmtId="0" fontId="3" fillId="0" borderId="0"/>
    <xf numFmtId="0" fontId="54" fillId="0" borderId="0"/>
    <xf numFmtId="0" fontId="54" fillId="0" borderId="0"/>
    <xf numFmtId="0" fontId="19" fillId="0" borderId="0"/>
    <xf numFmtId="0" fontId="19"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179" fontId="2" fillId="0" borderId="0"/>
    <xf numFmtId="0" fontId="2" fillId="0" borderId="0"/>
    <xf numFmtId="179" fontId="52" fillId="0" borderId="0"/>
    <xf numFmtId="0" fontId="52" fillId="0" borderId="0"/>
    <xf numFmtId="179" fontId="52" fillId="0" borderId="0"/>
    <xf numFmtId="0" fontId="52" fillId="0" borderId="0"/>
    <xf numFmtId="6" fontId="32" fillId="0" borderId="0" applyFont="0" applyFill="0" applyBorder="0" applyAlignment="0" applyProtection="0"/>
    <xf numFmtId="193" fontId="26" fillId="0" borderId="0" applyFont="0" applyFill="0" applyBorder="0" applyAlignment="0" applyProtection="0"/>
    <xf numFmtId="179" fontId="13" fillId="0" borderId="0"/>
    <xf numFmtId="0" fontId="13" fillId="0" borderId="0"/>
    <xf numFmtId="179" fontId="13" fillId="0" borderId="0"/>
    <xf numFmtId="0" fontId="13" fillId="0" borderId="0"/>
    <xf numFmtId="179" fontId="13" fillId="0" borderId="0"/>
    <xf numFmtId="0" fontId="13"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32" fillId="0" borderId="0"/>
    <xf numFmtId="0" fontId="32" fillId="0" borderId="0"/>
    <xf numFmtId="179" fontId="52" fillId="0" borderId="0"/>
    <xf numFmtId="0" fontId="52" fillId="0" borderId="0"/>
    <xf numFmtId="0" fontId="32" fillId="0" borderId="0"/>
    <xf numFmtId="179" fontId="2" fillId="0" borderId="0"/>
    <xf numFmtId="0" fontId="2" fillId="0" borderId="0"/>
    <xf numFmtId="6" fontId="32" fillId="0" borderId="0" applyFont="0" applyFill="0" applyBorder="0" applyAlignment="0" applyProtection="0"/>
    <xf numFmtId="6" fontId="32" fillId="0" borderId="0" applyFont="0" applyFill="0" applyBorder="0" applyAlignment="0" applyProtection="0"/>
    <xf numFmtId="179" fontId="19" fillId="0" borderId="0"/>
    <xf numFmtId="0" fontId="19" fillId="0" borderId="0"/>
    <xf numFmtId="42" fontId="28" fillId="0" borderId="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96" fontId="3" fillId="0" borderId="0" applyFont="0" applyFill="0" applyBorder="0" applyAlignment="0" applyProtection="0"/>
    <xf numFmtId="179" fontId="2" fillId="0" borderId="0"/>
    <xf numFmtId="0" fontId="2"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0" fontId="3" fillId="0" borderId="0"/>
    <xf numFmtId="0" fontId="3" fillId="0" borderId="0"/>
    <xf numFmtId="179" fontId="2" fillId="0" borderId="0"/>
    <xf numFmtId="0" fontId="2"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97" fontId="28" fillId="0" borderId="0" applyFont="0" applyFill="0" applyBorder="0" applyAlignment="0" applyProtection="0"/>
    <xf numFmtId="42"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7"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93" fontId="26" fillId="0" borderId="0" applyFont="0" applyFill="0" applyBorder="0" applyAlignment="0" applyProtection="0"/>
    <xf numFmtId="198" fontId="28" fillId="0" borderId="0" applyFont="0" applyFill="0" applyBorder="0" applyAlignment="0" applyProtection="0"/>
    <xf numFmtId="199" fontId="22"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69" fontId="22" fillId="0" borderId="0" applyFont="0" applyFill="0" applyBorder="0" applyAlignment="0" applyProtection="0"/>
    <xf numFmtId="170" fontId="26" fillId="0" borderId="0" applyFont="0" applyFill="0" applyBorder="0" applyAlignment="0" applyProtection="0"/>
    <xf numFmtId="17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4" fontId="28" fillId="0" borderId="0" applyFont="0" applyFill="0" applyBorder="0" applyAlignment="0" applyProtection="0"/>
    <xf numFmtId="17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2"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05" fontId="28" fillId="0" borderId="0" applyFont="0" applyFill="0" applyBorder="0" applyAlignment="0" applyProtection="0"/>
    <xf numFmtId="0"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206" fontId="55" fillId="0" borderId="0" applyFont="0" applyFill="0" applyBorder="0" applyAlignment="0" applyProtection="0"/>
    <xf numFmtId="203" fontId="28" fillId="0" borderId="0" applyFont="0" applyFill="0" applyBorder="0" applyAlignment="0" applyProtection="0"/>
    <xf numFmtId="203" fontId="55" fillId="0" borderId="0" applyFont="0" applyFill="0" applyBorder="0" applyAlignment="0" applyProtection="0"/>
    <xf numFmtId="207" fontId="59" fillId="0" borderId="0" applyFont="0" applyFill="0" applyBorder="0" applyAlignment="0" applyProtection="0"/>
    <xf numFmtId="207" fontId="59"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3"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9" fontId="28" fillId="0" borderId="0" applyFont="0" applyFill="0" applyBorder="0" applyAlignment="0" applyProtection="0"/>
    <xf numFmtId="210" fontId="28" fillId="0" borderId="0" applyFont="0" applyFill="0" applyBorder="0" applyAlignment="0" applyProtection="0"/>
    <xf numFmtId="170" fontId="22" fillId="0" borderId="0" applyFont="0" applyFill="0" applyBorder="0" applyAlignment="0" applyProtection="0"/>
    <xf numFmtId="210" fontId="28" fillId="0" borderId="0" applyFont="0" applyFill="0" applyBorder="0" applyAlignment="0" applyProtection="0"/>
    <xf numFmtId="210" fontId="28" fillId="0" borderId="0" applyFont="0" applyFill="0" applyBorder="0" applyAlignment="0" applyProtection="0"/>
    <xf numFmtId="168" fontId="22"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2" fontId="55" fillId="0" borderId="0" applyFont="0" applyFill="0" applyBorder="0" applyAlignment="0" applyProtection="0"/>
    <xf numFmtId="21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170" fontId="55"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168" fontId="26"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42" fontId="55" fillId="0" borderId="0" applyFont="0" applyFill="0" applyBorder="0" applyAlignment="0" applyProtection="0"/>
    <xf numFmtId="194" fontId="28"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94"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42" fontId="55" fillId="0" borderId="0" applyFont="0" applyFill="0" applyBorder="0" applyAlignment="0" applyProtection="0"/>
    <xf numFmtId="42" fontId="55"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5"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7"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6" fillId="0" borderId="0" applyFont="0" applyFill="0" applyBorder="0" applyAlignment="0" applyProtection="0"/>
    <xf numFmtId="183"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212" fontId="28" fillId="0" borderId="0" applyFont="0" applyFill="0" applyBorder="0" applyAlignment="0" applyProtection="0"/>
    <xf numFmtId="166" fontId="22" fillId="0" borderId="0" applyFont="0" applyFill="0" applyBorder="0" applyAlignment="0" applyProtection="0"/>
    <xf numFmtId="212" fontId="28" fillId="0" borderId="0" applyFont="0" applyFill="0" applyBorder="0" applyAlignment="0" applyProtection="0"/>
    <xf numFmtId="212" fontId="28" fillId="0" borderId="0" applyFont="0" applyFill="0" applyBorder="0" applyAlignment="0" applyProtection="0"/>
    <xf numFmtId="165" fontId="22"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4" fontId="28" fillId="0" borderId="0" applyFont="0" applyFill="0" applyBorder="0" applyAlignment="0" applyProtection="0"/>
    <xf numFmtId="213" fontId="28" fillId="0" borderId="0" applyFont="0" applyFill="0" applyBorder="0" applyAlignment="0" applyProtection="0"/>
    <xf numFmtId="168" fontId="22" fillId="0" borderId="0" applyFont="0" applyFill="0" applyBorder="0" applyAlignment="0" applyProtection="0"/>
    <xf numFmtId="213" fontId="28" fillId="0" borderId="0" applyFont="0" applyFill="0" applyBorder="0" applyAlignment="0" applyProtection="0"/>
    <xf numFmtId="213" fontId="28" fillId="0" borderId="0" applyFont="0" applyFill="0" applyBorder="0" applyAlignment="0" applyProtection="0"/>
    <xf numFmtId="166" fontId="22" fillId="0" borderId="0" applyFont="0" applyFill="0" applyBorder="0" applyAlignment="0" applyProtection="0"/>
    <xf numFmtId="195" fontId="28" fillId="0" borderId="0" applyFont="0" applyFill="0" applyBorder="0" applyAlignment="0" applyProtection="0"/>
    <xf numFmtId="192" fontId="55"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42" fontId="55" fillId="0" borderId="0" applyFont="0" applyFill="0" applyBorder="0" applyAlignment="0" applyProtection="0"/>
    <xf numFmtId="17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4" fontId="28" fillId="0" borderId="0" applyFont="0" applyFill="0" applyBorder="0" applyAlignment="0" applyProtection="0"/>
    <xf numFmtId="17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2"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05" fontId="28" fillId="0" borderId="0" applyFont="0" applyFill="0" applyBorder="0" applyAlignment="0" applyProtection="0"/>
    <xf numFmtId="0"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206" fontId="55" fillId="0" borderId="0" applyFont="0" applyFill="0" applyBorder="0" applyAlignment="0" applyProtection="0"/>
    <xf numFmtId="203" fontId="28" fillId="0" borderId="0" applyFont="0" applyFill="0" applyBorder="0" applyAlignment="0" applyProtection="0"/>
    <xf numFmtId="203" fontId="55" fillId="0" borderId="0" applyFont="0" applyFill="0" applyBorder="0" applyAlignment="0" applyProtection="0"/>
    <xf numFmtId="207" fontId="59" fillId="0" borderId="0" applyFont="0" applyFill="0" applyBorder="0" applyAlignment="0" applyProtection="0"/>
    <xf numFmtId="207" fontId="59"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3"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9" fontId="28" fillId="0" borderId="0" applyFont="0" applyFill="0" applyBorder="0" applyAlignment="0" applyProtection="0"/>
    <xf numFmtId="210" fontId="28" fillId="0" borderId="0" applyFont="0" applyFill="0" applyBorder="0" applyAlignment="0" applyProtection="0"/>
    <xf numFmtId="170" fontId="22" fillId="0" borderId="0" applyFont="0" applyFill="0" applyBorder="0" applyAlignment="0" applyProtection="0"/>
    <xf numFmtId="210" fontId="28" fillId="0" borderId="0" applyFont="0" applyFill="0" applyBorder="0" applyAlignment="0" applyProtection="0"/>
    <xf numFmtId="210" fontId="28" fillId="0" borderId="0" applyFont="0" applyFill="0" applyBorder="0" applyAlignment="0" applyProtection="0"/>
    <xf numFmtId="168" fontId="22"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2" fontId="55" fillId="0" borderId="0" applyFont="0" applyFill="0" applyBorder="0" applyAlignment="0" applyProtection="0"/>
    <xf numFmtId="170" fontId="26" fillId="0" borderId="0" applyFont="0" applyFill="0" applyBorder="0" applyAlignment="0" applyProtection="0"/>
    <xf numFmtId="21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170" fontId="55"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168"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98" fontId="28" fillId="0" borderId="0" applyFont="0" applyFill="0" applyBorder="0" applyAlignment="0" applyProtection="0"/>
    <xf numFmtId="215"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216" fontId="28" fillId="0" borderId="0" applyFont="0" applyFill="0" applyBorder="0" applyAlignment="0" applyProtection="0"/>
    <xf numFmtId="178" fontId="28" fillId="0" borderId="0" applyFont="0" applyFill="0" applyBorder="0" applyAlignment="0" applyProtection="0"/>
    <xf numFmtId="216"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216" fontId="28" fillId="0" borderId="0" applyFont="0" applyFill="0" applyBorder="0" applyAlignment="0" applyProtection="0"/>
    <xf numFmtId="168" fontId="28" fillId="0" borderId="0" applyFont="0" applyFill="0" applyBorder="0" applyAlignment="0" applyProtection="0"/>
    <xf numFmtId="216" fontId="28" fillId="0" borderId="0" applyFont="0" applyFill="0" applyBorder="0" applyAlignment="0" applyProtection="0"/>
    <xf numFmtId="180" fontId="26" fillId="0" borderId="0" applyFont="0" applyFill="0" applyBorder="0" applyAlignment="0" applyProtection="0"/>
    <xf numFmtId="216" fontId="28" fillId="0" borderId="0" applyFont="0" applyFill="0" applyBorder="0" applyAlignment="0" applyProtection="0"/>
    <xf numFmtId="180" fontId="26" fillId="0" borderId="0" applyFont="0" applyFill="0" applyBorder="0" applyAlignment="0" applyProtection="0"/>
    <xf numFmtId="215" fontId="28" fillId="0" borderId="0" applyFont="0" applyFill="0" applyBorder="0" applyAlignment="0" applyProtection="0"/>
    <xf numFmtId="180" fontId="26" fillId="0" borderId="0" applyFont="0" applyFill="0" applyBorder="0" applyAlignment="0" applyProtection="0"/>
    <xf numFmtId="215"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78"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180" fontId="26" fillId="0" borderId="0" applyFont="0" applyFill="0" applyBorder="0" applyAlignment="0" applyProtection="0"/>
    <xf numFmtId="217" fontId="28" fillId="0" borderId="0" applyFont="0" applyFill="0" applyBorder="0" applyAlignment="0" applyProtection="0"/>
    <xf numFmtId="180" fontId="26"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214" fontId="28" fillId="0" borderId="0" applyFont="0" applyFill="0" applyBorder="0" applyAlignment="0" applyProtection="0"/>
    <xf numFmtId="198"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218" fontId="55" fillId="0" borderId="0" applyFont="0" applyFill="0" applyBorder="0" applyAlignment="0" applyProtection="0"/>
    <xf numFmtId="180" fontId="28" fillId="0" borderId="0" applyFont="0" applyFill="0" applyBorder="0" applyAlignment="0" applyProtection="0"/>
    <xf numFmtId="180" fontId="55" fillId="0" borderId="0" applyFont="0" applyFill="0" applyBorder="0" applyAlignment="0" applyProtection="0"/>
    <xf numFmtId="219" fontId="59" fillId="0" borderId="0" applyFont="0" applyFill="0" applyBorder="0" applyAlignment="0" applyProtection="0"/>
    <xf numFmtId="219" fontId="59"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214" fontId="28"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220" fontId="28" fillId="0" borderId="0" applyFont="0" applyFill="0" applyBorder="0" applyAlignment="0" applyProtection="0"/>
    <xf numFmtId="220" fontId="28"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20"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99"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80" fontId="28" fillId="0" borderId="0" applyFont="0" applyFill="0" applyBorder="0" applyAlignment="0" applyProtection="0"/>
    <xf numFmtId="17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1" fontId="28" fillId="0" borderId="0" applyFont="0" applyFill="0" applyBorder="0" applyAlignment="0" applyProtection="0"/>
    <xf numFmtId="221" fontId="28" fillId="0" borderId="0" applyFont="0" applyFill="0" applyBorder="0" applyAlignment="0" applyProtection="0"/>
    <xf numFmtId="169" fontId="22" fillId="0" borderId="0" applyFont="0" applyFill="0" applyBorder="0" applyAlignment="0" applyProtection="0"/>
    <xf numFmtId="221" fontId="28" fillId="0" borderId="0" applyFont="0" applyFill="0" applyBorder="0" applyAlignment="0" applyProtection="0"/>
    <xf numFmtId="221" fontId="28" fillId="0" borderId="0" applyFont="0" applyFill="0" applyBorder="0" applyAlignment="0" applyProtection="0"/>
    <xf numFmtId="167" fontId="22" fillId="0" borderId="0" applyFont="0" applyFill="0" applyBorder="0" applyAlignment="0" applyProtection="0"/>
    <xf numFmtId="220"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178" fontId="55" fillId="0" borderId="0" applyFont="0" applyFill="0" applyBorder="0" applyAlignment="0" applyProtection="0"/>
    <xf numFmtId="198"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68" fontId="55"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42" fontId="55" fillId="0" borderId="0" applyFont="0" applyFill="0" applyBorder="0" applyAlignment="0" applyProtection="0"/>
    <xf numFmtId="194" fontId="28"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94"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42" fontId="55" fillId="0" borderId="0" applyFont="0" applyFill="0" applyBorder="0" applyAlignment="0" applyProtection="0"/>
    <xf numFmtId="42" fontId="55"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95"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7"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6" fillId="0" borderId="0" applyFont="0" applyFill="0" applyBorder="0" applyAlignment="0" applyProtection="0"/>
    <xf numFmtId="183"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3" fontId="28" fillId="0" borderId="0" applyFont="0" applyFill="0" applyBorder="0" applyAlignment="0" applyProtection="0"/>
    <xf numFmtId="212" fontId="28" fillId="0" borderId="0" applyFont="0" applyFill="0" applyBorder="0" applyAlignment="0" applyProtection="0"/>
    <xf numFmtId="166" fontId="22" fillId="0" borderId="0" applyFont="0" applyFill="0" applyBorder="0" applyAlignment="0" applyProtection="0"/>
    <xf numFmtId="212" fontId="28" fillId="0" borderId="0" applyFont="0" applyFill="0" applyBorder="0" applyAlignment="0" applyProtection="0"/>
    <xf numFmtId="212" fontId="28" fillId="0" borderId="0" applyFont="0" applyFill="0" applyBorder="0" applyAlignment="0" applyProtection="0"/>
    <xf numFmtId="165" fontId="22" fillId="0" borderId="0" applyFont="0" applyFill="0" applyBorder="0" applyAlignment="0" applyProtection="0"/>
    <xf numFmtId="183" fontId="28" fillId="0" borderId="0" applyFont="0" applyFill="0" applyBorder="0" applyAlignment="0" applyProtection="0"/>
    <xf numFmtId="182" fontId="28" fillId="0" borderId="0" applyFont="0" applyFill="0" applyBorder="0" applyAlignment="0" applyProtection="0"/>
    <xf numFmtId="184" fontId="28" fillId="0" borderId="0" applyFont="0" applyFill="0" applyBorder="0" applyAlignment="0" applyProtection="0"/>
    <xf numFmtId="213" fontId="28" fillId="0" borderId="0" applyFont="0" applyFill="0" applyBorder="0" applyAlignment="0" applyProtection="0"/>
    <xf numFmtId="168" fontId="22" fillId="0" borderId="0" applyFont="0" applyFill="0" applyBorder="0" applyAlignment="0" applyProtection="0"/>
    <xf numFmtId="213" fontId="28" fillId="0" borderId="0" applyFont="0" applyFill="0" applyBorder="0" applyAlignment="0" applyProtection="0"/>
    <xf numFmtId="213" fontId="28" fillId="0" borderId="0" applyFont="0" applyFill="0" applyBorder="0" applyAlignment="0" applyProtection="0"/>
    <xf numFmtId="166" fontId="22" fillId="0" borderId="0" applyFont="0" applyFill="0" applyBorder="0" applyAlignment="0" applyProtection="0"/>
    <xf numFmtId="195" fontId="28" fillId="0" borderId="0" applyFont="0" applyFill="0" applyBorder="0" applyAlignment="0" applyProtection="0"/>
    <xf numFmtId="192" fontId="55" fillId="0" borderId="0" applyFont="0" applyFill="0" applyBorder="0" applyAlignment="0" applyProtection="0"/>
    <xf numFmtId="168" fontId="26" fillId="0" borderId="0" applyFont="0" applyFill="0" applyBorder="0" applyAlignment="0" applyProtection="0"/>
    <xf numFmtId="197" fontId="28" fillId="0" borderId="0" applyFont="0" applyFill="0" applyBorder="0" applyAlignment="0" applyProtection="0"/>
    <xf numFmtId="197" fontId="28" fillId="0" borderId="0" applyFont="0" applyFill="0" applyBorder="0" applyAlignment="0" applyProtection="0"/>
    <xf numFmtId="42" fontId="55" fillId="0" borderId="0" applyFont="0" applyFill="0" applyBorder="0" applyAlignment="0" applyProtection="0"/>
    <xf numFmtId="170" fontId="26" fillId="0" borderId="0" applyFont="0" applyFill="0" applyBorder="0" applyAlignment="0" applyProtection="0"/>
    <xf numFmtId="168"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98" fontId="28" fillId="0" borderId="0" applyFont="0" applyFill="0" applyBorder="0" applyAlignment="0" applyProtection="0"/>
    <xf numFmtId="215"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216" fontId="28" fillId="0" borderId="0" applyFont="0" applyFill="0" applyBorder="0" applyAlignment="0" applyProtection="0"/>
    <xf numFmtId="178" fontId="28" fillId="0" borderId="0" applyFont="0" applyFill="0" applyBorder="0" applyAlignment="0" applyProtection="0"/>
    <xf numFmtId="216"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216" fontId="28" fillId="0" borderId="0" applyFont="0" applyFill="0" applyBorder="0" applyAlignment="0" applyProtection="0"/>
    <xf numFmtId="168" fontId="28" fillId="0" borderId="0" applyFont="0" applyFill="0" applyBorder="0" applyAlignment="0" applyProtection="0"/>
    <xf numFmtId="216" fontId="28" fillId="0" borderId="0" applyFont="0" applyFill="0" applyBorder="0" applyAlignment="0" applyProtection="0"/>
    <xf numFmtId="180" fontId="26" fillId="0" borderId="0" applyFont="0" applyFill="0" applyBorder="0" applyAlignment="0" applyProtection="0"/>
    <xf numFmtId="216" fontId="28" fillId="0" borderId="0" applyFont="0" applyFill="0" applyBorder="0" applyAlignment="0" applyProtection="0"/>
    <xf numFmtId="180" fontId="26" fillId="0" borderId="0" applyFont="0" applyFill="0" applyBorder="0" applyAlignment="0" applyProtection="0"/>
    <xf numFmtId="215" fontId="28" fillId="0" borderId="0" applyFont="0" applyFill="0" applyBorder="0" applyAlignment="0" applyProtection="0"/>
    <xf numFmtId="180" fontId="26" fillId="0" borderId="0" applyFont="0" applyFill="0" applyBorder="0" applyAlignment="0" applyProtection="0"/>
    <xf numFmtId="215"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78"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180" fontId="26" fillId="0" borderId="0" applyFont="0" applyFill="0" applyBorder="0" applyAlignment="0" applyProtection="0"/>
    <xf numFmtId="217" fontId="28" fillId="0" borderId="0" applyFont="0" applyFill="0" applyBorder="0" applyAlignment="0" applyProtection="0"/>
    <xf numFmtId="180" fontId="26"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214" fontId="28" fillId="0" borderId="0" applyFont="0" applyFill="0" applyBorder="0" applyAlignment="0" applyProtection="0"/>
    <xf numFmtId="198"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214" fontId="28" fillId="0" borderId="0" applyFont="0" applyFill="0" applyBorder="0" applyAlignment="0" applyProtection="0"/>
    <xf numFmtId="178" fontId="28" fillId="0" borderId="0" applyFont="0" applyFill="0" applyBorder="0" applyAlignment="0" applyProtection="0"/>
    <xf numFmtId="178" fontId="28" fillId="0" borderId="0" applyFont="0" applyFill="0" applyBorder="0" applyAlignment="0" applyProtection="0"/>
    <xf numFmtId="218" fontId="55" fillId="0" borderId="0" applyFont="0" applyFill="0" applyBorder="0" applyAlignment="0" applyProtection="0"/>
    <xf numFmtId="180" fontId="28" fillId="0" borderId="0" applyFont="0" applyFill="0" applyBorder="0" applyAlignment="0" applyProtection="0"/>
    <xf numFmtId="180" fontId="55" fillId="0" borderId="0" applyFont="0" applyFill="0" applyBorder="0" applyAlignment="0" applyProtection="0"/>
    <xf numFmtId="219" fontId="59" fillId="0" borderId="0" applyFont="0" applyFill="0" applyBorder="0" applyAlignment="0" applyProtection="0"/>
    <xf numFmtId="219" fontId="59"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214" fontId="28"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220" fontId="28" fillId="0" borderId="0" applyFont="0" applyFill="0" applyBorder="0" applyAlignment="0" applyProtection="0"/>
    <xf numFmtId="220" fontId="28" fillId="0" borderId="0" applyFont="0" applyFill="0" applyBorder="0" applyAlignment="0" applyProtection="0"/>
    <xf numFmtId="220" fontId="28" fillId="0" borderId="0" applyFont="0" applyFill="0" applyBorder="0" applyAlignment="0" applyProtection="0"/>
    <xf numFmtId="214"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20" fontId="28" fillId="0" borderId="0" applyFont="0" applyFill="0" applyBorder="0" applyAlignment="0" applyProtection="0"/>
    <xf numFmtId="41" fontId="28" fillId="0" borderId="0" applyFont="0" applyFill="0" applyBorder="0" applyAlignment="0" applyProtection="0"/>
    <xf numFmtId="214"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99"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80" fontId="28" fillId="0" borderId="0" applyFont="0" applyFill="0" applyBorder="0" applyAlignment="0" applyProtection="0"/>
    <xf numFmtId="17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215"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180" fontId="28" fillId="0" borderId="0" applyFont="0" applyFill="0" applyBorder="0" applyAlignment="0" applyProtection="0"/>
    <xf numFmtId="180" fontId="28" fillId="0" borderId="0" applyFont="0" applyFill="0" applyBorder="0" applyAlignment="0" applyProtection="0"/>
    <xf numFmtId="181" fontId="28" fillId="0" borderId="0" applyFont="0" applyFill="0" applyBorder="0" applyAlignment="0" applyProtection="0"/>
    <xf numFmtId="221" fontId="28" fillId="0" borderId="0" applyFont="0" applyFill="0" applyBorder="0" applyAlignment="0" applyProtection="0"/>
    <xf numFmtId="169" fontId="22" fillId="0" borderId="0" applyFont="0" applyFill="0" applyBorder="0" applyAlignment="0" applyProtection="0"/>
    <xf numFmtId="221" fontId="28" fillId="0" borderId="0" applyFont="0" applyFill="0" applyBorder="0" applyAlignment="0" applyProtection="0"/>
    <xf numFmtId="221" fontId="28" fillId="0" borderId="0" applyFont="0" applyFill="0" applyBorder="0" applyAlignment="0" applyProtection="0"/>
    <xf numFmtId="167" fontId="22" fillId="0" borderId="0" applyFont="0" applyFill="0" applyBorder="0" applyAlignment="0" applyProtection="0"/>
    <xf numFmtId="220" fontId="28" fillId="0" borderId="0" applyFont="0" applyFill="0" applyBorder="0" applyAlignment="0" applyProtection="0"/>
    <xf numFmtId="41" fontId="28" fillId="0" borderId="0" applyFont="0" applyFill="0" applyBorder="0" applyAlignment="0" applyProtection="0"/>
    <xf numFmtId="215" fontId="28" fillId="0" borderId="0" applyFont="0" applyFill="0" applyBorder="0" applyAlignment="0" applyProtection="0"/>
    <xf numFmtId="178" fontId="55" fillId="0" borderId="0" applyFont="0" applyFill="0" applyBorder="0" applyAlignment="0" applyProtection="0"/>
    <xf numFmtId="198"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41" fontId="28" fillId="0" borderId="0" applyFont="0" applyFill="0" applyBorder="0" applyAlignment="0" applyProtection="0"/>
    <xf numFmtId="168" fontId="28" fillId="0" borderId="0" applyFont="0" applyFill="0" applyBorder="0" applyAlignment="0" applyProtection="0"/>
    <xf numFmtId="168" fontId="55" fillId="0" borderId="0" applyFont="0" applyFill="0" applyBorder="0" applyAlignment="0" applyProtection="0"/>
    <xf numFmtId="168"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215" fontId="28" fillId="0" borderId="0" applyFont="0" applyFill="0" applyBorder="0" applyAlignment="0" applyProtection="0"/>
    <xf numFmtId="17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2" fontId="28" fillId="0" borderId="0" applyFont="0" applyFill="0" applyBorder="0" applyAlignment="0" applyProtection="0"/>
    <xf numFmtId="204"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4" fontId="28" fillId="0" borderId="0" applyFont="0" applyFill="0" applyBorder="0" applyAlignment="0" applyProtection="0"/>
    <xf numFmtId="17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4"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0" fontId="28" fillId="0" borderId="0" applyFont="0" applyFill="0" applyBorder="0" applyAlignment="0" applyProtection="0"/>
    <xf numFmtId="201"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2"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05" fontId="28" fillId="0" borderId="0" applyFont="0" applyFill="0" applyBorder="0" applyAlignment="0" applyProtection="0"/>
    <xf numFmtId="0"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0"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0" fontId="28" fillId="0" borderId="0" applyFont="0" applyFill="0" applyBorder="0" applyAlignment="0" applyProtection="0"/>
    <xf numFmtId="202" fontId="28" fillId="0" borderId="0" applyFont="0" applyFill="0" applyBorder="0" applyAlignment="0" applyProtection="0"/>
    <xf numFmtId="202" fontId="28" fillId="0" borderId="0" applyFont="0" applyFill="0" applyBorder="0" applyAlignment="0" applyProtection="0"/>
    <xf numFmtId="206" fontId="55" fillId="0" borderId="0" applyFont="0" applyFill="0" applyBorder="0" applyAlignment="0" applyProtection="0"/>
    <xf numFmtId="203" fontId="28" fillId="0" borderId="0" applyFont="0" applyFill="0" applyBorder="0" applyAlignment="0" applyProtection="0"/>
    <xf numFmtId="203" fontId="55" fillId="0" borderId="0" applyFont="0" applyFill="0" applyBorder="0" applyAlignment="0" applyProtection="0"/>
    <xf numFmtId="207" fontId="59" fillId="0" borderId="0" applyFont="0" applyFill="0" applyBorder="0" applyAlignment="0" applyProtection="0"/>
    <xf numFmtId="207" fontId="59"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8" fontId="28" fillId="0" borderId="0" applyFont="0" applyFill="0" applyBorder="0" applyAlignment="0" applyProtection="0"/>
    <xf numFmtId="200"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0"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3" fontId="28" fillId="0" borderId="0" applyFont="0" applyFill="0" applyBorder="0" applyAlignment="0" applyProtection="0"/>
    <xf numFmtId="202"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1"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203" fontId="28" fillId="0" borderId="0" applyFont="0" applyFill="0" applyBorder="0" applyAlignment="0" applyProtection="0"/>
    <xf numFmtId="203" fontId="28" fillId="0" borderId="0" applyFont="0" applyFill="0" applyBorder="0" applyAlignment="0" applyProtection="0"/>
    <xf numFmtId="209" fontId="28" fillId="0" borderId="0" applyFont="0" applyFill="0" applyBorder="0" applyAlignment="0" applyProtection="0"/>
    <xf numFmtId="210" fontId="28" fillId="0" borderId="0" applyFont="0" applyFill="0" applyBorder="0" applyAlignment="0" applyProtection="0"/>
    <xf numFmtId="170" fontId="22" fillId="0" borderId="0" applyFont="0" applyFill="0" applyBorder="0" applyAlignment="0" applyProtection="0"/>
    <xf numFmtId="210" fontId="28" fillId="0" borderId="0" applyFont="0" applyFill="0" applyBorder="0" applyAlignment="0" applyProtection="0"/>
    <xf numFmtId="210" fontId="28" fillId="0" borderId="0" applyFont="0" applyFill="0" applyBorder="0" applyAlignment="0" applyProtection="0"/>
    <xf numFmtId="168" fontId="22" fillId="0" borderId="0" applyFont="0" applyFill="0" applyBorder="0" applyAlignment="0" applyProtection="0"/>
    <xf numFmtId="208" fontId="28" fillId="0" borderId="0" applyFont="0" applyFill="0" applyBorder="0" applyAlignment="0" applyProtection="0"/>
    <xf numFmtId="43" fontId="28" fillId="0" borderId="0" applyFont="0" applyFill="0" applyBorder="0" applyAlignment="0" applyProtection="0"/>
    <xf numFmtId="201" fontId="28" fillId="0" borderId="0" applyFont="0" applyFill="0" applyBorder="0" applyAlignment="0" applyProtection="0"/>
    <xf numFmtId="202" fontId="55" fillId="0" borderId="0" applyFont="0" applyFill="0" applyBorder="0" applyAlignment="0" applyProtection="0"/>
    <xf numFmtId="211" fontId="28" fillId="0" borderId="0" applyFont="0" applyFill="0" applyBorder="0" applyAlignment="0" applyProtection="0"/>
    <xf numFmtId="43" fontId="28" fillId="0" borderId="0" applyFont="0" applyFill="0" applyBorder="0" applyAlignment="0" applyProtection="0"/>
    <xf numFmtId="170" fontId="28" fillId="0" borderId="0" applyFont="0" applyFill="0" applyBorder="0" applyAlignment="0" applyProtection="0"/>
    <xf numFmtId="170" fontId="55" fillId="0" borderId="0" applyFont="0" applyFill="0" applyBorder="0" applyAlignment="0" applyProtection="0"/>
    <xf numFmtId="170"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201" fontId="28" fillId="0" borderId="0" applyFont="0" applyFill="0" applyBorder="0" applyAlignment="0" applyProtection="0"/>
    <xf numFmtId="168"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93" fontId="26" fillId="0" borderId="0" applyFont="0" applyFill="0" applyBorder="0" applyAlignment="0" applyProtection="0"/>
    <xf numFmtId="198" fontId="28" fillId="0" borderId="0" applyFont="0" applyFill="0" applyBorder="0" applyAlignment="0" applyProtection="0"/>
    <xf numFmtId="199" fontId="22"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169" fontId="22" fillId="0" borderId="0" applyFont="0" applyFill="0" applyBorder="0" applyAlignment="0" applyProtection="0"/>
    <xf numFmtId="179" fontId="2" fillId="0" borderId="0"/>
    <xf numFmtId="0" fontId="2" fillId="0" borderId="0"/>
    <xf numFmtId="197" fontId="28" fillId="0" borderId="0" applyFont="0" applyFill="0" applyBorder="0" applyAlignment="0" applyProtection="0"/>
    <xf numFmtId="197" fontId="28" fillId="0" borderId="0" applyFont="0" applyFill="0" applyBorder="0" applyAlignment="0" applyProtection="0"/>
    <xf numFmtId="42" fontId="28" fillId="0" borderId="0" applyFont="0" applyFill="0" applyBorder="0" applyAlignment="0" applyProtection="0"/>
    <xf numFmtId="191" fontId="28" fillId="0" borderId="0" applyFont="0" applyFill="0" applyBorder="0" applyAlignment="0" applyProtection="0"/>
    <xf numFmtId="194" fontId="28" fillId="0" borderId="0" applyFont="0" applyFill="0" applyBorder="0" applyAlignment="0" applyProtection="0"/>
    <xf numFmtId="42"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4" fontId="28" fillId="0" borderId="0" applyFont="0" applyFill="0" applyBorder="0" applyAlignment="0" applyProtection="0"/>
    <xf numFmtId="191" fontId="28" fillId="0" borderId="0" applyFont="0" applyFill="0" applyBorder="0" applyAlignment="0" applyProtection="0"/>
    <xf numFmtId="191" fontId="28" fillId="0" borderId="0" applyFont="0" applyFill="0" applyBorder="0" applyAlignment="0" applyProtection="0"/>
    <xf numFmtId="42" fontId="28" fillId="0" borderId="0" applyFont="0" applyFill="0" applyBorder="0" applyAlignment="0" applyProtection="0"/>
    <xf numFmtId="179" fontId="52" fillId="0" borderId="0"/>
    <xf numFmtId="0" fontId="52" fillId="0" borderId="0"/>
    <xf numFmtId="179" fontId="19" fillId="0" borderId="0"/>
    <xf numFmtId="0" fontId="19" fillId="0" borderId="0"/>
    <xf numFmtId="179" fontId="2" fillId="0" borderId="0"/>
    <xf numFmtId="0" fontId="2"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179" fontId="13" fillId="0" borderId="0"/>
    <xf numFmtId="0" fontId="13" fillId="0" borderId="0"/>
    <xf numFmtId="42"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179" fontId="3" fillId="0" borderId="0">
      <alignment wrapText="1"/>
    </xf>
    <xf numFmtId="0" fontId="3" fillId="0" borderId="0">
      <alignment wrapText="1"/>
    </xf>
    <xf numFmtId="0" fontId="3" fillId="0" borderId="0">
      <alignment wrapText="1"/>
    </xf>
    <xf numFmtId="179" fontId="3" fillId="0" borderId="0">
      <alignment wrapText="1"/>
    </xf>
    <xf numFmtId="0" fontId="3" fillId="0" borderId="0">
      <alignment wrapText="1"/>
    </xf>
    <xf numFmtId="183" fontId="28" fillId="0" borderId="0" applyFont="0" applyFill="0" applyBorder="0" applyAlignment="0" applyProtection="0"/>
    <xf numFmtId="182" fontId="26"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42" fontId="28" fillId="0" borderId="0" applyFont="0" applyFill="0" applyBorder="0" applyAlignment="0" applyProtection="0"/>
    <xf numFmtId="42" fontId="28" fillId="0" borderId="0" applyFont="0" applyFill="0" applyBorder="0" applyAlignment="0" applyProtection="0"/>
    <xf numFmtId="168" fontId="26" fillId="0" borderId="0" applyFont="0" applyFill="0" applyBorder="0" applyAlignment="0" applyProtection="0"/>
    <xf numFmtId="168"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70" fontId="28" fillId="0" borderId="0" applyFont="0" applyFill="0" applyBorder="0" applyAlignment="0" applyProtection="0"/>
    <xf numFmtId="20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7" fontId="26" fillId="0" borderId="0" applyFont="0" applyFill="0" applyBorder="0" applyAlignment="0" applyProtection="0"/>
    <xf numFmtId="170" fontId="26" fillId="0" borderId="0" applyFont="0" applyFill="0" applyBorder="0" applyAlignment="0" applyProtection="0"/>
    <xf numFmtId="222" fontId="60" fillId="0" borderId="0" applyFont="0" applyFill="0" applyBorder="0" applyAlignment="0" applyProtection="0"/>
    <xf numFmtId="0" fontId="61" fillId="0" borderId="0"/>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223" fontId="63" fillId="0" borderId="0" applyFont="0" applyFill="0" applyBorder="0" applyAlignment="0" applyProtection="0"/>
    <xf numFmtId="224" fontId="63" fillId="0" borderId="0" applyFont="0" applyFill="0" applyBorder="0" applyAlignment="0" applyProtection="0"/>
    <xf numFmtId="225" fontId="64" fillId="0" borderId="0" applyFont="0" applyFill="0" applyBorder="0" applyAlignment="0" applyProtection="0"/>
    <xf numFmtId="172" fontId="64" fillId="0" borderId="0" applyFont="0" applyFill="0" applyBorder="0" applyAlignment="0" applyProtection="0"/>
    <xf numFmtId="0" fontId="65" fillId="0" borderId="0" applyNumberFormat="0" applyFill="0" applyBorder="0" applyAlignment="0" applyProtection="0">
      <alignment vertical="top"/>
      <protection locked="0"/>
    </xf>
    <xf numFmtId="0" fontId="66" fillId="0" borderId="0"/>
    <xf numFmtId="222" fontId="60" fillId="0" borderId="0" applyFont="0" applyFill="0" applyBorder="0" applyAlignment="0" applyProtection="0"/>
    <xf numFmtId="0" fontId="67" fillId="3" borderId="0"/>
    <xf numFmtId="9" fontId="68" fillId="0" borderId="0" applyBorder="0" applyAlignment="0" applyProtection="0"/>
    <xf numFmtId="0" fontId="69" fillId="3" borderId="0"/>
    <xf numFmtId="0" fontId="70" fillId="3" borderId="0"/>
    <xf numFmtId="0" fontId="71" fillId="0" borderId="0">
      <alignment wrapText="1"/>
    </xf>
    <xf numFmtId="0" fontId="17" fillId="4" borderId="0" applyNumberFormat="0" applyBorder="0" applyAlignment="0" applyProtection="0"/>
    <xf numFmtId="0" fontId="17" fillId="4" borderId="0" applyNumberFormat="0" applyBorder="0" applyAlignment="0" applyProtection="0"/>
    <xf numFmtId="0" fontId="72"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72" fillId="8" borderId="0" applyNumberFormat="0" applyBorder="0" applyAlignment="0" applyProtection="0"/>
    <xf numFmtId="0" fontId="17" fillId="6" borderId="0" applyNumberFormat="0" applyBorder="0" applyAlignment="0" applyProtection="0"/>
    <xf numFmtId="0" fontId="17" fillId="9" borderId="0" applyNumberFormat="0" applyBorder="0" applyAlignment="0" applyProtection="0"/>
    <xf numFmtId="0" fontId="72" fillId="7" borderId="0" applyNumberFormat="0" applyBorder="0" applyAlignment="0" applyProtection="0"/>
    <xf numFmtId="0" fontId="17" fillId="4" borderId="0" applyNumberFormat="0" applyBorder="0" applyAlignment="0" applyProtection="0"/>
    <xf numFmtId="0" fontId="17" fillId="7" borderId="0" applyNumberFormat="0" applyBorder="0" applyAlignment="0" applyProtection="0"/>
    <xf numFmtId="0" fontId="72" fillId="7" borderId="0" applyNumberFormat="0" applyBorder="0" applyAlignment="0" applyProtection="0"/>
    <xf numFmtId="0" fontId="17" fillId="10" borderId="0" applyNumberFormat="0" applyBorder="0" applyAlignment="0" applyProtection="0"/>
    <xf numFmtId="0" fontId="17" fillId="4" borderId="0" applyNumberFormat="0" applyBorder="0" applyAlignment="0" applyProtection="0"/>
    <xf numFmtId="0" fontId="72" fillId="5" borderId="0" applyNumberFormat="0" applyBorder="0" applyAlignment="0" applyProtection="0"/>
    <xf numFmtId="0" fontId="17" fillId="6" borderId="0" applyNumberFormat="0" applyBorder="0" applyAlignment="0" applyProtection="0"/>
    <xf numFmtId="0" fontId="17" fillId="11" borderId="0" applyNumberFormat="0" applyBorder="0" applyAlignment="0" applyProtection="0"/>
    <xf numFmtId="0" fontId="72" fillId="11" borderId="0" applyNumberFormat="0" applyBorder="0" applyAlignment="0" applyProtection="0"/>
    <xf numFmtId="226" fontId="3" fillId="0" borderId="0" applyFont="0" applyFill="0" applyBorder="0" applyAlignment="0" applyProtection="0"/>
    <xf numFmtId="0" fontId="73" fillId="0" borderId="0" applyFont="0" applyFill="0" applyBorder="0" applyAlignment="0" applyProtection="0"/>
    <xf numFmtId="227" fontId="26" fillId="0" borderId="0" applyFont="0" applyFill="0" applyBorder="0" applyAlignment="0" applyProtection="0"/>
    <xf numFmtId="228" fontId="3" fillId="0" borderId="0" applyFont="0" applyFill="0" applyBorder="0" applyAlignment="0" applyProtection="0"/>
    <xf numFmtId="0" fontId="73" fillId="0" borderId="0" applyFont="0" applyFill="0" applyBorder="0" applyAlignment="0" applyProtection="0"/>
    <xf numFmtId="226" fontId="26" fillId="0" borderId="0" applyFont="0" applyFill="0" applyBorder="0" applyAlignment="0" applyProtection="0"/>
    <xf numFmtId="0" fontId="74" fillId="0" borderId="0">
      <alignment horizontal="center" wrapText="1"/>
      <protection locked="0"/>
    </xf>
    <xf numFmtId="178" fontId="75" fillId="0" borderId="0" applyFont="0" applyFill="0" applyBorder="0" applyAlignment="0" applyProtection="0"/>
    <xf numFmtId="0" fontId="73" fillId="0" borderId="0" applyFont="0" applyFill="0" applyBorder="0" applyAlignment="0" applyProtection="0"/>
    <xf numFmtId="178" fontId="75" fillId="0" borderId="0" applyFont="0" applyFill="0" applyBorder="0" applyAlignment="0" applyProtection="0"/>
    <xf numFmtId="202" fontId="75" fillId="0" borderId="0" applyFont="0" applyFill="0" applyBorder="0" applyAlignment="0" applyProtection="0"/>
    <xf numFmtId="0" fontId="73" fillId="0" borderId="0" applyFont="0" applyFill="0" applyBorder="0" applyAlignment="0" applyProtection="0"/>
    <xf numFmtId="202" fontId="75" fillId="0" borderId="0" applyFont="0" applyFill="0" applyBorder="0" applyAlignment="0" applyProtection="0"/>
    <xf numFmtId="167" fontId="26" fillId="0" borderId="0" applyFont="0" applyFill="0" applyBorder="0" applyAlignment="0" applyProtection="0"/>
    <xf numFmtId="0" fontId="73" fillId="0" borderId="0"/>
    <xf numFmtId="0" fontId="13" fillId="0" borderId="0"/>
    <xf numFmtId="0" fontId="73" fillId="0" borderId="0"/>
    <xf numFmtId="0" fontId="76" fillId="0" borderId="0"/>
    <xf numFmtId="229" fontId="3" fillId="0" borderId="0" applyFill="0" applyBorder="0" applyAlignment="0"/>
    <xf numFmtId="186" fontId="3" fillId="0" borderId="0" applyFill="0" applyBorder="0" applyAlignment="0"/>
    <xf numFmtId="230" fontId="3" fillId="0" borderId="0" applyFill="0" applyBorder="0" applyAlignment="0"/>
    <xf numFmtId="0" fontId="77" fillId="0" borderId="0"/>
    <xf numFmtId="231" fontId="28" fillId="0" borderId="0" applyFont="0" applyFill="0" applyBorder="0" applyAlignment="0" applyProtection="0"/>
    <xf numFmtId="168" fontId="27" fillId="0" borderId="0" applyFont="0" applyFill="0" applyBorder="0" applyAlignment="0" applyProtection="0"/>
    <xf numFmtId="1" fontId="78" fillId="0" borderId="11" applyBorder="0"/>
    <xf numFmtId="232" fontId="14" fillId="12" borderId="6">
      <alignment horizontal="center" vertical="center" wrapText="1"/>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 fillId="0" borderId="0"/>
    <xf numFmtId="0" fontId="79" fillId="0" borderId="0" applyNumberFormat="0" applyAlignment="0">
      <alignment horizontal="left"/>
    </xf>
    <xf numFmtId="0" fontId="80" fillId="0" borderId="0" applyNumberFormat="0" applyAlignment="0"/>
    <xf numFmtId="233" fontId="3" fillId="0" borderId="0"/>
    <xf numFmtId="178" fontId="60" fillId="0" borderId="0" applyFont="0" applyFill="0" applyBorder="0" applyAlignment="0" applyProtection="0"/>
    <xf numFmtId="178" fontId="11" fillId="0" borderId="0" applyFont="0" applyFill="0" applyBorder="0" applyAlignment="0" applyProtection="0"/>
    <xf numFmtId="43" fontId="28" fillId="0" borderId="0" applyFont="0" applyFill="0" applyBorder="0" applyAlignment="0" applyProtection="0"/>
    <xf numFmtId="176" fontId="26" fillId="0" borderId="0" applyFont="0" applyFill="0" applyBorder="0" applyAlignment="0" applyProtection="0"/>
    <xf numFmtId="234" fontId="26" fillId="0" borderId="0" applyFont="0" applyFill="0" applyBorder="0" applyAlignment="0" applyProtection="0"/>
    <xf numFmtId="235" fontId="3" fillId="0" borderId="0"/>
    <xf numFmtId="236" fontId="81" fillId="0" borderId="0" applyFont="0" applyFill="0" applyBorder="0" applyAlignment="0" applyProtection="0"/>
    <xf numFmtId="237" fontId="81" fillId="0" borderId="0" applyFont="0" applyFill="0" applyBorder="0" applyAlignment="0" applyProtection="0"/>
    <xf numFmtId="236" fontId="81" fillId="0" borderId="0" applyFont="0" applyFill="0" applyBorder="0" applyAlignment="0" applyProtection="0"/>
    <xf numFmtId="238" fontId="81" fillId="0" borderId="0" applyFont="0" applyFill="0" applyBorder="0" applyAlignment="0" applyProtection="0"/>
    <xf numFmtId="239" fontId="3" fillId="0" borderId="0" applyFont="0" applyFill="0" applyBorder="0" applyAlignment="0" applyProtection="0"/>
    <xf numFmtId="239" fontId="3" fillId="0" borderId="0" applyFont="0" applyFill="0" applyBorder="0" applyAlignment="0" applyProtection="0"/>
    <xf numFmtId="239" fontId="3" fillId="0" borderId="0" applyFont="0" applyFill="0" applyBorder="0" applyAlignment="0" applyProtection="0"/>
    <xf numFmtId="239" fontId="3" fillId="0" borderId="0" applyFont="0" applyFill="0" applyBorder="0" applyAlignment="0" applyProtection="0"/>
    <xf numFmtId="236" fontId="81" fillId="0" borderId="0" applyFont="0" applyFill="0" applyBorder="0" applyAlignment="0" applyProtection="0"/>
    <xf numFmtId="238" fontId="81" fillId="0" borderId="0" applyFont="0" applyFill="0" applyBorder="0" applyAlignment="0" applyProtection="0"/>
    <xf numFmtId="41" fontId="81" fillId="0" borderId="0" applyFont="0" applyFill="0" applyBorder="0" applyAlignment="0" applyProtection="0"/>
    <xf numFmtId="41" fontId="81" fillId="0" borderId="0" applyFont="0" applyFill="0" applyBorder="0" applyAlignment="0" applyProtection="0"/>
    <xf numFmtId="239" fontId="3" fillId="0" borderId="0" applyFont="0" applyFill="0" applyBorder="0" applyAlignment="0" applyProtection="0"/>
    <xf numFmtId="239" fontId="3" fillId="0" borderId="0" applyFont="0" applyFill="0" applyBorder="0" applyAlignment="0" applyProtection="0"/>
    <xf numFmtId="240" fontId="27" fillId="0" borderId="0" applyFont="0" applyFill="0" applyBorder="0" applyAlignment="0" applyProtection="0"/>
    <xf numFmtId="240" fontId="27" fillId="0" borderId="0" applyFont="0" applyFill="0" applyBorder="0" applyAlignment="0" applyProtection="0"/>
    <xf numFmtId="241" fontId="27" fillId="0" borderId="0" applyFont="0" applyFill="0" applyBorder="0" applyAlignment="0" applyProtection="0"/>
    <xf numFmtId="241" fontId="27" fillId="0" borderId="0" applyFont="0" applyFill="0" applyBorder="0" applyAlignment="0" applyProtection="0"/>
    <xf numFmtId="238" fontId="81" fillId="0" borderId="0" applyFont="0" applyFill="0" applyBorder="0" applyAlignment="0" applyProtection="0"/>
    <xf numFmtId="41" fontId="81" fillId="0" borderId="0" applyFont="0" applyFill="0" applyBorder="0" applyAlignment="0" applyProtection="0"/>
    <xf numFmtId="41" fontId="81" fillId="0" borderId="0" applyFont="0" applyFill="0" applyBorder="0" applyAlignment="0" applyProtection="0"/>
    <xf numFmtId="41" fontId="81" fillId="0" borderId="0" applyFont="0" applyFill="0" applyBorder="0" applyAlignment="0" applyProtection="0"/>
    <xf numFmtId="238" fontId="81" fillId="0" borderId="0" applyFont="0" applyFill="0" applyBorder="0" applyAlignment="0" applyProtection="0"/>
    <xf numFmtId="238" fontId="81" fillId="0" borderId="0" applyFont="0" applyFill="0" applyBorder="0" applyAlignment="0" applyProtection="0"/>
    <xf numFmtId="41" fontId="81" fillId="0" borderId="0" applyFont="0" applyFill="0" applyBorder="0" applyAlignment="0" applyProtection="0"/>
    <xf numFmtId="41" fontId="81" fillId="0" borderId="0" applyFont="0" applyFill="0" applyBorder="0" applyAlignment="0" applyProtection="0"/>
    <xf numFmtId="238" fontId="81" fillId="0" borderId="0" applyFont="0" applyFill="0" applyBorder="0" applyAlignment="0" applyProtection="0"/>
    <xf numFmtId="41" fontId="81" fillId="0" borderId="0" applyFont="0" applyFill="0" applyBorder="0" applyAlignment="0" applyProtection="0"/>
    <xf numFmtId="237" fontId="81" fillId="0" borderId="0" applyFont="0" applyFill="0" applyBorder="0" applyAlignment="0" applyProtection="0"/>
    <xf numFmtId="242" fontId="81" fillId="0" borderId="0" applyFont="0" applyFill="0" applyBorder="0" applyAlignment="0" applyProtection="0"/>
    <xf numFmtId="243" fontId="3" fillId="0" borderId="0" applyFont="0" applyFill="0" applyBorder="0" applyAlignment="0" applyProtection="0"/>
    <xf numFmtId="243" fontId="3" fillId="0" borderId="0" applyFont="0" applyFill="0" applyBorder="0" applyAlignment="0" applyProtection="0"/>
    <xf numFmtId="243" fontId="3" fillId="0" borderId="0" applyFont="0" applyFill="0" applyBorder="0" applyAlignment="0" applyProtection="0"/>
    <xf numFmtId="243" fontId="3" fillId="0" borderId="0" applyFont="0" applyFill="0" applyBorder="0" applyAlignment="0" applyProtection="0"/>
    <xf numFmtId="237" fontId="81" fillId="0" borderId="0" applyFont="0" applyFill="0" applyBorder="0" applyAlignment="0" applyProtection="0"/>
    <xf numFmtId="242" fontId="81" fillId="0" borderId="0" applyFont="0" applyFill="0" applyBorder="0" applyAlignment="0" applyProtection="0"/>
    <xf numFmtId="43" fontId="81" fillId="0" borderId="0" applyFont="0" applyFill="0" applyBorder="0" applyAlignment="0" applyProtection="0"/>
    <xf numFmtId="43" fontId="81" fillId="0" borderId="0" applyFont="0" applyFill="0" applyBorder="0" applyAlignment="0" applyProtection="0"/>
    <xf numFmtId="243" fontId="3" fillId="0" borderId="0" applyFont="0" applyFill="0" applyBorder="0" applyAlignment="0" applyProtection="0"/>
    <xf numFmtId="243" fontId="3"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218" fontId="27" fillId="0" borderId="0" applyFont="0" applyFill="0" applyBorder="0" applyAlignment="0" applyProtection="0"/>
    <xf numFmtId="218" fontId="27" fillId="0" borderId="0" applyFont="0" applyFill="0" applyBorder="0" applyAlignment="0" applyProtection="0"/>
    <xf numFmtId="242" fontId="81" fillId="0" borderId="0" applyFont="0" applyFill="0" applyBorder="0" applyAlignment="0" applyProtection="0"/>
    <xf numFmtId="43" fontId="81" fillId="0" borderId="0" applyFont="0" applyFill="0" applyBorder="0" applyAlignment="0" applyProtection="0"/>
    <xf numFmtId="43" fontId="81" fillId="0" borderId="0" applyFont="0" applyFill="0" applyBorder="0" applyAlignment="0" applyProtection="0"/>
    <xf numFmtId="43" fontId="81" fillId="0" borderId="0" applyFont="0" applyFill="0" applyBorder="0" applyAlignment="0" applyProtection="0"/>
    <xf numFmtId="242" fontId="81" fillId="0" borderId="0" applyFont="0" applyFill="0" applyBorder="0" applyAlignment="0" applyProtection="0"/>
    <xf numFmtId="242" fontId="81" fillId="0" borderId="0" applyFont="0" applyFill="0" applyBorder="0" applyAlignment="0" applyProtection="0"/>
    <xf numFmtId="43" fontId="81" fillId="0" borderId="0" applyFont="0" applyFill="0" applyBorder="0" applyAlignment="0" applyProtection="0"/>
    <xf numFmtId="43" fontId="81" fillId="0" borderId="0" applyFont="0" applyFill="0" applyBorder="0" applyAlignment="0" applyProtection="0"/>
    <xf numFmtId="242" fontId="81" fillId="0" borderId="0" applyFont="0" applyFill="0" applyBorder="0" applyAlignment="0" applyProtection="0"/>
    <xf numFmtId="43" fontId="81" fillId="0" borderId="0" applyFont="0" applyFill="0" applyBorder="0" applyAlignment="0" applyProtection="0"/>
    <xf numFmtId="0" fontId="82" fillId="13" borderId="0" applyNumberFormat="0" applyBorder="0" applyAlignment="0" applyProtection="0"/>
    <xf numFmtId="0" fontId="82" fillId="14" borderId="0" applyNumberFormat="0" applyBorder="0" applyAlignment="0" applyProtection="0"/>
    <xf numFmtId="0" fontId="82" fillId="15" borderId="0" applyNumberFormat="0" applyBorder="0" applyAlignment="0" applyProtection="0"/>
    <xf numFmtId="0" fontId="3" fillId="0" borderId="0" applyFill="0" applyBorder="0" applyAlignment="0"/>
    <xf numFmtId="0" fontId="83" fillId="0" borderId="0" applyNumberFormat="0" applyAlignment="0">
      <alignment horizontal="left"/>
    </xf>
    <xf numFmtId="0" fontId="84" fillId="0" borderId="0"/>
    <xf numFmtId="38" fontId="18" fillId="2" borderId="0" applyNumberFormat="0" applyBorder="0" applyAlignment="0" applyProtection="0"/>
    <xf numFmtId="244" fontId="14" fillId="3" borderId="0" applyBorder="0" applyProtection="0"/>
    <xf numFmtId="0" fontId="85" fillId="0" borderId="0">
      <alignment horizontal="left"/>
    </xf>
    <xf numFmtId="245" fontId="26" fillId="0" borderId="0">
      <protection locked="0"/>
    </xf>
    <xf numFmtId="245" fontId="26" fillId="0" borderId="0">
      <protection locked="0"/>
    </xf>
    <xf numFmtId="0" fontId="13" fillId="0" borderId="0"/>
    <xf numFmtId="168" fontId="27" fillId="0" borderId="0" applyFont="0" applyFill="0" applyBorder="0" applyAlignment="0" applyProtection="0"/>
    <xf numFmtId="38" fontId="32" fillId="0" borderId="0" applyFont="0" applyFill="0" applyBorder="0" applyAlignment="0" applyProtection="0"/>
    <xf numFmtId="41" fontId="28" fillId="0" borderId="0" applyFont="0" applyFill="0" applyBorder="0" applyAlignment="0" applyProtection="0"/>
    <xf numFmtId="246" fontId="86" fillId="0" borderId="0" applyFont="0" applyFill="0" applyBorder="0" applyAlignment="0" applyProtection="0"/>
    <xf numFmtId="10" fontId="18" fillId="2" borderId="6" applyNumberFormat="0" applyBorder="0" applyAlignment="0" applyProtection="0"/>
    <xf numFmtId="229" fontId="28" fillId="16" borderId="0"/>
    <xf numFmtId="168" fontId="27" fillId="0" borderId="0" applyFont="0" applyFill="0" applyBorder="0" applyAlignment="0" applyProtection="0"/>
    <xf numFmtId="0" fontId="27" fillId="0" borderId="0"/>
    <xf numFmtId="0" fontId="3" fillId="0" borderId="0"/>
    <xf numFmtId="3" fontId="87" fillId="0" borderId="2">
      <alignment horizontal="centerContinuous"/>
    </xf>
    <xf numFmtId="0" fontId="3" fillId="0" borderId="0" applyFill="0" applyBorder="0" applyAlignment="0"/>
    <xf numFmtId="229" fontId="28" fillId="17" borderId="0"/>
    <xf numFmtId="38" fontId="32" fillId="0" borderId="0" applyFont="0" applyFill="0" applyBorder="0" applyAlignment="0" applyProtection="0"/>
    <xf numFmtId="40" fontId="32" fillId="0" borderId="0" applyFont="0" applyFill="0" applyBorder="0" applyAlignment="0" applyProtection="0"/>
    <xf numFmtId="247" fontId="26" fillId="0" borderId="0" applyFont="0" applyFill="0" applyBorder="0" applyAlignment="0" applyProtection="0"/>
    <xf numFmtId="248" fontId="26" fillId="0" borderId="0" applyFont="0" applyFill="0" applyBorder="0" applyAlignment="0" applyProtection="0"/>
    <xf numFmtId="0" fontId="88" fillId="0" borderId="12"/>
    <xf numFmtId="249" fontId="89" fillId="0" borderId="7"/>
    <xf numFmtId="250" fontId="28" fillId="0" borderId="0" applyFont="0" applyFill="0" applyBorder="0" applyAlignment="0" applyProtection="0"/>
    <xf numFmtId="251" fontId="26" fillId="0" borderId="0" applyFont="0" applyFill="0" applyBorder="0" applyAlignment="0" applyProtection="0"/>
    <xf numFmtId="252" fontId="32" fillId="0" borderId="0" applyFont="0" applyFill="0" applyBorder="0" applyAlignment="0" applyProtection="0"/>
    <xf numFmtId="253" fontId="32" fillId="0" borderId="0" applyFont="0" applyFill="0" applyBorder="0" applyAlignment="0" applyProtection="0"/>
    <xf numFmtId="165" fontId="32" fillId="0" borderId="0" applyFont="0" applyFill="0" applyBorder="0" applyAlignment="0" applyProtection="0"/>
    <xf numFmtId="166" fontId="32" fillId="0" borderId="0" applyFont="0" applyFill="0" applyBorder="0" applyAlignment="0" applyProtection="0"/>
    <xf numFmtId="0" fontId="90" fillId="0" borderId="0" applyNumberFormat="0" applyFont="0" applyFill="0" applyAlignment="0"/>
    <xf numFmtId="0" fontId="13" fillId="0" borderId="0"/>
    <xf numFmtId="37" fontId="91" fillId="0" borderId="0"/>
    <xf numFmtId="0" fontId="92" fillId="0" borderId="6" applyNumberFormat="0" applyFont="0" applyFill="0" applyBorder="0" applyAlignment="0">
      <alignment horizontal="center"/>
    </xf>
    <xf numFmtId="0" fontId="3" fillId="0" borderId="0"/>
    <xf numFmtId="0" fontId="21" fillId="0" borderId="0"/>
    <xf numFmtId="0" fontId="3" fillId="0" borderId="0"/>
    <xf numFmtId="0" fontId="3" fillId="0" borderId="0"/>
    <xf numFmtId="0" fontId="81" fillId="0" borderId="0"/>
    <xf numFmtId="232" fontId="6" fillId="0" borderId="0" applyFont="0" applyFill="0" applyBorder="0" applyProtection="0">
      <alignment vertical="top" wrapText="1"/>
    </xf>
    <xf numFmtId="0" fontId="3" fillId="0" borderId="0" applyFont="0" applyFill="0" applyBorder="0" applyAlignment="0" applyProtection="0"/>
    <xf numFmtId="0" fontId="13" fillId="0" borderId="0"/>
    <xf numFmtId="14" fontId="74" fillId="0" borderId="0">
      <alignment horizontal="center" wrapText="1"/>
      <protection locked="0"/>
    </xf>
    <xf numFmtId="10" fontId="3" fillId="0" borderId="0" applyFont="0" applyFill="0" applyBorder="0" applyAlignment="0" applyProtection="0"/>
    <xf numFmtId="9" fontId="21" fillId="0" borderId="0" applyFont="0" applyFill="0" applyBorder="0" applyAlignment="0" applyProtection="0"/>
    <xf numFmtId="9" fontId="32" fillId="0" borderId="13" applyNumberFormat="0" applyBorder="0"/>
    <xf numFmtId="0" fontId="3" fillId="0" borderId="0" applyFill="0" applyBorder="0" applyAlignment="0"/>
    <xf numFmtId="4" fontId="3" fillId="0" borderId="6">
      <alignment wrapText="1"/>
    </xf>
    <xf numFmtId="5" fontId="93" fillId="0" borderId="0"/>
    <xf numFmtId="2" fontId="94" fillId="0" borderId="6"/>
    <xf numFmtId="0" fontId="32" fillId="0" borderId="0" applyNumberFormat="0" applyFont="0" applyFill="0" applyBorder="0" applyAlignment="0" applyProtection="0">
      <alignment horizontal="left"/>
    </xf>
    <xf numFmtId="254" fontId="3" fillId="0" borderId="0" applyNumberFormat="0" applyFill="0" applyBorder="0" applyAlignment="0" applyProtection="0">
      <alignment horizontal="left"/>
    </xf>
    <xf numFmtId="41" fontId="28" fillId="0" borderId="0" applyFont="0" applyFill="0" applyBorder="0" applyAlignment="0" applyProtection="0"/>
    <xf numFmtId="3" fontId="28" fillId="0" borderId="14">
      <alignment horizontal="right" wrapText="1"/>
    </xf>
    <xf numFmtId="4" fontId="95" fillId="18" borderId="15" applyNumberFormat="0" applyProtection="0">
      <alignment vertical="center"/>
    </xf>
    <xf numFmtId="4" fontId="96" fillId="18" borderId="15" applyNumberFormat="0" applyProtection="0">
      <alignment vertical="center"/>
    </xf>
    <xf numFmtId="4" fontId="97" fillId="18" borderId="15" applyNumberFormat="0" applyProtection="0">
      <alignment horizontal="left" vertical="center"/>
    </xf>
    <xf numFmtId="4" fontId="97" fillId="19" borderId="0" applyNumberFormat="0" applyProtection="0">
      <alignment horizontal="left" vertical="center"/>
    </xf>
    <xf numFmtId="4" fontId="97" fillId="20" borderId="15" applyNumberFormat="0" applyProtection="0">
      <alignment horizontal="right" vertical="center"/>
    </xf>
    <xf numFmtId="4" fontId="97" fillId="21" borderId="15" applyNumberFormat="0" applyProtection="0">
      <alignment horizontal="right" vertical="center"/>
    </xf>
    <xf numFmtId="4" fontId="97" fillId="22" borderId="15" applyNumberFormat="0" applyProtection="0">
      <alignment horizontal="right" vertical="center"/>
    </xf>
    <xf numFmtId="4" fontId="97" fillId="23" borderId="15" applyNumberFormat="0" applyProtection="0">
      <alignment horizontal="right" vertical="center"/>
    </xf>
    <xf numFmtId="4" fontId="97" fillId="24" borderId="15" applyNumberFormat="0" applyProtection="0">
      <alignment horizontal="right" vertical="center"/>
    </xf>
    <xf numFmtId="4" fontId="97" fillId="3" borderId="15" applyNumberFormat="0" applyProtection="0">
      <alignment horizontal="right" vertical="center"/>
    </xf>
    <xf numFmtId="4" fontId="97" fillId="25" borderId="15" applyNumberFormat="0" applyProtection="0">
      <alignment horizontal="right" vertical="center"/>
    </xf>
    <xf numFmtId="4" fontId="97" fillId="26" borderId="15" applyNumberFormat="0" applyProtection="0">
      <alignment horizontal="right" vertical="center"/>
    </xf>
    <xf numFmtId="4" fontId="97" fillId="27" borderId="15" applyNumberFormat="0" applyProtection="0">
      <alignment horizontal="right" vertical="center"/>
    </xf>
    <xf numFmtId="4" fontId="95" fillId="28" borderId="16" applyNumberFormat="0" applyProtection="0">
      <alignment horizontal="left" vertical="center"/>
    </xf>
    <xf numFmtId="4" fontId="95" fillId="29" borderId="0" applyNumberFormat="0" applyProtection="0">
      <alignment horizontal="left" vertical="center"/>
    </xf>
    <xf numFmtId="4" fontId="95" fillId="19" borderId="0" applyNumberFormat="0" applyProtection="0">
      <alignment horizontal="left" vertical="center"/>
    </xf>
    <xf numFmtId="4" fontId="97" fillId="29" borderId="15" applyNumberFormat="0" applyProtection="0">
      <alignment horizontal="right" vertical="center"/>
    </xf>
    <xf numFmtId="4" fontId="98" fillId="29" borderId="0" applyNumberFormat="0" applyProtection="0">
      <alignment horizontal="left" vertical="center"/>
    </xf>
    <xf numFmtId="4" fontId="98" fillId="19" borderId="0" applyNumberFormat="0" applyProtection="0">
      <alignment horizontal="left" vertical="center"/>
    </xf>
    <xf numFmtId="4" fontId="97" fillId="30" borderId="15" applyNumberFormat="0" applyProtection="0">
      <alignment vertical="center"/>
    </xf>
    <xf numFmtId="4" fontId="99" fillId="30" borderId="15" applyNumberFormat="0" applyProtection="0">
      <alignment vertical="center"/>
    </xf>
    <xf numFmtId="4" fontId="95" fillId="29" borderId="17" applyNumberFormat="0" applyProtection="0">
      <alignment horizontal="left" vertical="center"/>
    </xf>
    <xf numFmtId="4" fontId="97" fillId="30" borderId="15" applyNumberFormat="0" applyProtection="0">
      <alignment horizontal="right" vertical="center"/>
    </xf>
    <xf numFmtId="4" fontId="99" fillId="30" borderId="15" applyNumberFormat="0" applyProtection="0">
      <alignment horizontal="right" vertical="center"/>
    </xf>
    <xf numFmtId="4" fontId="95" fillId="29" borderId="15" applyNumberFormat="0" applyProtection="0">
      <alignment horizontal="left" vertical="center"/>
    </xf>
    <xf numFmtId="4" fontId="100" fillId="31" borderId="17" applyNumberFormat="0" applyProtection="0">
      <alignment horizontal="left" vertical="center"/>
    </xf>
    <xf numFmtId="4" fontId="101" fillId="30" borderId="15" applyNumberFormat="0" applyProtection="0">
      <alignment horizontal="right" vertical="center"/>
    </xf>
    <xf numFmtId="0" fontId="102" fillId="0" borderId="0" applyNumberFormat="0" applyFill="0" applyBorder="0" applyAlignment="0" applyProtection="0"/>
    <xf numFmtId="0" fontId="3" fillId="0" borderId="0"/>
    <xf numFmtId="168" fontId="27" fillId="0" borderId="0" applyFont="0" applyFill="0" applyBorder="0" applyAlignment="0" applyProtection="0"/>
    <xf numFmtId="175" fontId="103" fillId="0" borderId="0" applyFont="0" applyFill="0" applyBorder="0" applyAlignment="0" applyProtection="0"/>
    <xf numFmtId="168"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2" fontId="28" fillId="0" borderId="0" applyFont="0" applyFill="0" applyBorder="0" applyAlignment="0" applyProtection="0"/>
    <xf numFmtId="168" fontId="28" fillId="0" borderId="0" applyFont="0" applyFill="0" applyBorder="0" applyAlignment="0" applyProtection="0"/>
    <xf numFmtId="183" fontId="28" fillId="0" borderId="0" applyFont="0" applyFill="0" applyBorder="0" applyAlignment="0" applyProtection="0"/>
    <xf numFmtId="182" fontId="26" fillId="0" borderId="0" applyFont="0" applyFill="0" applyBorder="0" applyAlignment="0" applyProtection="0"/>
    <xf numFmtId="182" fontId="28" fillId="0" borderId="0" applyFont="0" applyFill="0" applyBorder="0" applyAlignment="0" applyProtection="0"/>
    <xf numFmtId="180"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168" fontId="27" fillId="0" borderId="0" applyFont="0" applyFill="0" applyBorder="0" applyAlignment="0" applyProtection="0"/>
    <xf numFmtId="14" fontId="104" fillId="0" borderId="0"/>
    <xf numFmtId="0" fontId="88" fillId="0" borderId="0"/>
    <xf numFmtId="232" fontId="14" fillId="3" borderId="2" applyProtection="0">
      <alignment vertical="center"/>
    </xf>
    <xf numFmtId="40" fontId="105" fillId="0" borderId="0" applyBorder="0">
      <alignment horizontal="right"/>
    </xf>
    <xf numFmtId="255" fontId="106" fillId="0" borderId="8">
      <alignment horizontal="right" vertical="center"/>
    </xf>
    <xf numFmtId="256" fontId="28" fillId="0" borderId="8">
      <alignment horizontal="right" vertical="center"/>
    </xf>
    <xf numFmtId="256" fontId="28" fillId="0" borderId="8">
      <alignment horizontal="right" vertical="center"/>
    </xf>
    <xf numFmtId="256" fontId="28" fillId="0" borderId="8">
      <alignment horizontal="right" vertical="center"/>
    </xf>
    <xf numFmtId="165" fontId="27" fillId="0" borderId="8">
      <alignment horizontal="right" vertical="center"/>
    </xf>
    <xf numFmtId="165" fontId="2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196" fontId="107" fillId="0" borderId="8">
      <alignment horizontal="right" vertical="center"/>
    </xf>
    <xf numFmtId="255" fontId="106" fillId="0" borderId="8">
      <alignment horizontal="right" vertical="center"/>
    </xf>
    <xf numFmtId="197" fontId="27" fillId="0" borderId="8">
      <alignment horizontal="right" vertical="center"/>
    </xf>
    <xf numFmtId="256" fontId="28" fillId="0" borderId="8">
      <alignment horizontal="right" vertical="center"/>
    </xf>
    <xf numFmtId="256" fontId="28"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256" fontId="28" fillId="0" borderId="8">
      <alignment horizontal="right" vertical="center"/>
    </xf>
    <xf numFmtId="256" fontId="28" fillId="0" borderId="8">
      <alignment horizontal="right" vertical="center"/>
    </xf>
    <xf numFmtId="255" fontId="106"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196" fontId="107" fillId="0" borderId="8">
      <alignment horizontal="right" vertical="center"/>
    </xf>
    <xf numFmtId="196" fontId="107" fillId="0" borderId="8">
      <alignment horizontal="right" vertical="center"/>
    </xf>
    <xf numFmtId="197" fontId="27" fillId="0" borderId="8">
      <alignment horizontal="right" vertical="center"/>
    </xf>
    <xf numFmtId="197" fontId="27" fillId="0" borderId="8">
      <alignment horizontal="right" vertical="center"/>
    </xf>
    <xf numFmtId="197" fontId="27" fillId="0" borderId="8">
      <alignment horizontal="right" vertical="center"/>
    </xf>
    <xf numFmtId="257" fontId="3" fillId="0" borderId="8">
      <alignment horizontal="right" vertical="center"/>
    </xf>
    <xf numFmtId="256" fontId="28" fillId="0" borderId="8">
      <alignment horizontal="right" vertical="center"/>
    </xf>
    <xf numFmtId="256" fontId="28" fillId="0" borderId="8">
      <alignment horizontal="right" vertical="center"/>
    </xf>
    <xf numFmtId="256" fontId="28" fillId="0" borderId="8">
      <alignment horizontal="right" vertical="center"/>
    </xf>
    <xf numFmtId="256" fontId="28" fillId="0" borderId="8">
      <alignment horizontal="right" vertical="center"/>
    </xf>
    <xf numFmtId="255" fontId="106" fillId="0" borderId="8">
      <alignment horizontal="right" vertical="center"/>
    </xf>
    <xf numFmtId="165" fontId="27" fillId="0" borderId="8">
      <alignment horizontal="right" vertical="center"/>
    </xf>
    <xf numFmtId="165" fontId="27" fillId="0" borderId="8">
      <alignment horizontal="right" vertical="center"/>
    </xf>
    <xf numFmtId="196" fontId="107" fillId="0" borderId="8">
      <alignment horizontal="right" vertical="center"/>
    </xf>
    <xf numFmtId="196" fontId="107" fillId="0" borderId="8">
      <alignment horizontal="right" vertical="center"/>
    </xf>
    <xf numFmtId="165" fontId="27" fillId="0" borderId="8">
      <alignment horizontal="right" vertical="center"/>
    </xf>
    <xf numFmtId="165" fontId="27" fillId="0" borderId="8">
      <alignment horizontal="right" vertical="center"/>
    </xf>
    <xf numFmtId="49" fontId="98" fillId="0" borderId="0" applyFill="0" applyBorder="0" applyAlignment="0"/>
    <xf numFmtId="0" fontId="3" fillId="0" borderId="0" applyFill="0" applyBorder="0" applyAlignment="0"/>
    <xf numFmtId="182" fontId="106" fillId="0" borderId="8">
      <alignment horizontal="center"/>
    </xf>
    <xf numFmtId="0" fontId="108" fillId="0" borderId="18">
      <alignment horizontal="center"/>
    </xf>
    <xf numFmtId="164" fontId="86" fillId="0" borderId="0" applyFont="0" applyFill="0" applyBorder="0" applyAlignment="0" applyProtection="0"/>
    <xf numFmtId="258" fontId="106" fillId="0" borderId="0"/>
    <xf numFmtId="259" fontId="106" fillId="0" borderId="6"/>
    <xf numFmtId="0" fontId="109" fillId="0" borderId="0"/>
    <xf numFmtId="0" fontId="110" fillId="0" borderId="0"/>
    <xf numFmtId="0" fontId="110" fillId="0" borderId="0"/>
    <xf numFmtId="0" fontId="111" fillId="32" borderId="6">
      <alignment horizontal="left" vertical="center"/>
    </xf>
    <xf numFmtId="260" fontId="26" fillId="0" borderId="0" applyFont="0" applyFill="0" applyBorder="0" applyAlignment="0" applyProtection="0"/>
    <xf numFmtId="175" fontId="26" fillId="0" borderId="0" applyFont="0" applyFill="0" applyBorder="0" applyAlignment="0" applyProtection="0"/>
    <xf numFmtId="42" fontId="81" fillId="0" borderId="0" applyFont="0" applyFill="0" applyBorder="0" applyAlignment="0" applyProtection="0"/>
    <xf numFmtId="44" fontId="81" fillId="0" borderId="0" applyFont="0" applyFill="0" applyBorder="0" applyAlignment="0" applyProtection="0"/>
    <xf numFmtId="0" fontId="112" fillId="0" borderId="0" applyNumberFormat="0" applyFill="0" applyBorder="0" applyAlignment="0" applyProtection="0"/>
    <xf numFmtId="168" fontId="27" fillId="0" borderId="0" applyFont="0" applyFill="0" applyBorder="0" applyAlignment="0" applyProtection="0"/>
    <xf numFmtId="42" fontId="41" fillId="0" borderId="0" applyFont="0" applyFill="0" applyBorder="0" applyAlignment="0" applyProtection="0"/>
    <xf numFmtId="44" fontId="41" fillId="0" borderId="0" applyFont="0" applyFill="0" applyBorder="0" applyAlignment="0" applyProtection="0"/>
    <xf numFmtId="0" fontId="41" fillId="0" borderId="0"/>
    <xf numFmtId="0" fontId="113" fillId="0" borderId="0" applyFont="0" applyFill="0" applyBorder="0" applyAlignment="0" applyProtection="0"/>
    <xf numFmtId="0" fontId="113" fillId="0" borderId="0" applyFont="0" applyFill="0" applyBorder="0" applyAlignment="0" applyProtection="0"/>
    <xf numFmtId="0" fontId="19" fillId="0" borderId="0">
      <alignment vertical="center"/>
    </xf>
    <xf numFmtId="0" fontId="114" fillId="0" borderId="0" applyNumberFormat="0" applyFill="0" applyBorder="0" applyAlignment="0" applyProtection="0">
      <alignment vertical="top"/>
      <protection locked="0"/>
    </xf>
    <xf numFmtId="261" fontId="58" fillId="0" borderId="0" applyFont="0" applyFill="0" applyBorder="0" applyAlignment="0" applyProtection="0"/>
    <xf numFmtId="262" fontId="3" fillId="0" borderId="0" applyFont="0" applyFill="0" applyBorder="0" applyAlignment="0" applyProtection="0"/>
    <xf numFmtId="263" fontId="115" fillId="0" borderId="19" applyBorder="0"/>
    <xf numFmtId="0" fontId="11" fillId="0" borderId="0" applyFont="0" applyFill="0" applyBorder="0" applyAlignment="0" applyProtection="0"/>
    <xf numFmtId="0" fontId="11" fillId="0" borderId="0" applyFont="0" applyFill="0" applyBorder="0" applyAlignment="0" applyProtection="0"/>
    <xf numFmtId="264" fontId="58" fillId="0" borderId="0" applyFont="0" applyFill="0" applyBorder="0" applyAlignment="0" applyProtection="0"/>
    <xf numFmtId="265" fontId="58" fillId="0" borderId="0" applyFont="0" applyFill="0" applyBorder="0" applyAlignment="0" applyProtection="0"/>
    <xf numFmtId="266" fontId="116" fillId="0" borderId="0" applyFill="0" applyBorder="0" applyProtection="0">
      <alignment vertical="center"/>
    </xf>
    <xf numFmtId="267" fontId="117" fillId="0" borderId="0" applyFill="0" applyBorder="0" applyProtection="0">
      <alignment vertical="center"/>
      <protection locked="0"/>
    </xf>
    <xf numFmtId="0" fontId="118" fillId="0" borderId="0"/>
    <xf numFmtId="0" fontId="90" fillId="0" borderId="0"/>
    <xf numFmtId="168" fontId="119" fillId="0" borderId="0" applyFont="0" applyFill="0" applyBorder="0" applyAlignment="0" applyProtection="0"/>
    <xf numFmtId="170" fontId="119" fillId="0" borderId="0" applyFon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6" fillId="0" borderId="0"/>
    <xf numFmtId="202" fontId="103" fillId="0" borderId="0" applyFont="0" applyFill="0" applyBorder="0" applyAlignment="0" applyProtection="0"/>
    <xf numFmtId="178" fontId="103" fillId="0" borderId="0" applyFont="0" applyFill="0" applyBorder="0" applyAlignment="0" applyProtection="0"/>
    <xf numFmtId="223" fontId="63" fillId="0" borderId="0" applyFont="0" applyFill="0" applyBorder="0" applyAlignment="0" applyProtection="0"/>
    <xf numFmtId="224" fontId="63" fillId="0" borderId="0" applyFont="0" applyFill="0" applyBorder="0" applyAlignment="0" applyProtection="0"/>
    <xf numFmtId="0" fontId="120" fillId="0" borderId="0"/>
    <xf numFmtId="225" fontId="121" fillId="0" borderId="0" applyFont="0" applyFill="0" applyBorder="0" applyAlignment="0" applyProtection="0"/>
    <xf numFmtId="172" fontId="121" fillId="0" borderId="0" applyFont="0" applyFill="0" applyBorder="0" applyAlignment="0" applyProtection="0"/>
    <xf numFmtId="167" fontId="119" fillId="0" borderId="0" applyFont="0" applyFill="0" applyBorder="0" applyAlignment="0" applyProtection="0"/>
    <xf numFmtId="6" fontId="46" fillId="0" borderId="0" applyFont="0" applyFill="0" applyBorder="0" applyAlignment="0" applyProtection="0"/>
    <xf numFmtId="169" fontId="119" fillId="0" borderId="0" applyFont="0" applyFill="0" applyBorder="0" applyAlignment="0" applyProtection="0"/>
    <xf numFmtId="0" fontId="122" fillId="0" borderId="0" applyNumberFormat="0" applyFill="0" applyBorder="0" applyAlignment="0" applyProtection="0">
      <alignment vertical="top"/>
      <protection locked="0"/>
    </xf>
    <xf numFmtId="44" fontId="103" fillId="0" borderId="0" applyFont="0" applyFill="0" applyBorder="0" applyAlignment="0" applyProtection="0"/>
    <xf numFmtId="42" fontId="103" fillId="0" borderId="0" applyFont="0" applyFill="0" applyBorder="0" applyAlignment="0" applyProtection="0"/>
    <xf numFmtId="0" fontId="123" fillId="0" borderId="6">
      <alignment vertical="center" wrapText="1"/>
    </xf>
    <xf numFmtId="0" fontId="124" fillId="0" borderId="0" applyNumberFormat="0" applyFill="0" applyBorder="0" applyAlignment="0" applyProtection="0">
      <alignment vertical="top"/>
      <protection locked="0"/>
    </xf>
    <xf numFmtId="43" fontId="133" fillId="0" borderId="0" applyFont="0" applyFill="0" applyBorder="0" applyAlignment="0" applyProtection="0"/>
    <xf numFmtId="0" fontId="2" fillId="0" borderId="0"/>
    <xf numFmtId="0" fontId="3" fillId="0" borderId="0"/>
    <xf numFmtId="0" fontId="139" fillId="0" borderId="0"/>
    <xf numFmtId="0" fontId="3" fillId="0" borderId="0"/>
    <xf numFmtId="0" fontId="3" fillId="0" borderId="0"/>
    <xf numFmtId="0" fontId="2" fillId="0" borderId="0"/>
    <xf numFmtId="43" fontId="3" fillId="0" borderId="0" applyFont="0" applyFill="0" applyBorder="0" applyAlignment="0" applyProtection="0"/>
    <xf numFmtId="0" fontId="3" fillId="0" borderId="0"/>
    <xf numFmtId="0" fontId="21" fillId="0" borderId="0"/>
    <xf numFmtId="0" fontId="3" fillId="0" borderId="0"/>
    <xf numFmtId="0" fontId="3" fillId="0" borderId="0"/>
    <xf numFmtId="0" fontId="6" fillId="0" borderId="0"/>
    <xf numFmtId="0" fontId="6" fillId="0" borderId="0"/>
    <xf numFmtId="0" fontId="141" fillId="0" borderId="0"/>
    <xf numFmtId="0" fontId="19" fillId="0" borderId="0"/>
    <xf numFmtId="0" fontId="142" fillId="37" borderId="0" applyNumberFormat="0" applyBorder="0" applyAlignment="0" applyProtection="0"/>
    <xf numFmtId="0" fontId="17" fillId="37" borderId="0" applyNumberFormat="0" applyBorder="0" applyAlignment="0" applyProtection="0"/>
    <xf numFmtId="0" fontId="142" fillId="38" borderId="0" applyNumberFormat="0" applyBorder="0" applyAlignment="0" applyProtection="0"/>
    <xf numFmtId="0" fontId="17" fillId="38" borderId="0" applyNumberFormat="0" applyBorder="0" applyAlignment="0" applyProtection="0"/>
    <xf numFmtId="0" fontId="142" fillId="39" borderId="0" applyNumberFormat="0" applyBorder="0" applyAlignment="0" applyProtection="0"/>
    <xf numFmtId="0" fontId="17" fillId="39" borderId="0" applyNumberFormat="0" applyBorder="0" applyAlignment="0" applyProtection="0"/>
    <xf numFmtId="0" fontId="142" fillId="40" borderId="0" applyNumberFormat="0" applyBorder="0" applyAlignment="0" applyProtection="0"/>
    <xf numFmtId="0" fontId="17" fillId="40" borderId="0" applyNumberFormat="0" applyBorder="0" applyAlignment="0" applyProtection="0"/>
    <xf numFmtId="0" fontId="142" fillId="41" borderId="0" applyNumberFormat="0" applyBorder="0" applyAlignment="0" applyProtection="0"/>
    <xf numFmtId="0" fontId="17" fillId="41" borderId="0" applyNumberFormat="0" applyBorder="0" applyAlignment="0" applyProtection="0"/>
    <xf numFmtId="0" fontId="142" fillId="42" borderId="0" applyNumberFormat="0" applyBorder="0" applyAlignment="0" applyProtection="0"/>
    <xf numFmtId="0" fontId="17" fillId="42" borderId="0" applyNumberFormat="0" applyBorder="0" applyAlignment="0" applyProtection="0"/>
    <xf numFmtId="0" fontId="142" fillId="43" borderId="0" applyNumberFormat="0" applyBorder="0" applyAlignment="0" applyProtection="0"/>
    <xf numFmtId="0" fontId="17" fillId="43" borderId="0" applyNumberFormat="0" applyBorder="0" applyAlignment="0" applyProtection="0"/>
    <xf numFmtId="0" fontId="142" fillId="44" borderId="0" applyNumberFormat="0" applyBorder="0" applyAlignment="0" applyProtection="0"/>
    <xf numFmtId="0" fontId="17" fillId="44" borderId="0" applyNumberFormat="0" applyBorder="0" applyAlignment="0" applyProtection="0"/>
    <xf numFmtId="0" fontId="142" fillId="45" borderId="0" applyNumberFormat="0" applyBorder="0" applyAlignment="0" applyProtection="0"/>
    <xf numFmtId="0" fontId="17" fillId="45" borderId="0" applyNumberFormat="0" applyBorder="0" applyAlignment="0" applyProtection="0"/>
    <xf numFmtId="0" fontId="142" fillId="40" borderId="0" applyNumberFormat="0" applyBorder="0" applyAlignment="0" applyProtection="0"/>
    <xf numFmtId="0" fontId="17" fillId="40" borderId="0" applyNumberFormat="0" applyBorder="0" applyAlignment="0" applyProtection="0"/>
    <xf numFmtId="0" fontId="142" fillId="43" borderId="0" applyNumberFormat="0" applyBorder="0" applyAlignment="0" applyProtection="0"/>
    <xf numFmtId="0" fontId="17" fillId="43" borderId="0" applyNumberFormat="0" applyBorder="0" applyAlignment="0" applyProtection="0"/>
    <xf numFmtId="0" fontId="142" fillId="46" borderId="0" applyNumberFormat="0" applyBorder="0" applyAlignment="0" applyProtection="0"/>
    <xf numFmtId="0" fontId="17" fillId="46" borderId="0" applyNumberFormat="0" applyBorder="0" applyAlignment="0" applyProtection="0"/>
    <xf numFmtId="0" fontId="143" fillId="47" borderId="0" applyNumberFormat="0" applyBorder="0" applyAlignment="0" applyProtection="0"/>
    <xf numFmtId="0" fontId="72" fillId="47" borderId="0" applyNumberFormat="0" applyBorder="0" applyAlignment="0" applyProtection="0"/>
    <xf numFmtId="0" fontId="143" fillId="44" borderId="0" applyNumberFormat="0" applyBorder="0" applyAlignment="0" applyProtection="0"/>
    <xf numFmtId="0" fontId="72" fillId="44" borderId="0" applyNumberFormat="0" applyBorder="0" applyAlignment="0" applyProtection="0"/>
    <xf numFmtId="0" fontId="143" fillId="45" borderId="0" applyNumberFormat="0" applyBorder="0" applyAlignment="0" applyProtection="0"/>
    <xf numFmtId="0" fontId="72" fillId="45" borderId="0" applyNumberFormat="0" applyBorder="0" applyAlignment="0" applyProtection="0"/>
    <xf numFmtId="0" fontId="143" fillId="48" borderId="0" applyNumberFormat="0" applyBorder="0" applyAlignment="0" applyProtection="0"/>
    <xf numFmtId="0" fontId="72" fillId="48" borderId="0" applyNumberFormat="0" applyBorder="0" applyAlignment="0" applyProtection="0"/>
    <xf numFmtId="0" fontId="143" fillId="49" borderId="0" applyNumberFormat="0" applyBorder="0" applyAlignment="0" applyProtection="0"/>
    <xf numFmtId="0" fontId="72" fillId="49" borderId="0" applyNumberFormat="0" applyBorder="0" applyAlignment="0" applyProtection="0"/>
    <xf numFmtId="0" fontId="143" fillId="50" borderId="0" applyNumberFormat="0" applyBorder="0" applyAlignment="0" applyProtection="0"/>
    <xf numFmtId="0" fontId="72" fillId="50" borderId="0" applyNumberFormat="0" applyBorder="0" applyAlignment="0" applyProtection="0"/>
    <xf numFmtId="9" fontId="144" fillId="0" borderId="0"/>
    <xf numFmtId="9" fontId="145" fillId="0" borderId="0"/>
    <xf numFmtId="0" fontId="143" fillId="51" borderId="0" applyNumberFormat="0" applyBorder="0" applyAlignment="0" applyProtection="0"/>
    <xf numFmtId="0" fontId="72" fillId="51" borderId="0" applyNumberFormat="0" applyBorder="0" applyAlignment="0" applyProtection="0"/>
    <xf numFmtId="0" fontId="143" fillId="52" borderId="0" applyNumberFormat="0" applyBorder="0" applyAlignment="0" applyProtection="0"/>
    <xf numFmtId="0" fontId="72" fillId="52" borderId="0" applyNumberFormat="0" applyBorder="0" applyAlignment="0" applyProtection="0"/>
    <xf numFmtId="0" fontId="143" fillId="53" borderId="0" applyNumberFormat="0" applyBorder="0" applyAlignment="0" applyProtection="0"/>
    <xf numFmtId="0" fontId="72" fillId="53" borderId="0" applyNumberFormat="0" applyBorder="0" applyAlignment="0" applyProtection="0"/>
    <xf numFmtId="0" fontId="143" fillId="48" borderId="0" applyNumberFormat="0" applyBorder="0" applyAlignment="0" applyProtection="0"/>
    <xf numFmtId="0" fontId="72" fillId="48" borderId="0" applyNumberFormat="0" applyBorder="0" applyAlignment="0" applyProtection="0"/>
    <xf numFmtId="0" fontId="143" fillId="49" borderId="0" applyNumberFormat="0" applyBorder="0" applyAlignment="0" applyProtection="0"/>
    <xf numFmtId="0" fontId="72" fillId="49" borderId="0" applyNumberFormat="0" applyBorder="0" applyAlignment="0" applyProtection="0"/>
    <xf numFmtId="0" fontId="143" fillId="54" borderId="0" applyNumberFormat="0" applyBorder="0" applyAlignment="0" applyProtection="0"/>
    <xf numFmtId="0" fontId="72" fillId="54" borderId="0" applyNumberFormat="0" applyBorder="0" applyAlignment="0" applyProtection="0"/>
    <xf numFmtId="0" fontId="146" fillId="38" borderId="0" applyNumberFormat="0" applyBorder="0" applyAlignment="0" applyProtection="0"/>
    <xf numFmtId="0" fontId="147" fillId="38" borderId="0" applyNumberFormat="0" applyBorder="0" applyAlignment="0" applyProtection="0"/>
    <xf numFmtId="0" fontId="148" fillId="55" borderId="26" applyNumberFormat="0" applyAlignment="0" applyProtection="0"/>
    <xf numFmtId="0" fontId="149" fillId="55" borderId="26" applyNumberFormat="0" applyAlignment="0" applyProtection="0"/>
    <xf numFmtId="0" fontId="150" fillId="56" borderId="27" applyNumberFormat="0" applyAlignment="0" applyProtection="0"/>
    <xf numFmtId="0" fontId="151" fillId="56" borderId="27" applyNumberFormat="0" applyAlignment="0" applyProtection="0"/>
    <xf numFmtId="242" fontId="24" fillId="0" borderId="0" applyFont="0" applyFill="0" applyBorder="0" applyAlignment="0" applyProtection="0"/>
    <xf numFmtId="43" fontId="141" fillId="0" borderId="0" applyFont="0" applyFill="0" applyBorder="0" applyAlignment="0" applyProtection="0"/>
    <xf numFmtId="43" fontId="3" fillId="0" borderId="0" applyFont="0" applyFill="0" applyBorder="0" applyAlignment="0" applyProtection="0"/>
    <xf numFmtId="170"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6" fontId="3" fillId="0" borderId="0" applyFont="0" applyFill="0" applyBorder="0" applyAlignment="0" applyProtection="0"/>
    <xf numFmtId="170" fontId="3" fillId="0" borderId="0" applyFont="0" applyFill="0" applyBorder="0" applyAlignment="0" applyProtection="0"/>
    <xf numFmtId="170" fontId="152" fillId="0" borderId="0" applyFont="0" applyFill="0" applyBorder="0" applyAlignment="0" applyProtection="0"/>
    <xf numFmtId="43" fontId="153" fillId="0" borderId="0" applyFont="0" applyFill="0" applyBorder="0" applyAlignment="0" applyProtection="0"/>
    <xf numFmtId="3" fontId="154" fillId="0" borderId="0" applyFont="0" applyFill="0" applyBorder="0" applyAlignment="0" applyProtection="0"/>
    <xf numFmtId="0" fontId="154" fillId="0" borderId="0" applyFont="0" applyFill="0" applyBorder="0" applyAlignment="0" applyProtection="0"/>
    <xf numFmtId="0" fontId="154" fillId="0" borderId="0" applyFont="0" applyFill="0" applyBorder="0" applyAlignment="0" applyProtection="0"/>
    <xf numFmtId="0" fontId="155" fillId="0" borderId="0">
      <alignment horizontal="justify" vertical="top" textRotation="90"/>
    </xf>
    <xf numFmtId="0" fontId="156" fillId="0" borderId="0" applyNumberFormat="0" applyFill="0" applyBorder="0" applyAlignment="0" applyProtection="0"/>
    <xf numFmtId="0" fontId="157" fillId="0" borderId="0" applyNumberFormat="0" applyFill="0" applyBorder="0" applyAlignment="0" applyProtection="0"/>
    <xf numFmtId="2" fontId="154" fillId="0" borderId="0" applyFont="0" applyFill="0" applyBorder="0" applyAlignment="0" applyProtection="0"/>
    <xf numFmtId="0" fontId="158" fillId="39" borderId="0" applyNumberFormat="0" applyBorder="0" applyAlignment="0" applyProtection="0"/>
    <xf numFmtId="0" fontId="159" fillId="39" borderId="0" applyNumberFormat="0" applyBorder="0" applyAlignment="0" applyProtection="0"/>
    <xf numFmtId="0" fontId="160" fillId="0" borderId="1" applyNumberFormat="0" applyAlignment="0" applyProtection="0">
      <alignment horizontal="left" vertical="center"/>
    </xf>
    <xf numFmtId="0" fontId="160" fillId="0" borderId="2">
      <alignment horizontal="left" vertical="center"/>
    </xf>
    <xf numFmtId="0" fontId="161" fillId="0" borderId="28" applyNumberFormat="0" applyFill="0" applyAlignment="0" applyProtection="0"/>
    <xf numFmtId="0" fontId="162" fillId="0" borderId="28" applyNumberFormat="0" applyFill="0" applyAlignment="0" applyProtection="0"/>
    <xf numFmtId="0" fontId="163" fillId="0" borderId="29" applyNumberFormat="0" applyFill="0" applyAlignment="0" applyProtection="0"/>
    <xf numFmtId="0" fontId="164" fillId="0" borderId="29" applyNumberFormat="0" applyFill="0" applyAlignment="0" applyProtection="0"/>
    <xf numFmtId="0" fontId="165" fillId="0" borderId="30" applyNumberFormat="0" applyFill="0" applyAlignment="0" applyProtection="0"/>
    <xf numFmtId="0" fontId="166" fillId="0" borderId="30" applyNumberFormat="0" applyFill="0" applyAlignment="0" applyProtection="0"/>
    <xf numFmtId="0" fontId="165" fillId="0" borderId="0" applyNumberFormat="0" applyFill="0" applyBorder="0" applyAlignment="0" applyProtection="0"/>
    <xf numFmtId="0" fontId="166" fillId="0" borderId="0" applyNumberFormat="0" applyFill="0" applyBorder="0" applyAlignment="0" applyProtection="0"/>
    <xf numFmtId="0" fontId="167" fillId="42" borderId="26" applyNumberFormat="0" applyAlignment="0" applyProtection="0"/>
    <xf numFmtId="0" fontId="168" fillId="42" borderId="26" applyNumberFormat="0" applyAlignment="0" applyProtection="0"/>
    <xf numFmtId="0" fontId="80" fillId="57" borderId="0"/>
    <xf numFmtId="0" fontId="169" fillId="0" borderId="31" applyNumberFormat="0" applyFill="0" applyAlignment="0" applyProtection="0"/>
    <xf numFmtId="0" fontId="170" fillId="0" borderId="31" applyNumberFormat="0" applyFill="0" applyAlignment="0" applyProtection="0"/>
    <xf numFmtId="0" fontId="171" fillId="58" borderId="0" applyNumberFormat="0" applyBorder="0" applyAlignment="0" applyProtection="0"/>
    <xf numFmtId="0" fontId="172" fillId="5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24" fillId="0" borderId="0"/>
    <xf numFmtId="0" fontId="24" fillId="0" borderId="0"/>
    <xf numFmtId="0" fontId="24" fillId="0" borderId="0"/>
    <xf numFmtId="0" fontId="24" fillId="0" borderId="0"/>
    <xf numFmtId="0" fontId="6" fillId="0" borderId="0"/>
    <xf numFmtId="0" fontId="6" fillId="0" borderId="0"/>
    <xf numFmtId="0"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0" borderId="0"/>
    <xf numFmtId="0" fontId="3" fillId="0" borderId="0"/>
    <xf numFmtId="0" fontId="3" fillId="0" borderId="0"/>
    <xf numFmtId="0" fontId="174" fillId="59" borderId="32" applyNumberFormat="0" applyFont="0" applyAlignment="0" applyProtection="0"/>
    <xf numFmtId="0" fontId="155" fillId="59" borderId="32" applyNumberFormat="0" applyFont="0" applyAlignment="0" applyProtection="0"/>
    <xf numFmtId="0" fontId="175" fillId="0" borderId="33">
      <alignment vertical="center"/>
    </xf>
    <xf numFmtId="0" fontId="176" fillId="0" borderId="33">
      <alignment vertical="center"/>
    </xf>
    <xf numFmtId="0" fontId="177" fillId="55" borderId="34" applyNumberFormat="0" applyAlignment="0" applyProtection="0"/>
    <xf numFmtId="0" fontId="178" fillId="55" borderId="34" applyNumberFormat="0" applyAlignment="0" applyProtection="0"/>
    <xf numFmtId="9" fontId="3" fillId="0" borderId="0" applyFont="0" applyFill="0" applyBorder="0" applyAlignment="0" applyProtection="0"/>
    <xf numFmtId="9" fontId="3" fillId="0" borderId="0" applyFont="0" applyFill="0" applyBorder="0" applyAlignment="0" applyProtection="0"/>
    <xf numFmtId="1" fontId="3" fillId="0" borderId="24" applyNumberFormat="0" applyFill="0" applyAlignment="0" applyProtection="0">
      <alignment horizontal="center" vertical="center"/>
    </xf>
    <xf numFmtId="4" fontId="98" fillId="18" borderId="34" applyNumberFormat="0" applyProtection="0">
      <alignment horizontal="left" vertical="center" indent="1"/>
    </xf>
    <xf numFmtId="0" fontId="3" fillId="60" borderId="34" applyNumberFormat="0" applyProtection="0">
      <alignment horizontal="left" vertical="center" indent="1"/>
    </xf>
    <xf numFmtId="0" fontId="19" fillId="0" borderId="0"/>
    <xf numFmtId="0" fontId="32" fillId="0" borderId="0"/>
    <xf numFmtId="0" fontId="179" fillId="0" borderId="0" applyNumberFormat="0" applyFill="0" applyBorder="0" applyAlignment="0" applyProtection="0"/>
    <xf numFmtId="0" fontId="180" fillId="0" borderId="0" applyNumberFormat="0" applyFill="0" applyBorder="0" applyAlignment="0" applyProtection="0"/>
    <xf numFmtId="0" fontId="181" fillId="0" borderId="35" applyNumberFormat="0" applyFill="0" applyAlignment="0" applyProtection="0"/>
    <xf numFmtId="0" fontId="82" fillId="0" borderId="35" applyNumberFormat="0" applyFill="0" applyAlignment="0" applyProtection="0"/>
    <xf numFmtId="0" fontId="182" fillId="0" borderId="0" applyNumberFormat="0" applyFill="0" applyBorder="0" applyAlignment="0" applyProtection="0"/>
    <xf numFmtId="0" fontId="183" fillId="0" borderId="0" applyNumberFormat="0" applyFill="0" applyBorder="0" applyAlignment="0" applyProtection="0"/>
    <xf numFmtId="0" fontId="155" fillId="0" borderId="0" applyFont="0" applyFill="0" applyBorder="0" applyAlignment="0" applyProtection="0"/>
    <xf numFmtId="0" fontId="3" fillId="0" borderId="0" applyFont="0" applyFill="0" applyBorder="0" applyAlignment="0" applyProtection="0"/>
    <xf numFmtId="269" fontId="3" fillId="0" borderId="0" applyFont="0" applyFill="0" applyBorder="0" applyAlignment="0" applyProtection="0"/>
    <xf numFmtId="167" fontId="3" fillId="0" borderId="0" applyFont="0" applyFill="0" applyBorder="0" applyAlignment="0" applyProtection="0"/>
    <xf numFmtId="269" fontId="3" fillId="0" borderId="0" applyFont="0" applyFill="0" applyBorder="0" applyAlignment="0" applyProtection="0"/>
    <xf numFmtId="0" fontId="3" fillId="0" borderId="0" applyFont="0" applyFill="0" applyBorder="0" applyAlignment="0" applyProtection="0"/>
    <xf numFmtId="170" fontId="184" fillId="0" borderId="0" applyFont="0" applyFill="0" applyBorder="0" applyAlignment="0" applyProtection="0"/>
    <xf numFmtId="170" fontId="3" fillId="0" borderId="0" applyFont="0" applyFill="0" applyBorder="0" applyAlignment="0" applyProtection="0"/>
    <xf numFmtId="0" fontId="142" fillId="0" borderId="0" applyFont="0" applyFill="0" applyBorder="0" applyAlignment="0" applyProtection="0"/>
    <xf numFmtId="43" fontId="1" fillId="0" borderId="0" applyFont="0" applyFill="0" applyBorder="0" applyAlignment="0" applyProtection="0"/>
    <xf numFmtId="270" fontId="1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71" fontId="3" fillId="0" borderId="0" applyFont="0" applyFill="0" applyBorder="0" applyAlignment="0" applyProtection="0"/>
    <xf numFmtId="271" fontId="3" fillId="0" borderId="0" applyFont="0" applyFill="0" applyBorder="0" applyAlignment="0" applyProtection="0"/>
    <xf numFmtId="170" fontId="3" fillId="0" borderId="0" applyFont="0" applyFill="0" applyBorder="0" applyAlignment="0" applyProtection="0"/>
    <xf numFmtId="271"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170" fontId="3" fillId="0" borderId="0" applyFont="0" applyFill="0" applyBorder="0" applyAlignment="0" applyProtection="0"/>
    <xf numFmtId="170" fontId="155" fillId="0" borderId="0" applyFont="0" applyFill="0" applyBorder="0" applyAlignment="0" applyProtection="0"/>
    <xf numFmtId="170"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70" fontId="3" fillId="0" borderId="0" applyFont="0" applyFill="0" applyBorder="0" applyAlignment="0" applyProtection="0"/>
    <xf numFmtId="170" fontId="155"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67" fontId="3" fillId="0" borderId="0" applyFont="0" applyFill="0" applyBorder="0" applyAlignment="0" applyProtection="0"/>
    <xf numFmtId="269" fontId="3" fillId="0" borderId="0" applyFont="0" applyFill="0" applyBorder="0" applyAlignment="0" applyProtection="0"/>
    <xf numFmtId="0" fontId="3" fillId="0" borderId="0" applyFont="0" applyFill="0" applyBorder="0" applyAlignment="0" applyProtection="0"/>
    <xf numFmtId="165" fontId="3" fillId="0" borderId="0" applyFont="0" applyFill="0" applyBorder="0" applyAlignment="0" applyProtection="0"/>
    <xf numFmtId="43" fontId="185"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5" fillId="0" borderId="0" applyFont="0" applyFill="0" applyBorder="0" applyAlignment="0" applyProtection="0"/>
    <xf numFmtId="43" fontId="185" fillId="0" borderId="0" applyFont="0" applyFill="0" applyBorder="0" applyAlignment="0" applyProtection="0"/>
    <xf numFmtId="0" fontId="186" fillId="0" borderId="0" applyNumberFormat="0" applyFill="0" applyBorder="0" applyAlignment="0" applyProtection="0">
      <alignment vertical="top"/>
      <protection locked="0"/>
    </xf>
    <xf numFmtId="0" fontId="187" fillId="0" borderId="0" applyNumberFormat="0" applyFill="0" applyBorder="0" applyAlignment="0" applyProtection="0">
      <alignment vertical="top"/>
      <protection locked="0"/>
    </xf>
    <xf numFmtId="9" fontId="3" fillId="0" borderId="0" applyFont="0" applyFill="0" applyBorder="0" applyAlignment="0" applyProtection="0"/>
    <xf numFmtId="9" fontId="3" fillId="0" borderId="0" applyFont="0" applyFill="0" applyBorder="0" applyAlignment="0" applyProtection="0"/>
    <xf numFmtId="0" fontId="188"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9" fontId="190" fillId="0" borderId="0" applyFont="0" applyFill="0" applyBorder="0" applyAlignment="0" applyProtection="0"/>
    <xf numFmtId="0" fontId="155" fillId="0" borderId="0"/>
    <xf numFmtId="0" fontId="155" fillId="0" borderId="0"/>
    <xf numFmtId="0" fontId="3" fillId="0" borderId="0"/>
    <xf numFmtId="0" fontId="3" fillId="0" borderId="0"/>
    <xf numFmtId="0" fontId="3" fillId="0" borderId="0"/>
    <xf numFmtId="0" fontId="3" fillId="0" borderId="0"/>
    <xf numFmtId="0" fontId="142" fillId="0" borderId="0"/>
    <xf numFmtId="0" fontId="191" fillId="0" borderId="0"/>
    <xf numFmtId="0" fontId="3" fillId="0" borderId="0"/>
    <xf numFmtId="0" fontId="3" fillId="0" borderId="0"/>
    <xf numFmtId="0" fontId="155" fillId="0" borderId="0"/>
    <xf numFmtId="0" fontId="192" fillId="0" borderId="0"/>
    <xf numFmtId="0" fontId="3" fillId="0" borderId="0"/>
    <xf numFmtId="0" fontId="142" fillId="0" borderId="0"/>
    <xf numFmtId="0" fontId="155" fillId="0" borderId="0"/>
    <xf numFmtId="0" fontId="193" fillId="0" borderId="0"/>
    <xf numFmtId="0" fontId="193" fillId="0" borderId="0"/>
    <xf numFmtId="0" fontId="3" fillId="0" borderId="0" applyAlignment="0"/>
    <xf numFmtId="0" fontId="3" fillId="0" borderId="0"/>
    <xf numFmtId="0" fontId="3" fillId="0" borderId="0"/>
    <xf numFmtId="0" fontId="155" fillId="0" borderId="0"/>
    <xf numFmtId="0" fontId="3" fillId="0" borderId="0"/>
    <xf numFmtId="0" fontId="3" fillId="0" borderId="0"/>
    <xf numFmtId="0" fontId="3" fillId="0" borderId="0"/>
    <xf numFmtId="0" fontId="194" fillId="0" borderId="0"/>
    <xf numFmtId="0" fontId="155" fillId="0" borderId="0"/>
    <xf numFmtId="0" fontId="3" fillId="0" borderId="0"/>
    <xf numFmtId="0" fontId="3" fillId="0" borderId="0"/>
    <xf numFmtId="0" fontId="155" fillId="0" borderId="0"/>
    <xf numFmtId="6" fontId="3" fillId="0" borderId="0" applyFont="0" applyFill="0" applyBorder="0" applyAlignment="0" applyProtection="0"/>
    <xf numFmtId="8" fontId="3" fillId="0" borderId="0" applyFont="0" applyFill="0" applyBorder="0" applyAlignment="0" applyProtection="0"/>
    <xf numFmtId="5" fontId="3" fillId="0" borderId="0" applyFont="0" applyFill="0" applyBorder="0" applyAlignment="0" applyProtection="0"/>
    <xf numFmtId="7" fontId="3" fillId="0" borderId="0" applyFont="0" applyFill="0" applyBorder="0" applyAlignment="0" applyProtection="0"/>
    <xf numFmtId="0" fontId="19" fillId="0" borderId="0"/>
    <xf numFmtId="0" fontId="190" fillId="0" borderId="0"/>
    <xf numFmtId="0" fontId="28" fillId="0" borderId="0"/>
    <xf numFmtId="0" fontId="3" fillId="0" borderId="0"/>
    <xf numFmtId="0"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0"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179" fontId="3" fillId="0" borderId="0"/>
    <xf numFmtId="0" fontId="3" fillId="0" borderId="0"/>
    <xf numFmtId="0" fontId="197" fillId="0" borderId="0" applyNumberFormat="0" applyFill="0" applyBorder="0" applyAlignment="0" applyProtection="0">
      <alignment vertical="top"/>
      <protection locked="0"/>
    </xf>
    <xf numFmtId="0" fontId="36" fillId="0" borderId="0">
      <protection locked="0"/>
    </xf>
    <xf numFmtId="170" fontId="45" fillId="0" borderId="0" applyFont="0" applyFill="0" applyBorder="0" applyAlignment="0" applyProtection="0"/>
    <xf numFmtId="0" fontId="3" fillId="0" borderId="0"/>
    <xf numFmtId="167" fontId="26" fillId="0" borderId="0" applyFont="0" applyFill="0" applyBorder="0" applyAlignment="0" applyProtection="0"/>
    <xf numFmtId="167" fontId="26" fillId="0" borderId="0" applyFont="0" applyFill="0" applyBorder="0" applyAlignment="0" applyProtection="0"/>
    <xf numFmtId="193" fontId="26" fillId="0" borderId="0" applyFont="0" applyFill="0" applyBorder="0" applyAlignment="0" applyProtection="0"/>
    <xf numFmtId="167" fontId="26" fillId="0" borderId="0" applyFont="0" applyFill="0" applyBorder="0" applyAlignment="0" applyProtection="0"/>
    <xf numFmtId="9" fontId="28" fillId="0" borderId="0" applyFont="0" applyFill="0" applyBorder="0" applyAlignment="0" applyProtection="0"/>
    <xf numFmtId="0" fontId="28" fillId="0" borderId="0"/>
  </cellStyleXfs>
  <cellXfs count="676">
    <xf numFmtId="0" fontId="0" fillId="0" borderId="0" xfId="0"/>
    <xf numFmtId="0" fontId="14" fillId="2" borderId="4" xfId="9" applyNumberFormat="1" applyFont="1" applyFill="1" applyBorder="1" applyAlignment="1">
      <alignment horizontal="center" vertical="center"/>
    </xf>
    <xf numFmtId="0" fontId="14" fillId="0" borderId="4" xfId="43" applyFont="1" applyFill="1" applyBorder="1" applyAlignment="1">
      <alignment horizontal="left" vertical="center" wrapText="1"/>
    </xf>
    <xf numFmtId="0" fontId="15" fillId="0" borderId="0" xfId="0" applyFont="1" applyFill="1" applyAlignment="1">
      <alignment wrapText="1"/>
    </xf>
    <xf numFmtId="49" fontId="14" fillId="0" borderId="4" xfId="0" applyNumberFormat="1" applyFont="1" applyFill="1" applyBorder="1" applyAlignment="1">
      <alignment horizontal="center" vertical="center"/>
    </xf>
    <xf numFmtId="0" fontId="15" fillId="0" borderId="4" xfId="0" applyFont="1" applyFill="1" applyBorder="1" applyAlignment="1">
      <alignment horizontal="center" vertical="center"/>
    </xf>
    <xf numFmtId="0" fontId="15" fillId="0" borderId="0" xfId="0" applyFont="1" applyFill="1" applyAlignment="1">
      <alignment vertical="center"/>
    </xf>
    <xf numFmtId="0" fontId="15" fillId="0" borderId="4" xfId="0" applyNumberFormat="1" applyFont="1" applyFill="1" applyBorder="1" applyAlignment="1">
      <alignment horizontal="center" vertical="center"/>
    </xf>
    <xf numFmtId="0" fontId="15" fillId="0" borderId="4" xfId="0" applyFont="1" applyBorder="1"/>
    <xf numFmtId="44" fontId="125" fillId="0" borderId="4" xfId="43" applyNumberFormat="1" applyFont="1" applyFill="1" applyBorder="1" applyAlignment="1">
      <alignment vertical="center" wrapText="1"/>
    </xf>
    <xf numFmtId="0" fontId="15" fillId="0" borderId="4" xfId="0" applyFont="1" applyBorder="1" applyAlignment="1">
      <alignment horizontal="center"/>
    </xf>
    <xf numFmtId="0" fontId="15" fillId="0" borderId="0" xfId="0" applyFont="1"/>
    <xf numFmtId="0" fontId="13" fillId="0" borderId="0" xfId="0" applyFont="1" applyFill="1" applyAlignment="1">
      <alignment vertical="center"/>
    </xf>
    <xf numFmtId="0" fontId="15" fillId="0" borderId="0" xfId="0" applyFont="1" applyBorder="1"/>
    <xf numFmtId="0" fontId="15" fillId="0" borderId="0" xfId="0" applyFont="1" applyAlignment="1">
      <alignment horizontal="center"/>
    </xf>
    <xf numFmtId="0" fontId="15" fillId="0" borderId="4" xfId="0" applyFont="1" applyBorder="1" applyAlignment="1">
      <alignment horizontal="center" vertical="center"/>
    </xf>
    <xf numFmtId="4" fontId="15" fillId="0" borderId="0" xfId="0" applyNumberFormat="1" applyFont="1"/>
    <xf numFmtId="0" fontId="14" fillId="0" borderId="4" xfId="43" applyFont="1" applyFill="1" applyBorder="1" applyAlignment="1">
      <alignment horizontal="justify" vertical="center" wrapText="1"/>
    </xf>
    <xf numFmtId="0" fontId="15" fillId="0" borderId="4" xfId="0" applyFont="1" applyFill="1" applyBorder="1"/>
    <xf numFmtId="0" fontId="13" fillId="0" borderId="0" xfId="44" applyFont="1" applyFill="1" applyAlignment="1">
      <alignment horizontal="justify" vertical="center"/>
    </xf>
    <xf numFmtId="0" fontId="13" fillId="0" borderId="0" xfId="44" applyFont="1" applyFill="1" applyAlignment="1">
      <alignment vertical="center" wrapText="1"/>
    </xf>
    <xf numFmtId="0" fontId="13" fillId="0" borderId="0" xfId="44" applyFont="1" applyFill="1" applyAlignment="1">
      <alignment vertical="center"/>
    </xf>
    <xf numFmtId="0" fontId="127" fillId="0" borderId="0" xfId="44" applyFont="1" applyFill="1" applyAlignment="1">
      <alignment horizontal="center" vertical="center"/>
    </xf>
    <xf numFmtId="0" fontId="14" fillId="0" borderId="7" xfId="44" applyFont="1" applyFill="1" applyBorder="1" applyAlignment="1">
      <alignment horizontal="center" vertical="center" wrapText="1"/>
    </xf>
    <xf numFmtId="0" fontId="14" fillId="0" borderId="7" xfId="44" applyNumberFormat="1" applyFont="1" applyFill="1" applyBorder="1" applyAlignment="1">
      <alignment horizontal="left" vertical="center" wrapText="1"/>
    </xf>
    <xf numFmtId="0" fontId="15" fillId="0" borderId="22" xfId="44" applyFont="1" applyFill="1" applyBorder="1" applyAlignment="1">
      <alignment horizontal="center" vertical="center" wrapText="1"/>
    </xf>
    <xf numFmtId="0" fontId="14" fillId="0" borderId="4" xfId="44" applyNumberFormat="1" applyFont="1" applyFill="1" applyBorder="1" applyAlignment="1">
      <alignment horizontal="left" vertical="center" wrapText="1"/>
    </xf>
    <xf numFmtId="0" fontId="15" fillId="0" borderId="4" xfId="44" applyFont="1" applyFill="1" applyBorder="1" applyAlignment="1">
      <alignment horizontal="center" vertical="center" wrapText="1"/>
    </xf>
    <xf numFmtId="0" fontId="15" fillId="0" borderId="4" xfId="44" applyNumberFormat="1" applyFont="1" applyFill="1" applyBorder="1" applyAlignment="1">
      <alignment horizontal="left" vertical="center" wrapText="1"/>
    </xf>
    <xf numFmtId="175" fontId="14" fillId="0" borderId="7" xfId="3" applyNumberFormat="1" applyFont="1" applyFill="1" applyBorder="1" applyAlignment="1">
      <alignment vertical="center" wrapText="1"/>
    </xf>
    <xf numFmtId="175" fontId="14" fillId="0" borderId="4" xfId="3" applyNumberFormat="1" applyFont="1" applyFill="1" applyBorder="1" applyAlignment="1">
      <alignment vertical="center" wrapText="1"/>
    </xf>
    <xf numFmtId="0" fontId="15" fillId="0" borderId="20" xfId="44" applyFont="1" applyFill="1" applyBorder="1" applyAlignment="1">
      <alignment horizontal="center" vertical="center" wrapText="1"/>
    </xf>
    <xf numFmtId="175" fontId="14" fillId="0" borderId="20" xfId="3" applyNumberFormat="1" applyFont="1" applyFill="1" applyBorder="1" applyAlignment="1">
      <alignment vertical="center" wrapText="1"/>
    </xf>
    <xf numFmtId="0" fontId="14" fillId="0" borderId="23" xfId="44" applyFont="1" applyFill="1" applyBorder="1" applyAlignment="1">
      <alignment horizontal="center" vertical="center"/>
    </xf>
    <xf numFmtId="175" fontId="14" fillId="0" borderId="23" xfId="3" applyNumberFormat="1" applyFont="1" applyFill="1" applyBorder="1" applyAlignment="1">
      <alignment horizontal="justify" vertical="center"/>
    </xf>
    <xf numFmtId="0" fontId="14" fillId="0" borderId="0" xfId="44" applyFont="1" applyFill="1" applyAlignment="1">
      <alignment horizontal="left" vertical="center" wrapText="1"/>
    </xf>
    <xf numFmtId="0" fontId="14" fillId="0" borderId="0" xfId="44" applyFont="1" applyAlignment="1">
      <alignment horizontal="left" vertical="center" wrapText="1"/>
    </xf>
    <xf numFmtId="0" fontId="15" fillId="0" borderId="0" xfId="44" applyFont="1" applyFill="1" applyAlignment="1">
      <alignment horizontal="center" vertical="center"/>
    </xf>
    <xf numFmtId="0" fontId="15" fillId="0" borderId="0" xfId="44" applyFont="1" applyFill="1" applyAlignment="1">
      <alignment horizontal="justify" vertical="center"/>
    </xf>
    <xf numFmtId="0" fontId="15" fillId="0" borderId="0" xfId="44" applyNumberFormat="1" applyFont="1" applyFill="1" applyAlignment="1">
      <alignment vertical="center"/>
    </xf>
    <xf numFmtId="175" fontId="131" fillId="0" borderId="0" xfId="3" applyNumberFormat="1" applyFont="1" applyFill="1" applyAlignment="1">
      <alignment horizontal="justify" vertical="center"/>
    </xf>
    <xf numFmtId="0" fontId="132" fillId="0" borderId="0" xfId="44" applyFont="1" applyFill="1" applyAlignment="1">
      <alignment vertical="center"/>
    </xf>
    <xf numFmtId="0" fontId="15" fillId="0" borderId="0" xfId="44" applyFont="1" applyFill="1" applyAlignment="1">
      <alignment horizontal="left" vertical="center" wrapText="1"/>
    </xf>
    <xf numFmtId="0" fontId="13" fillId="0" borderId="0" xfId="44" applyFont="1" applyFill="1" applyAlignment="1">
      <alignment horizontal="center" vertical="center"/>
    </xf>
    <xf numFmtId="175" fontId="13" fillId="0" borderId="0" xfId="3" applyNumberFormat="1" applyFont="1" applyFill="1" applyAlignment="1">
      <alignment horizontal="justify" vertical="center"/>
    </xf>
    <xf numFmtId="43" fontId="13" fillId="0" borderId="0" xfId="3210" applyFont="1" applyFill="1" applyAlignment="1">
      <alignment vertical="center"/>
    </xf>
    <xf numFmtId="43" fontId="15" fillId="0" borderId="0" xfId="0" applyNumberFormat="1" applyFont="1"/>
    <xf numFmtId="4" fontId="14" fillId="0" borderId="7" xfId="0" applyNumberFormat="1" applyFont="1" applyFill="1" applyBorder="1" applyAlignment="1">
      <alignment horizontal="center" vertical="center" wrapText="1"/>
    </xf>
    <xf numFmtId="0" fontId="14" fillId="0" borderId="7" xfId="0" applyFont="1" applyFill="1" applyBorder="1" applyAlignment="1">
      <alignment horizontal="center" wrapText="1"/>
    </xf>
    <xf numFmtId="0" fontId="14" fillId="0" borderId="4" xfId="0" applyFont="1" applyFill="1" applyBorder="1" applyAlignment="1">
      <alignment horizontal="center" vertical="center" wrapText="1"/>
    </xf>
    <xf numFmtId="4" fontId="14" fillId="0" borderId="4" xfId="0" applyNumberFormat="1" applyFont="1" applyFill="1" applyBorder="1" applyAlignment="1">
      <alignment horizontal="center" vertical="center" wrapText="1"/>
    </xf>
    <xf numFmtId="0" fontId="14" fillId="0" borderId="4" xfId="3023" applyFont="1" applyFill="1" applyBorder="1" applyAlignment="1">
      <alignment horizontal="center" vertical="center"/>
    </xf>
    <xf numFmtId="0" fontId="14" fillId="0" borderId="22" xfId="3023" applyFont="1" applyFill="1" applyBorder="1" applyAlignment="1">
      <alignment horizontal="left" vertical="center"/>
    </xf>
    <xf numFmtId="4" fontId="15" fillId="0" borderId="4" xfId="3023" applyNumberFormat="1" applyFont="1" applyFill="1" applyBorder="1" applyAlignment="1">
      <alignment horizontal="center" vertical="center"/>
    </xf>
    <xf numFmtId="0" fontId="15" fillId="0" borderId="4" xfId="3023" applyFont="1" applyFill="1" applyBorder="1" applyAlignment="1">
      <alignment horizontal="center" vertical="center"/>
    </xf>
    <xf numFmtId="0" fontId="15" fillId="0" borderId="20" xfId="3023" applyFont="1" applyFill="1" applyBorder="1" applyAlignment="1">
      <alignment horizontal="center" vertical="center"/>
    </xf>
    <xf numFmtId="0" fontId="15" fillId="0" borderId="4" xfId="3023" applyFont="1" applyFill="1" applyBorder="1" applyAlignment="1">
      <alignment horizontal="left" vertical="center"/>
    </xf>
    <xf numFmtId="4" fontId="25" fillId="0" borderId="4" xfId="3023" applyNumberFormat="1" applyFont="1" applyFill="1" applyBorder="1" applyAlignment="1">
      <alignment horizontal="center" vertical="center"/>
    </xf>
    <xf numFmtId="43" fontId="13" fillId="0" borderId="25" xfId="3210" applyFont="1" applyFill="1" applyBorder="1" applyAlignment="1" applyProtection="1">
      <alignment vertical="center"/>
    </xf>
    <xf numFmtId="49" fontId="128" fillId="0" borderId="4" xfId="0" applyNumberFormat="1" applyFont="1" applyFill="1" applyBorder="1" applyAlignment="1" applyProtection="1">
      <alignment vertical="center" wrapText="1"/>
      <protection locked="0"/>
    </xf>
    <xf numFmtId="49" fontId="136" fillId="0" borderId="25" xfId="0" applyNumberFormat="1" applyFont="1" applyFill="1" applyBorder="1" applyAlignment="1" applyProtection="1">
      <alignment vertical="center" wrapText="1"/>
      <protection locked="0"/>
    </xf>
    <xf numFmtId="0" fontId="14" fillId="0" borderId="4" xfId="3023" applyFont="1" applyFill="1" applyBorder="1" applyAlignment="1">
      <alignment horizontal="left" vertical="center"/>
    </xf>
    <xf numFmtId="0" fontId="15" fillId="0" borderId="22" xfId="3023" applyFont="1" applyFill="1" applyBorder="1" applyAlignment="1">
      <alignment horizontal="left" vertical="center" wrapText="1"/>
    </xf>
    <xf numFmtId="0" fontId="15" fillId="0" borderId="24" xfId="3023" applyFont="1" applyFill="1" applyBorder="1" applyAlignment="1">
      <alignment horizontal="left" vertical="center" wrapText="1"/>
    </xf>
    <xf numFmtId="49" fontId="125" fillId="0" borderId="4" xfId="0" applyNumberFormat="1" applyFont="1" applyFill="1" applyBorder="1" applyAlignment="1" applyProtection="1">
      <alignment vertical="center" wrapText="1"/>
      <protection locked="0"/>
    </xf>
    <xf numFmtId="0" fontId="15" fillId="0" borderId="4" xfId="3023" applyFont="1" applyFill="1" applyBorder="1" applyAlignment="1">
      <alignment horizontal="left" vertical="center" wrapText="1"/>
    </xf>
    <xf numFmtId="43" fontId="15" fillId="0" borderId="0" xfId="34" applyNumberFormat="1" applyFont="1" applyAlignment="1">
      <alignment horizontal="center" vertical="center"/>
    </xf>
    <xf numFmtId="0" fontId="14" fillId="0" borderId="7" xfId="3211" applyFont="1" applyFill="1" applyBorder="1" applyAlignment="1">
      <alignment horizontal="center" vertical="center" wrapText="1"/>
    </xf>
    <xf numFmtId="0" fontId="14" fillId="0" borderId="7" xfId="3211" applyFont="1" applyFill="1" applyBorder="1" applyAlignment="1">
      <alignment vertical="center" wrapText="1"/>
    </xf>
    <xf numFmtId="4" fontId="14" fillId="0" borderId="7" xfId="3211" applyNumberFormat="1" applyFont="1" applyFill="1" applyBorder="1" applyAlignment="1">
      <alignment vertical="center" wrapText="1"/>
    </xf>
    <xf numFmtId="3" fontId="15" fillId="0" borderId="7" xfId="3211" applyNumberFormat="1" applyFont="1" applyFill="1" applyBorder="1" applyAlignment="1">
      <alignment vertical="center" wrapText="1"/>
    </xf>
    <xf numFmtId="175" fontId="15" fillId="0" borderId="7" xfId="2916" applyNumberFormat="1" applyFont="1" applyFill="1" applyBorder="1" applyAlignment="1">
      <alignment vertical="center" wrapText="1"/>
    </xf>
    <xf numFmtId="0" fontId="14" fillId="0" borderId="7" xfId="42" applyNumberFormat="1" applyFont="1" applyFill="1" applyBorder="1" applyAlignment="1">
      <alignment horizontal="center" vertical="center" wrapText="1"/>
    </xf>
    <xf numFmtId="0" fontId="127" fillId="0" borderId="0" xfId="3211" applyFont="1" applyFill="1" applyAlignment="1">
      <alignment vertical="center" wrapText="1"/>
    </xf>
    <xf numFmtId="0" fontId="15" fillId="0" borderId="4" xfId="3211" applyFont="1" applyFill="1" applyBorder="1" applyAlignment="1">
      <alignment horizontal="center" vertical="center" wrapText="1"/>
    </xf>
    <xf numFmtId="0" fontId="15" fillId="0" borderId="4" xfId="3211" applyFont="1" applyFill="1" applyBorder="1" applyAlignment="1">
      <alignment vertical="center" wrapText="1"/>
    </xf>
    <xf numFmtId="4" fontId="15" fillId="0" borderId="4" xfId="3211" applyNumberFormat="1" applyFont="1" applyFill="1" applyBorder="1" applyAlignment="1">
      <alignment vertical="center" wrapText="1"/>
    </xf>
    <xf numFmtId="3" fontId="15" fillId="0" borderId="4" xfId="42" applyNumberFormat="1" applyFont="1" applyFill="1" applyBorder="1" applyAlignment="1">
      <alignment vertical="center" wrapText="1"/>
    </xf>
    <xf numFmtId="0" fontId="13" fillId="0" borderId="0" xfId="3211" applyFont="1" applyFill="1" applyAlignment="1">
      <alignment vertical="center" wrapText="1"/>
    </xf>
    <xf numFmtId="4" fontId="138" fillId="0" borderId="4" xfId="42" applyNumberFormat="1" applyFont="1" applyFill="1" applyBorder="1" applyAlignment="1">
      <alignment horizontal="right" vertical="center"/>
    </xf>
    <xf numFmtId="0" fontId="15" fillId="0" borderId="4" xfId="3212" applyFont="1" applyFill="1" applyBorder="1" applyAlignment="1">
      <alignment horizontal="center" vertical="center"/>
    </xf>
    <xf numFmtId="268" fontId="15" fillId="0" borderId="4" xfId="42" applyNumberFormat="1" applyFont="1" applyFill="1" applyBorder="1" applyAlignment="1">
      <alignment vertical="center" wrapText="1"/>
    </xf>
    <xf numFmtId="4" fontId="15" fillId="0" borderId="4" xfId="3211" quotePrefix="1" applyNumberFormat="1" applyFont="1" applyFill="1" applyBorder="1" applyAlignment="1">
      <alignment vertical="center" wrapText="1"/>
    </xf>
    <xf numFmtId="0" fontId="15" fillId="0" borderId="4" xfId="2916" applyNumberFormat="1" applyFont="1" applyFill="1" applyBorder="1" applyAlignment="1">
      <alignment horizontal="center" vertical="center" wrapText="1"/>
    </xf>
    <xf numFmtId="4" fontId="15" fillId="0" borderId="4" xfId="3214" applyNumberFormat="1" applyFont="1" applyFill="1" applyBorder="1" applyAlignment="1">
      <alignment vertical="center" wrapText="1"/>
    </xf>
    <xf numFmtId="43" fontId="15" fillId="0" borderId="0" xfId="3023" applyNumberFormat="1" applyFont="1" applyFill="1" applyAlignment="1">
      <alignment horizontal="center" vertical="center"/>
    </xf>
    <xf numFmtId="44" fontId="15" fillId="2" borderId="4" xfId="42" applyNumberFormat="1" applyFont="1" applyFill="1" applyBorder="1" applyAlignment="1">
      <alignment vertical="center" wrapText="1"/>
    </xf>
    <xf numFmtId="0" fontId="14" fillId="0" borderId="4" xfId="3211" applyFont="1" applyFill="1" applyBorder="1" applyAlignment="1">
      <alignment horizontal="center" vertical="center" wrapText="1"/>
    </xf>
    <xf numFmtId="0" fontId="14" fillId="0" borderId="4" xfId="3211" applyFont="1" applyFill="1" applyBorder="1" applyAlignment="1">
      <alignment vertical="center" wrapText="1"/>
    </xf>
    <xf numFmtId="4" fontId="14" fillId="0" borderId="4" xfId="3211" applyNumberFormat="1" applyFont="1" applyFill="1" applyBorder="1" applyAlignment="1">
      <alignment vertical="center" wrapText="1"/>
    </xf>
    <xf numFmtId="0" fontId="15" fillId="0" borderId="4" xfId="3211" applyFont="1" applyFill="1" applyBorder="1" applyAlignment="1">
      <alignment vertical="center"/>
    </xf>
    <xf numFmtId="4" fontId="15" fillId="0" borderId="4" xfId="3211" applyNumberFormat="1" applyFont="1" applyFill="1" applyBorder="1" applyAlignment="1">
      <alignment vertical="center"/>
    </xf>
    <xf numFmtId="4" fontId="138" fillId="0" borderId="4" xfId="42" applyNumberFormat="1" applyFont="1" applyFill="1" applyBorder="1" applyAlignment="1">
      <alignment horizontal="left" vertical="center"/>
    </xf>
    <xf numFmtId="43" fontId="15" fillId="0" borderId="0" xfId="3216" applyNumberFormat="1" applyFont="1" applyAlignment="1">
      <alignment horizontal="center" vertical="center"/>
    </xf>
    <xf numFmtId="0" fontId="19" fillId="0" borderId="0" xfId="3211" applyFont="1" applyFill="1" applyAlignment="1">
      <alignment horizontal="center" vertical="center" wrapText="1"/>
    </xf>
    <xf numFmtId="0" fontId="19" fillId="0" borderId="0" xfId="3211" applyFont="1" applyFill="1" applyAlignment="1">
      <alignment vertical="center" wrapText="1"/>
    </xf>
    <xf numFmtId="4" fontId="19" fillId="0" borderId="0" xfId="3211" applyNumberFormat="1" applyFont="1" applyFill="1" applyAlignment="1">
      <alignment vertical="center" wrapText="1"/>
    </xf>
    <xf numFmtId="3" fontId="19" fillId="0" borderId="0" xfId="3211" applyNumberFormat="1" applyFont="1" applyFill="1" applyAlignment="1">
      <alignment vertical="center" wrapText="1"/>
    </xf>
    <xf numFmtId="43" fontId="15" fillId="2" borderId="0" xfId="3215" applyNumberFormat="1" applyFont="1" applyFill="1" applyAlignment="1">
      <alignment horizontal="center" vertical="center"/>
    </xf>
    <xf numFmtId="0" fontId="14" fillId="0" borderId="22" xfId="3211" applyFont="1" applyFill="1" applyBorder="1" applyAlignment="1">
      <alignment horizontal="center" vertical="center" wrapText="1"/>
    </xf>
    <xf numFmtId="0" fontId="14" fillId="0" borderId="22" xfId="42" applyNumberFormat="1" applyFont="1" applyFill="1" applyBorder="1" applyAlignment="1">
      <alignment horizontal="center" vertical="center" wrapText="1"/>
    </xf>
    <xf numFmtId="0" fontId="138" fillId="0" borderId="4" xfId="42" applyNumberFormat="1" applyFont="1" applyFill="1" applyBorder="1" applyAlignment="1">
      <alignment horizontal="left" vertical="center" wrapText="1"/>
    </xf>
    <xf numFmtId="43" fontId="13" fillId="0" borderId="0" xfId="34" applyNumberFormat="1" applyFont="1" applyAlignment="1">
      <alignment horizontal="center" vertical="center"/>
    </xf>
    <xf numFmtId="0" fontId="15" fillId="2" borderId="4" xfId="9" applyNumberFormat="1" applyFont="1" applyFill="1" applyBorder="1" applyAlignment="1">
      <alignment horizontal="center" vertical="center"/>
    </xf>
    <xf numFmtId="4" fontId="15" fillId="2" borderId="4" xfId="42" applyNumberFormat="1" applyFont="1" applyFill="1" applyBorder="1" applyAlignment="1">
      <alignment vertical="center"/>
    </xf>
    <xf numFmtId="0" fontId="15" fillId="2" borderId="4" xfId="42" applyNumberFormat="1" applyFont="1" applyFill="1" applyBorder="1" applyAlignment="1">
      <alignment horizontal="center" vertical="center"/>
    </xf>
    <xf numFmtId="0" fontId="15" fillId="0" borderId="4" xfId="36" applyFont="1" applyFill="1" applyBorder="1" applyAlignment="1">
      <alignment horizontal="center" vertical="center" wrapText="1"/>
    </xf>
    <xf numFmtId="3" fontId="15" fillId="2" borderId="4" xfId="42" applyNumberFormat="1" applyFont="1" applyFill="1" applyBorder="1" applyAlignment="1">
      <alignment vertical="center" wrapText="1"/>
    </xf>
    <xf numFmtId="44" fontId="15" fillId="0" borderId="4" xfId="42" applyNumberFormat="1" applyFont="1" applyFill="1" applyBorder="1" applyAlignment="1">
      <alignment vertical="center" wrapText="1"/>
    </xf>
    <xf numFmtId="0" fontId="14" fillId="2" borderId="0" xfId="9" applyNumberFormat="1" applyFont="1" applyFill="1" applyAlignment="1">
      <alignment horizontal="center" vertical="center"/>
    </xf>
    <xf numFmtId="43" fontId="15" fillId="2" borderId="0" xfId="3220" applyNumberFormat="1" applyFont="1" applyFill="1" applyAlignment="1">
      <alignment horizontal="center" vertical="center"/>
    </xf>
    <xf numFmtId="4" fontId="15" fillId="2" borderId="0" xfId="3220" applyNumberFormat="1" applyFont="1" applyFill="1" applyAlignment="1">
      <alignment horizontal="center" vertical="center"/>
    </xf>
    <xf numFmtId="4" fontId="15" fillId="2" borderId="0" xfId="3220" applyNumberFormat="1" applyFont="1" applyFill="1" applyAlignment="1">
      <alignment vertical="center"/>
    </xf>
    <xf numFmtId="0" fontId="13" fillId="0" borderId="0" xfId="3221" applyFont="1"/>
    <xf numFmtId="0" fontId="13" fillId="0" borderId="4" xfId="3221" applyFont="1" applyBorder="1" applyAlignment="1">
      <alignment vertical="center"/>
    </xf>
    <xf numFmtId="0" fontId="13" fillId="0" borderId="4" xfId="44" applyFont="1" applyBorder="1" applyAlignment="1">
      <alignment horizontal="left" vertical="center" wrapText="1"/>
    </xf>
    <xf numFmtId="0" fontId="127" fillId="0" borderId="4" xfId="3221" applyFont="1" applyBorder="1" applyAlignment="1">
      <alignment horizontal="center" vertical="center"/>
    </xf>
    <xf numFmtId="0" fontId="127" fillId="0" borderId="4" xfId="3221" applyFont="1" applyBorder="1" applyAlignment="1">
      <alignment vertical="center"/>
    </xf>
    <xf numFmtId="0" fontId="13" fillId="0" borderId="4" xfId="3221" quotePrefix="1" applyFont="1" applyBorder="1" applyAlignment="1">
      <alignment vertical="center"/>
    </xf>
    <xf numFmtId="0" fontId="13" fillId="0" borderId="4" xfId="3222" applyFont="1" applyFill="1" applyBorder="1" applyAlignment="1">
      <alignment horizontal="justify" vertical="center" wrapText="1"/>
    </xf>
    <xf numFmtId="0" fontId="13" fillId="0" borderId="4" xfId="3213" applyFont="1" applyFill="1" applyBorder="1" applyAlignment="1" applyProtection="1">
      <alignment horizontal="left" vertical="center" wrapText="1"/>
      <protection locked="0"/>
    </xf>
    <xf numFmtId="0" fontId="13" fillId="36" borderId="4" xfId="44" applyFont="1" applyFill="1" applyBorder="1" applyAlignment="1" applyProtection="1">
      <alignment wrapText="1"/>
      <protection locked="0"/>
    </xf>
    <xf numFmtId="49" fontId="13" fillId="0" borderId="4" xfId="3223" quotePrefix="1" applyNumberFormat="1" applyFont="1" applyBorder="1" applyAlignment="1">
      <alignment horizontal="left" vertical="center" wrapText="1"/>
    </xf>
    <xf numFmtId="0" fontId="13" fillId="36" borderId="4" xfId="44" quotePrefix="1" applyNumberFormat="1" applyFont="1" applyFill="1" applyBorder="1" applyAlignment="1" applyProtection="1">
      <alignment horizontal="left" vertical="center" wrapText="1"/>
      <protection locked="0"/>
    </xf>
    <xf numFmtId="0" fontId="13" fillId="36" borderId="4" xfId="44" applyFont="1" applyFill="1" applyBorder="1" applyAlignment="1" applyProtection="1">
      <alignment horizontal="left" wrapText="1"/>
      <protection locked="0"/>
    </xf>
    <xf numFmtId="0" fontId="127" fillId="0" borderId="4" xfId="3221" applyFont="1" applyFill="1" applyBorder="1" applyAlignment="1">
      <alignment horizontal="center" vertical="center"/>
    </xf>
    <xf numFmtId="0" fontId="13" fillId="0" borderId="4" xfId="44" applyNumberFormat="1" applyFont="1" applyFill="1" applyBorder="1" applyAlignment="1" applyProtection="1">
      <alignment horizontal="left" vertical="center" wrapText="1"/>
      <protection locked="0"/>
    </xf>
    <xf numFmtId="0" fontId="127" fillId="0" borderId="4" xfId="3221" applyFont="1" applyFill="1" applyBorder="1" applyAlignment="1">
      <alignment vertical="center"/>
    </xf>
    <xf numFmtId="0" fontId="13" fillId="0" borderId="4" xfId="44" applyFont="1" applyFill="1" applyBorder="1" applyAlignment="1" applyProtection="1">
      <alignment wrapText="1"/>
      <protection locked="0"/>
    </xf>
    <xf numFmtId="0" fontId="13" fillId="0" borderId="4" xfId="3221" applyFont="1" applyFill="1" applyBorder="1" applyAlignment="1">
      <alignment vertical="center" wrapText="1"/>
    </xf>
    <xf numFmtId="0" fontId="13" fillId="0" borderId="4" xfId="3221" applyFont="1" applyFill="1" applyBorder="1" applyAlignment="1">
      <alignment horizontal="center" vertical="center" wrapText="1"/>
    </xf>
    <xf numFmtId="0" fontId="13" fillId="0" borderId="23" xfId="3221" applyFont="1" applyBorder="1" applyAlignment="1">
      <alignment horizontal="center"/>
    </xf>
    <xf numFmtId="0" fontId="13" fillId="36" borderId="23" xfId="44" applyFont="1" applyFill="1" applyBorder="1" applyAlignment="1" applyProtection="1">
      <alignment wrapText="1"/>
      <protection locked="0"/>
    </xf>
    <xf numFmtId="49" fontId="13" fillId="0" borderId="23" xfId="3223" applyNumberFormat="1" applyFont="1" applyBorder="1" applyAlignment="1">
      <alignment horizontal="center" vertical="center" wrapText="1"/>
    </xf>
    <xf numFmtId="0" fontId="13" fillId="0" borderId="0" xfId="3221" applyFont="1" applyAlignment="1">
      <alignment horizontal="center"/>
    </xf>
    <xf numFmtId="0" fontId="15" fillId="0" borderId="7" xfId="44" applyFont="1" applyFill="1" applyBorder="1" applyAlignment="1">
      <alignment horizontal="center" vertical="center" wrapText="1"/>
    </xf>
    <xf numFmtId="0" fontId="15" fillId="0" borderId="7" xfId="44" applyNumberFormat="1" applyFont="1" applyFill="1" applyBorder="1" applyAlignment="1">
      <alignment horizontal="left" vertical="center" wrapText="1"/>
    </xf>
    <xf numFmtId="175" fontId="15" fillId="0" borderId="7" xfId="3" applyNumberFormat="1" applyFont="1" applyFill="1" applyBorder="1" applyAlignment="1" applyProtection="1">
      <alignment vertical="center" wrapText="1"/>
      <protection locked="0"/>
    </xf>
    <xf numFmtId="175" fontId="15" fillId="0" borderId="22" xfId="3" applyNumberFormat="1" applyFont="1" applyFill="1" applyBorder="1" applyAlignment="1" applyProtection="1">
      <alignment vertical="center" wrapText="1"/>
      <protection locked="0"/>
    </xf>
    <xf numFmtId="0" fontId="15" fillId="0" borderId="22" xfId="44" applyNumberFormat="1" applyFont="1" applyFill="1" applyBorder="1" applyAlignment="1">
      <alignment horizontal="left" vertical="center" wrapText="1"/>
    </xf>
    <xf numFmtId="0" fontId="15" fillId="0" borderId="4" xfId="3224" applyNumberFormat="1" applyFont="1" applyFill="1" applyBorder="1" applyAlignment="1">
      <alignment horizontal="left" vertical="center"/>
    </xf>
    <xf numFmtId="0" fontId="15" fillId="0" borderId="0" xfId="44" applyFont="1" applyAlignment="1">
      <alignment horizontal="left" vertical="center" wrapText="1"/>
    </xf>
    <xf numFmtId="0" fontId="14" fillId="0" borderId="23" xfId="44" applyNumberFormat="1" applyFont="1" applyFill="1" applyBorder="1" applyAlignment="1">
      <alignment horizontal="left" vertical="center" wrapText="1"/>
    </xf>
    <xf numFmtId="43" fontId="13" fillId="0" borderId="0" xfId="34" applyNumberFormat="1" applyFont="1" applyAlignment="1">
      <alignment horizontal="center" vertical="center" wrapText="1"/>
    </xf>
    <xf numFmtId="43" fontId="15" fillId="2" borderId="4" xfId="2911" applyFont="1" applyFill="1" applyBorder="1" applyAlignment="1">
      <alignment horizontal="center" vertical="center" wrapText="1"/>
    </xf>
    <xf numFmtId="0" fontId="15" fillId="2" borderId="4" xfId="9" applyNumberFormat="1" applyFont="1" applyFill="1" applyBorder="1" applyAlignment="1">
      <alignment horizontal="center" vertical="center" wrapText="1"/>
    </xf>
    <xf numFmtId="44" fontId="15" fillId="2" borderId="4" xfId="42" applyNumberFormat="1" applyFont="1" applyFill="1" applyBorder="1" applyAlignment="1">
      <alignment horizontal="center" vertical="center" wrapText="1"/>
    </xf>
    <xf numFmtId="4" fontId="15" fillId="2" borderId="4" xfId="42" applyNumberFormat="1" applyFont="1" applyFill="1" applyBorder="1" applyAlignment="1">
      <alignment horizontal="center" vertical="center" wrapText="1"/>
    </xf>
    <xf numFmtId="3" fontId="15" fillId="2" borderId="4" xfId="42" applyNumberFormat="1" applyFont="1" applyFill="1" applyBorder="1" applyAlignment="1">
      <alignment horizontal="center" vertical="center" wrapText="1"/>
    </xf>
    <xf numFmtId="43" fontId="15" fillId="0" borderId="0" xfId="34" applyNumberFormat="1" applyFont="1" applyAlignment="1">
      <alignment horizontal="center" vertical="center" wrapText="1"/>
    </xf>
    <xf numFmtId="43" fontId="15" fillId="0" borderId="0" xfId="3216" applyNumberFormat="1" applyFont="1" applyAlignment="1">
      <alignment horizontal="center" vertical="center" wrapText="1"/>
    </xf>
    <xf numFmtId="0" fontId="14" fillId="2" borderId="0" xfId="9" applyNumberFormat="1" applyFont="1" applyFill="1" applyAlignment="1">
      <alignment horizontal="center" vertical="center" wrapText="1"/>
    </xf>
    <xf numFmtId="43" fontId="15" fillId="2" borderId="0" xfId="3220" applyNumberFormat="1" applyFont="1" applyFill="1" applyAlignment="1">
      <alignment horizontal="center" vertical="center" wrapText="1"/>
    </xf>
    <xf numFmtId="4" fontId="15" fillId="2" borderId="0" xfId="3220" applyNumberFormat="1" applyFont="1" applyFill="1" applyAlignment="1">
      <alignment horizontal="center" vertical="center" wrapText="1"/>
    </xf>
    <xf numFmtId="3" fontId="15" fillId="2" borderId="0" xfId="3220" applyNumberFormat="1" applyFont="1" applyFill="1" applyAlignment="1">
      <alignment horizontal="center" vertical="center" wrapText="1"/>
    </xf>
    <xf numFmtId="4" fontId="15" fillId="2" borderId="0" xfId="3220" applyNumberFormat="1" applyFont="1" applyFill="1" applyAlignment="1">
      <alignment vertical="center" wrapText="1"/>
    </xf>
    <xf numFmtId="43" fontId="15" fillId="2" borderId="0" xfId="2911" applyFont="1" applyFill="1" applyAlignment="1">
      <alignment horizontal="center" vertical="center" wrapText="1"/>
    </xf>
    <xf numFmtId="43" fontId="15" fillId="0" borderId="0" xfId="3210" applyFont="1" applyBorder="1"/>
    <xf numFmtId="0" fontId="15" fillId="35" borderId="4" xfId="3211" applyFont="1" applyFill="1" applyBorder="1" applyAlignment="1">
      <alignment horizontal="center" vertical="center" wrapText="1"/>
    </xf>
    <xf numFmtId="3" fontId="15" fillId="35" borderId="4" xfId="42" applyNumberFormat="1" applyFont="1" applyFill="1" applyBorder="1" applyAlignment="1">
      <alignment vertical="center" wrapText="1"/>
    </xf>
    <xf numFmtId="0" fontId="138" fillId="35" borderId="4" xfId="42" applyNumberFormat="1" applyFont="1" applyFill="1" applyBorder="1" applyAlignment="1">
      <alignment horizontal="left" vertical="center" wrapText="1"/>
    </xf>
    <xf numFmtId="4" fontId="138" fillId="35" borderId="4" xfId="42" applyNumberFormat="1" applyFont="1" applyFill="1" applyBorder="1" applyAlignment="1">
      <alignment horizontal="right" vertical="center"/>
    </xf>
    <xf numFmtId="0" fontId="13" fillId="35" borderId="0" xfId="3211" applyFont="1" applyFill="1" applyAlignment="1">
      <alignment vertical="center" wrapText="1"/>
    </xf>
    <xf numFmtId="4" fontId="138" fillId="35" borderId="4" xfId="42" applyNumberFormat="1" applyFont="1" applyFill="1" applyBorder="1" applyAlignment="1">
      <alignment horizontal="center" vertical="center"/>
    </xf>
    <xf numFmtId="0" fontId="14" fillId="0" borderId="4" xfId="9" applyNumberFormat="1" applyFont="1" applyFill="1" applyBorder="1" applyAlignment="1">
      <alignment horizontal="center" vertical="center"/>
    </xf>
    <xf numFmtId="44" fontId="14" fillId="0" borderId="4" xfId="42" applyNumberFormat="1" applyFont="1" applyFill="1" applyBorder="1" applyAlignment="1">
      <alignment vertical="center" wrapText="1"/>
    </xf>
    <xf numFmtId="4" fontId="14" fillId="0" borderId="4" xfId="42" applyNumberFormat="1" applyFont="1" applyFill="1" applyBorder="1" applyAlignment="1">
      <alignment vertical="center"/>
    </xf>
    <xf numFmtId="0" fontId="14" fillId="0" borderId="4" xfId="42" applyNumberFormat="1" applyFont="1" applyFill="1" applyBorder="1" applyAlignment="1">
      <alignment horizontal="center" vertical="center"/>
    </xf>
    <xf numFmtId="43" fontId="13" fillId="0" borderId="0" xfId="34" applyNumberFormat="1" applyFont="1" applyFill="1" applyAlignment="1">
      <alignment horizontal="center" vertical="center"/>
    </xf>
    <xf numFmtId="4" fontId="25" fillId="2" borderId="4" xfId="42" applyNumberFormat="1" applyFont="1" applyFill="1" applyBorder="1" applyAlignment="1">
      <alignment vertical="center"/>
    </xf>
    <xf numFmtId="4" fontId="128" fillId="2" borderId="4" xfId="42" applyNumberFormat="1" applyFont="1" applyFill="1" applyBorder="1" applyAlignment="1">
      <alignment vertical="center"/>
    </xf>
    <xf numFmtId="0" fontId="15" fillId="0" borderId="4" xfId="0" applyFont="1" applyFill="1" applyBorder="1" applyAlignment="1">
      <alignment horizontal="center"/>
    </xf>
    <xf numFmtId="0" fontId="15" fillId="0" borderId="0" xfId="0" applyFont="1" applyFill="1"/>
    <xf numFmtId="0" fontId="15" fillId="0" borderId="0" xfId="0" applyFont="1" applyFill="1" applyBorder="1"/>
    <xf numFmtId="43" fontId="15" fillId="0" borderId="0" xfId="3210" applyFont="1" applyFill="1" applyBorder="1"/>
    <xf numFmtId="0" fontId="13" fillId="0" borderId="4" xfId="3221" applyFont="1" applyFill="1" applyBorder="1" applyAlignment="1">
      <alignment horizontal="center" vertical="center"/>
    </xf>
    <xf numFmtId="0" fontId="13" fillId="0" borderId="4" xfId="3221" applyFont="1" applyBorder="1" applyAlignment="1">
      <alignment horizontal="center" vertical="center"/>
    </xf>
    <xf numFmtId="273" fontId="15" fillId="0" borderId="4" xfId="42" applyNumberFormat="1" applyFont="1" applyFill="1" applyBorder="1" applyAlignment="1">
      <alignment vertical="center" wrapText="1"/>
    </xf>
    <xf numFmtId="0" fontId="196" fillId="0" borderId="4" xfId="0" applyFont="1" applyFill="1" applyBorder="1" applyAlignment="1">
      <alignment horizontal="center" vertical="center" wrapText="1"/>
    </xf>
    <xf numFmtId="4" fontId="196" fillId="0" borderId="4" xfId="0" applyNumberFormat="1" applyFont="1" applyFill="1" applyBorder="1" applyAlignment="1">
      <alignment horizontal="center" vertical="center" wrapText="1"/>
    </xf>
    <xf numFmtId="0" fontId="196" fillId="0" borderId="0" xfId="0" applyFont="1" applyFill="1" applyAlignment="1">
      <alignment wrapText="1"/>
    </xf>
    <xf numFmtId="0" fontId="196" fillId="0" borderId="4" xfId="0" applyFont="1" applyFill="1" applyBorder="1" applyAlignment="1">
      <alignment horizontal="left" vertical="center" wrapText="1"/>
    </xf>
    <xf numFmtId="0" fontId="13" fillId="0" borderId="20" xfId="3221" applyFont="1" applyFill="1" applyBorder="1" applyAlignment="1">
      <alignment horizontal="center" vertical="center"/>
    </xf>
    <xf numFmtId="0" fontId="13" fillId="0" borderId="20" xfId="44" applyFont="1" applyFill="1" applyBorder="1" applyAlignment="1" applyProtection="1">
      <alignment horizontal="left" vertical="center" wrapText="1"/>
      <protection locked="0"/>
    </xf>
    <xf numFmtId="0" fontId="15" fillId="0" borderId="4" xfId="0" applyFont="1" applyBorder="1" applyAlignment="1">
      <alignment vertical="center" wrapText="1"/>
    </xf>
    <xf numFmtId="0" fontId="127" fillId="0" borderId="37" xfId="3221" applyFont="1" applyBorder="1" applyAlignment="1">
      <alignment horizontal="center" vertical="center"/>
    </xf>
    <xf numFmtId="0" fontId="127" fillId="0" borderId="37" xfId="3221" applyFont="1" applyBorder="1" applyAlignment="1">
      <alignment vertical="center"/>
    </xf>
    <xf numFmtId="0" fontId="13" fillId="0" borderId="37" xfId="3221" applyFont="1" applyBorder="1" applyAlignment="1">
      <alignment horizontal="center" vertical="center"/>
    </xf>
    <xf numFmtId="49" fontId="13" fillId="0" borderId="4" xfId="3223" applyNumberFormat="1" applyFont="1" applyBorder="1" applyAlignment="1">
      <alignment horizontal="left" vertical="center" wrapText="1"/>
    </xf>
    <xf numFmtId="49" fontId="198" fillId="0" borderId="4" xfId="0" applyNumberFormat="1" applyFont="1" applyFill="1" applyBorder="1" applyAlignment="1" applyProtection="1">
      <alignment vertical="center" wrapText="1"/>
      <protection locked="0"/>
    </xf>
    <xf numFmtId="0" fontId="14" fillId="0" borderId="4" xfId="0" applyFont="1" applyBorder="1" applyAlignment="1">
      <alignment horizontal="center"/>
    </xf>
    <xf numFmtId="49" fontId="15" fillId="0" borderId="4" xfId="0" applyNumberFormat="1" applyFont="1" applyFill="1" applyBorder="1" applyAlignment="1" applyProtection="1">
      <alignment vertical="center" wrapText="1"/>
      <protection locked="0"/>
    </xf>
    <xf numFmtId="0" fontId="13" fillId="0" borderId="0" xfId="3212" applyFont="1" applyFill="1" applyAlignment="1">
      <alignmen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199" fillId="0" borderId="37" xfId="0" applyFont="1" applyBorder="1" applyAlignment="1">
      <alignment horizontal="center" vertical="center"/>
    </xf>
    <xf numFmtId="0" fontId="199" fillId="0" borderId="37" xfId="0" applyFont="1" applyBorder="1" applyAlignment="1">
      <alignment horizontal="left" vertical="center" wrapText="1"/>
    </xf>
    <xf numFmtId="0" fontId="199" fillId="0" borderId="37" xfId="0" applyFont="1" applyBorder="1" applyAlignment="1">
      <alignment horizontal="center" vertical="center" wrapText="1"/>
    </xf>
    <xf numFmtId="274" fontId="199" fillId="0" borderId="37" xfId="0" applyNumberFormat="1" applyFont="1" applyBorder="1" applyAlignment="1">
      <alignment horizontal="center" vertical="center"/>
    </xf>
    <xf numFmtId="0" fontId="199" fillId="0" borderId="0" xfId="0" applyFont="1" applyAlignment="1">
      <alignment horizontal="center" vertical="center"/>
    </xf>
    <xf numFmtId="0" fontId="199" fillId="0" borderId="4" xfId="0" applyFont="1" applyBorder="1" applyAlignment="1">
      <alignment horizontal="center" vertical="center"/>
    </xf>
    <xf numFmtId="0" fontId="199" fillId="0" borderId="4" xfId="0" applyFont="1" applyBorder="1" applyAlignment="1">
      <alignment horizontal="left" vertical="center" wrapText="1"/>
    </xf>
    <xf numFmtId="0" fontId="199" fillId="0" borderId="4" xfId="0" applyFont="1" applyBorder="1" applyAlignment="1">
      <alignment horizontal="center" vertical="center" wrapText="1"/>
    </xf>
    <xf numFmtId="3" fontId="15" fillId="33" borderId="4" xfId="32" applyNumberFormat="1" applyFont="1" applyFill="1" applyBorder="1" applyAlignment="1">
      <alignment vertical="center" wrapText="1"/>
    </xf>
    <xf numFmtId="49" fontId="201" fillId="0" borderId="4" xfId="0" applyNumberFormat="1" applyFont="1" applyBorder="1" applyAlignment="1">
      <alignment horizontal="center" vertical="center"/>
    </xf>
    <xf numFmtId="3" fontId="14" fillId="33" borderId="4" xfId="32" applyNumberFormat="1" applyFont="1" applyFill="1" applyBorder="1" applyAlignment="1">
      <alignment horizontal="center" vertical="center" wrapText="1"/>
    </xf>
    <xf numFmtId="3" fontId="14" fillId="33" borderId="4" xfId="32" applyNumberFormat="1" applyFont="1" applyFill="1" applyBorder="1" applyAlignment="1">
      <alignment vertical="center" wrapText="1"/>
    </xf>
    <xf numFmtId="4" fontId="15" fillId="33" borderId="4" xfId="16" applyNumberFormat="1" applyFont="1" applyFill="1" applyBorder="1" applyAlignment="1">
      <alignment horizontal="left" vertical="center" wrapText="1"/>
    </xf>
    <xf numFmtId="43" fontId="15" fillId="33" borderId="4" xfId="2911" applyFont="1" applyFill="1" applyBorder="1" applyAlignment="1">
      <alignment horizontal="center" vertical="center"/>
    </xf>
    <xf numFmtId="175" fontId="15" fillId="33" borderId="4" xfId="2911" applyNumberFormat="1" applyFont="1" applyFill="1" applyBorder="1" applyAlignment="1">
      <alignment horizontal="center" vertical="center"/>
    </xf>
    <xf numFmtId="175" fontId="15" fillId="33" borderId="4" xfId="2911" applyNumberFormat="1" applyFont="1" applyFill="1" applyBorder="1" applyAlignment="1">
      <alignment horizontal="right" vertical="center"/>
    </xf>
    <xf numFmtId="4" fontId="15" fillId="33" borderId="4" xfId="16" applyNumberFormat="1" applyFont="1" applyFill="1" applyBorder="1" applyAlignment="1">
      <alignment horizontal="center" vertical="center" wrapText="1"/>
    </xf>
    <xf numFmtId="0" fontId="15" fillId="33" borderId="0" xfId="0" applyFont="1" applyFill="1" applyBorder="1" applyAlignment="1">
      <alignment vertical="center"/>
    </xf>
    <xf numFmtId="0" fontId="15" fillId="0" borderId="4" xfId="0" applyFont="1" applyBorder="1" applyAlignment="1">
      <alignment horizontal="left" vertical="center"/>
    </xf>
    <xf numFmtId="43" fontId="15" fillId="0" borderId="4" xfId="2911" applyFont="1" applyBorder="1" applyAlignment="1">
      <alignment horizontal="center" vertical="center"/>
    </xf>
    <xf numFmtId="175" fontId="15" fillId="0" borderId="4" xfId="2911" applyNumberFormat="1" applyFont="1" applyBorder="1" applyAlignment="1">
      <alignment horizontal="right" vertical="center"/>
    </xf>
    <xf numFmtId="0" fontId="15" fillId="0" borderId="0" xfId="0" applyFont="1" applyBorder="1" applyAlignment="1">
      <alignment vertical="center"/>
    </xf>
    <xf numFmtId="0" fontId="15" fillId="0" borderId="4" xfId="0" applyFont="1" applyBorder="1" applyAlignment="1">
      <alignment horizontal="left" vertical="center" wrapText="1"/>
    </xf>
    <xf numFmtId="175" fontId="15" fillId="0" borderId="4" xfId="2911" applyNumberFormat="1" applyFont="1" applyBorder="1" applyAlignment="1">
      <alignment horizontal="center" vertical="center"/>
    </xf>
    <xf numFmtId="0" fontId="14" fillId="2" borderId="37" xfId="9" applyNumberFormat="1" applyFont="1" applyFill="1" applyBorder="1" applyAlignment="1">
      <alignment horizontal="center" vertical="center" wrapText="1"/>
    </xf>
    <xf numFmtId="0" fontId="14" fillId="0" borderId="37" xfId="36" applyFont="1" applyFill="1" applyBorder="1" applyAlignment="1">
      <alignment vertical="center" wrapText="1"/>
    </xf>
    <xf numFmtId="0" fontId="14" fillId="0" borderId="37" xfId="36" applyFont="1" applyFill="1" applyBorder="1" applyAlignment="1">
      <alignment horizontal="center" vertical="center" wrapText="1"/>
    </xf>
    <xf numFmtId="4" fontId="14" fillId="2" borderId="37" xfId="42" applyNumberFormat="1" applyFont="1" applyFill="1" applyBorder="1" applyAlignment="1">
      <alignment horizontal="center" vertical="center" wrapText="1"/>
    </xf>
    <xf numFmtId="3" fontId="14" fillId="2" borderId="37" xfId="42" applyNumberFormat="1" applyFont="1" applyFill="1" applyBorder="1" applyAlignment="1">
      <alignment horizontal="center" vertical="center" wrapText="1"/>
    </xf>
    <xf numFmtId="0" fontId="14" fillId="2" borderId="37" xfId="42" applyNumberFormat="1" applyFont="1" applyFill="1" applyBorder="1" applyAlignment="1">
      <alignment horizontal="center" vertical="center" wrapText="1"/>
    </xf>
    <xf numFmtId="2" fontId="15" fillId="2" borderId="4" xfId="9" applyNumberFormat="1" applyFont="1" applyFill="1" applyBorder="1" applyAlignment="1">
      <alignment horizontal="center" vertical="center" wrapText="1"/>
    </xf>
    <xf numFmtId="0" fontId="15" fillId="0" borderId="4" xfId="9" applyNumberFormat="1" applyFont="1" applyFill="1" applyBorder="1" applyAlignment="1">
      <alignment horizontal="center" vertical="center" wrapText="1"/>
    </xf>
    <xf numFmtId="44" fontId="15" fillId="0" borderId="4" xfId="42" applyNumberFormat="1" applyFont="1" applyFill="1" applyBorder="1" applyAlignment="1">
      <alignment horizontal="center" vertical="center" wrapText="1"/>
    </xf>
    <xf numFmtId="4" fontId="15" fillId="0" borderId="4" xfId="42" applyNumberFormat="1" applyFont="1" applyFill="1" applyBorder="1" applyAlignment="1">
      <alignment horizontal="center" vertical="center" wrapText="1"/>
    </xf>
    <xf numFmtId="43" fontId="134" fillId="0" borderId="0" xfId="34" applyNumberFormat="1" applyFont="1" applyFill="1" applyAlignment="1">
      <alignment horizontal="center" vertical="center" wrapText="1"/>
    </xf>
    <xf numFmtId="0" fontId="15" fillId="34" borderId="36" xfId="3023" applyFont="1" applyFill="1" applyBorder="1" applyAlignment="1">
      <alignment horizontal="center" vertical="center" wrapText="1"/>
    </xf>
    <xf numFmtId="0" fontId="14" fillId="34" borderId="36" xfId="3023" applyFont="1" applyFill="1" applyBorder="1" applyAlignment="1">
      <alignment horizontal="center" vertical="center" wrapText="1"/>
    </xf>
    <xf numFmtId="4" fontId="15" fillId="34" borderId="36" xfId="3023" applyNumberFormat="1" applyFont="1" applyFill="1" applyBorder="1" applyAlignment="1">
      <alignment horizontal="center" vertical="center" wrapText="1"/>
    </xf>
    <xf numFmtId="3" fontId="14" fillId="34" borderId="36" xfId="3023" applyNumberFormat="1" applyFont="1" applyFill="1" applyBorder="1" applyAlignment="1">
      <alignment horizontal="center" vertical="center" wrapText="1"/>
    </xf>
    <xf numFmtId="43" fontId="15" fillId="34" borderId="36" xfId="2911" applyFont="1" applyFill="1" applyBorder="1" applyAlignment="1">
      <alignment horizontal="center" vertical="center" wrapText="1"/>
    </xf>
    <xf numFmtId="43" fontId="127" fillId="2" borderId="0" xfId="3220" applyNumberFormat="1" applyFont="1" applyFill="1" applyAlignment="1">
      <alignment horizontal="left" vertical="center" wrapText="1"/>
    </xf>
    <xf numFmtId="175" fontId="130" fillId="0" borderId="0" xfId="2911" applyNumberFormat="1" applyFont="1" applyAlignment="1">
      <alignment horizontal="center" vertical="center"/>
    </xf>
    <xf numFmtId="0" fontId="199" fillId="0" borderId="0" xfId="0" applyFont="1" applyFill="1" applyAlignment="1">
      <alignment horizontal="center" vertical="center"/>
    </xf>
    <xf numFmtId="0" fontId="199" fillId="0" borderId="22" xfId="0" applyFont="1" applyFill="1" applyBorder="1" applyAlignment="1">
      <alignment horizontal="center" vertical="center"/>
    </xf>
    <xf numFmtId="0" fontId="199" fillId="0" borderId="4" xfId="0" applyFont="1" applyFill="1" applyBorder="1" applyAlignment="1">
      <alignment horizontal="left" vertical="center"/>
    </xf>
    <xf numFmtId="0" fontId="200" fillId="0" borderId="20" xfId="0" applyFont="1" applyFill="1" applyBorder="1" applyAlignment="1">
      <alignment horizontal="center" vertical="center" wrapText="1"/>
    </xf>
    <xf numFmtId="0" fontId="204" fillId="0" borderId="20" xfId="0" applyFont="1" applyFill="1" applyBorder="1" applyAlignment="1">
      <alignment horizontal="center" vertical="center"/>
    </xf>
    <xf numFmtId="0" fontId="200" fillId="0" borderId="20" xfId="0" applyFont="1" applyFill="1" applyBorder="1" applyAlignment="1">
      <alignment horizontal="center" vertical="center"/>
    </xf>
    <xf numFmtId="0" fontId="204" fillId="0" borderId="0" xfId="0" applyFont="1" applyFill="1" applyAlignment="1">
      <alignment horizontal="center" vertical="center"/>
    </xf>
    <xf numFmtId="0" fontId="200" fillId="0" borderId="4" xfId="0" applyFont="1" applyFill="1" applyBorder="1" applyAlignment="1">
      <alignment horizontal="center" vertical="center"/>
    </xf>
    <xf numFmtId="0" fontId="200" fillId="0" borderId="4" xfId="0" applyFont="1" applyFill="1" applyBorder="1" applyAlignment="1">
      <alignment horizontal="left" vertical="center" wrapText="1"/>
    </xf>
    <xf numFmtId="0" fontId="200" fillId="0" borderId="4" xfId="0" applyFont="1" applyFill="1" applyBorder="1" applyAlignment="1">
      <alignment horizontal="center" vertical="center" wrapText="1"/>
    </xf>
    <xf numFmtId="0" fontId="200" fillId="0" borderId="0" xfId="0" applyFont="1" applyFill="1" applyAlignment="1">
      <alignment horizontal="center" vertical="center"/>
    </xf>
    <xf numFmtId="0" fontId="200" fillId="0" borderId="4" xfId="0" applyFont="1" applyFill="1" applyBorder="1" applyAlignment="1">
      <alignment horizontal="left" vertical="center"/>
    </xf>
    <xf numFmtId="0" fontId="204" fillId="0" borderId="4" xfId="0" applyFont="1" applyFill="1" applyBorder="1" applyAlignment="1">
      <alignment horizontal="center" vertical="center"/>
    </xf>
    <xf numFmtId="0" fontId="200" fillId="0" borderId="20" xfId="0" applyFont="1" applyFill="1" applyBorder="1" applyAlignment="1">
      <alignment horizontal="left" vertical="center"/>
    </xf>
    <xf numFmtId="0" fontId="0" fillId="0" borderId="20" xfId="0" applyBorder="1" applyAlignment="1">
      <alignment horizontal="center" vertical="center"/>
    </xf>
    <xf numFmtId="0" fontId="0" fillId="0" borderId="20" xfId="0" applyBorder="1" applyAlignment="1">
      <alignment horizontal="left" vertical="center" wrapText="1"/>
    </xf>
    <xf numFmtId="0" fontId="0" fillId="0" borderId="20" xfId="0" applyBorder="1" applyAlignment="1">
      <alignment horizontal="center" vertical="center" wrapText="1"/>
    </xf>
    <xf numFmtId="0" fontId="200" fillId="61" borderId="36" xfId="0" applyFont="1" applyFill="1" applyBorder="1" applyAlignment="1">
      <alignment horizontal="center" vertical="center"/>
    </xf>
    <xf numFmtId="0" fontId="0" fillId="0" borderId="0" xfId="0" applyAlignment="1">
      <alignment horizontal="right" vertical="center"/>
    </xf>
    <xf numFmtId="0" fontId="206" fillId="0" borderId="0" xfId="0" applyFont="1"/>
    <xf numFmtId="0" fontId="199" fillId="0" borderId="4" xfId="0" applyFont="1" applyFill="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274" fontId="13" fillId="0" borderId="0" xfId="0" applyNumberFormat="1" applyFont="1" applyAlignment="1">
      <alignment horizontal="center" vertical="center"/>
    </xf>
    <xf numFmtId="0" fontId="13" fillId="0" borderId="4" xfId="0" applyFont="1" applyBorder="1" applyAlignment="1">
      <alignment horizontal="center" vertical="center"/>
    </xf>
    <xf numFmtId="0" fontId="13" fillId="0" borderId="4" xfId="0" applyFont="1" applyBorder="1" applyAlignment="1">
      <alignment horizontal="left" vertical="center" wrapText="1"/>
    </xf>
    <xf numFmtId="0" fontId="13" fillId="0" borderId="4" xfId="0" applyFont="1" applyBorder="1" applyAlignment="1">
      <alignment horizontal="center" vertical="center" wrapText="1"/>
    </xf>
    <xf numFmtId="274" fontId="13" fillId="0" borderId="4" xfId="0" applyNumberFormat="1" applyFont="1" applyBorder="1" applyAlignment="1">
      <alignment horizontal="center" vertical="center"/>
    </xf>
    <xf numFmtId="0" fontId="15" fillId="0" borderId="4" xfId="0" applyFont="1" applyBorder="1" applyAlignment="1">
      <alignment horizontal="center" vertical="center" wrapText="1"/>
    </xf>
    <xf numFmtId="0" fontId="15" fillId="0" borderId="0" xfId="0" applyFont="1" applyAlignment="1">
      <alignment horizontal="center" vertical="center"/>
    </xf>
    <xf numFmtId="0" fontId="13" fillId="33" borderId="0" xfId="0" applyFont="1" applyFill="1" applyAlignment="1">
      <alignment horizontal="center" vertical="center"/>
    </xf>
    <xf numFmtId="0" fontId="15" fillId="33" borderId="4" xfId="0" applyFont="1" applyFill="1" applyBorder="1" applyAlignment="1">
      <alignment horizontal="center" vertical="center" wrapText="1"/>
    </xf>
    <xf numFmtId="43" fontId="14" fillId="33" borderId="4" xfId="2911" applyFont="1" applyFill="1" applyBorder="1" applyAlignment="1">
      <alignment horizontal="center" vertical="center"/>
    </xf>
    <xf numFmtId="175" fontId="14" fillId="33" borderId="4" xfId="2911" applyNumberFormat="1" applyFont="1" applyFill="1" applyBorder="1" applyAlignment="1">
      <alignment horizontal="right" vertical="center"/>
    </xf>
    <xf numFmtId="175" fontId="14" fillId="0" borderId="4" xfId="2911" applyNumberFormat="1" applyFont="1" applyBorder="1" applyAlignment="1">
      <alignment horizontal="center" vertical="center"/>
    </xf>
    <xf numFmtId="0" fontId="14" fillId="33" borderId="0" xfId="0" applyFont="1" applyFill="1" applyAlignment="1">
      <alignment vertical="center"/>
    </xf>
    <xf numFmtId="0" fontId="14"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center" vertical="center"/>
    </xf>
    <xf numFmtId="43" fontId="14" fillId="0" borderId="0" xfId="2911" applyFont="1" applyAlignment="1">
      <alignment horizontal="center" vertical="center"/>
    </xf>
    <xf numFmtId="175" fontId="14" fillId="0" borderId="0" xfId="2911" applyNumberFormat="1" applyFont="1" applyAlignment="1">
      <alignment vertical="center"/>
    </xf>
    <xf numFmtId="3" fontId="14" fillId="0" borderId="0" xfId="0" applyNumberFormat="1" applyFont="1" applyAlignment="1">
      <alignment vertical="center"/>
    </xf>
    <xf numFmtId="0" fontId="15" fillId="33" borderId="0" xfId="0" applyFont="1" applyFill="1" applyAlignment="1">
      <alignment vertical="center"/>
    </xf>
    <xf numFmtId="0" fontId="15" fillId="33" borderId="0" xfId="0" applyFont="1" applyFill="1" applyAlignment="1">
      <alignment horizontal="center" vertical="center"/>
    </xf>
    <xf numFmtId="0" fontId="203" fillId="33" borderId="0" xfId="0" applyFont="1" applyFill="1" applyAlignment="1">
      <alignment vertical="center"/>
    </xf>
    <xf numFmtId="0" fontId="15" fillId="33" borderId="0" xfId="0" applyFont="1" applyFill="1" applyAlignment="1">
      <alignment horizontal="center" vertical="center" wrapText="1"/>
    </xf>
    <xf numFmtId="0" fontId="15" fillId="0" borderId="0" xfId="0" applyFont="1" applyAlignment="1">
      <alignment vertical="center"/>
    </xf>
    <xf numFmtId="43" fontId="15" fillId="0" borderId="0" xfId="2911" applyFont="1" applyAlignment="1">
      <alignment horizontal="center" vertical="center"/>
    </xf>
    <xf numFmtId="175" fontId="15" fillId="0" borderId="0" xfId="2911" applyNumberFormat="1" applyFont="1" applyAlignment="1">
      <alignment vertical="center"/>
    </xf>
    <xf numFmtId="274" fontId="15" fillId="0" borderId="0" xfId="2911" applyNumberFormat="1" applyFont="1" applyAlignment="1">
      <alignment horizontal="center" vertical="center" wrapText="1"/>
    </xf>
    <xf numFmtId="0" fontId="15" fillId="0" borderId="0" xfId="0" applyFont="1" applyAlignment="1">
      <alignment vertical="center" wrapText="1"/>
    </xf>
    <xf numFmtId="274" fontId="15" fillId="0" borderId="0" xfId="0" applyNumberFormat="1" applyFont="1" applyAlignment="1">
      <alignment horizontal="center" vertical="center" wrapText="1"/>
    </xf>
    <xf numFmtId="0" fontId="15" fillId="33" borderId="4" xfId="0" quotePrefix="1" applyFont="1" applyFill="1" applyBorder="1" applyAlignment="1">
      <alignment horizontal="center" vertical="center"/>
    </xf>
    <xf numFmtId="0" fontId="15" fillId="61" borderId="36" xfId="0" applyFont="1" applyFill="1" applyBorder="1" applyAlignment="1">
      <alignment horizontal="center" vertical="center"/>
    </xf>
    <xf numFmtId="274" fontId="15" fillId="61" borderId="36" xfId="0" applyNumberFormat="1" applyFont="1" applyFill="1" applyBorder="1" applyAlignment="1">
      <alignment horizontal="center" vertical="center"/>
    </xf>
    <xf numFmtId="0" fontId="129" fillId="33" borderId="4" xfId="0" applyFont="1" applyFill="1" applyBorder="1" applyAlignment="1">
      <alignment horizontal="center" vertical="center"/>
    </xf>
    <xf numFmtId="0" fontId="15" fillId="33" borderId="4" xfId="0" applyFont="1" applyFill="1" applyBorder="1" applyAlignment="1">
      <alignment horizontal="center" vertical="center"/>
    </xf>
    <xf numFmtId="49" fontId="129" fillId="33" borderId="4" xfId="0" applyNumberFormat="1" applyFont="1" applyFill="1" applyBorder="1" applyAlignment="1">
      <alignment horizontal="center" vertical="center"/>
    </xf>
    <xf numFmtId="0" fontId="199" fillId="0" borderId="22" xfId="0" applyFont="1" applyBorder="1" applyAlignment="1">
      <alignment horizontal="center" vertical="center"/>
    </xf>
    <xf numFmtId="49" fontId="129" fillId="0" borderId="4" xfId="0" applyNumberFormat="1" applyFont="1" applyBorder="1" applyAlignment="1">
      <alignment horizontal="center" vertical="center"/>
    </xf>
    <xf numFmtId="0" fontId="208" fillId="0" borderId="0" xfId="0" applyFont="1" applyAlignment="1">
      <alignment horizontal="center" vertical="center"/>
    </xf>
    <xf numFmtId="0" fontId="208" fillId="0" borderId="20" xfId="0" applyFont="1" applyBorder="1" applyAlignment="1">
      <alignment horizontal="center" vertical="center"/>
    </xf>
    <xf numFmtId="0" fontId="208" fillId="0" borderId="20" xfId="0" applyFont="1" applyBorder="1" applyAlignment="1">
      <alignment horizontal="left" vertical="center" wrapText="1"/>
    </xf>
    <xf numFmtId="0" fontId="208" fillId="0" borderId="20" xfId="0" applyFont="1" applyBorder="1" applyAlignment="1">
      <alignment horizontal="center" vertical="center" wrapText="1"/>
    </xf>
    <xf numFmtId="0" fontId="208" fillId="0" borderId="20" xfId="0" applyFont="1" applyBorder="1" applyAlignment="1">
      <alignment horizontal="left" vertical="center"/>
    </xf>
    <xf numFmtId="0" fontId="208" fillId="0" borderId="20" xfId="0" applyFont="1" applyBorder="1" applyAlignment="1">
      <alignment horizontal="right" vertical="center"/>
    </xf>
    <xf numFmtId="0" fontId="199" fillId="0" borderId="22" xfId="0" applyFont="1" applyFill="1" applyBorder="1" applyAlignment="1">
      <alignment horizontal="left" vertical="center"/>
    </xf>
    <xf numFmtId="0" fontId="0" fillId="0" borderId="24" xfId="0" applyBorder="1" applyAlignment="1">
      <alignment horizontal="center" vertical="center" wrapText="1"/>
    </xf>
    <xf numFmtId="0" fontId="0" fillId="0" borderId="24" xfId="0" applyBorder="1" applyAlignment="1">
      <alignment horizontal="center" vertical="center"/>
    </xf>
    <xf numFmtId="0" fontId="0" fillId="0" borderId="22" xfId="0" applyBorder="1" applyAlignment="1">
      <alignment horizontal="center" vertical="center"/>
    </xf>
    <xf numFmtId="0" fontId="15" fillId="0" borderId="20" xfId="0" applyFont="1" applyBorder="1" applyAlignment="1">
      <alignment horizontal="center" vertical="center"/>
    </xf>
    <xf numFmtId="0" fontId="15" fillId="0" borderId="20" xfId="0" applyFont="1" applyBorder="1" applyAlignment="1">
      <alignment horizontal="center" vertical="center" wrapText="1"/>
    </xf>
    <xf numFmtId="0" fontId="15" fillId="0" borderId="20" xfId="0" applyFont="1" applyBorder="1" applyAlignment="1">
      <alignment horizontal="left" vertical="center"/>
    </xf>
    <xf numFmtId="43" fontId="14" fillId="2" borderId="0" xfId="3220" applyNumberFormat="1" applyFont="1" applyFill="1" applyAlignment="1">
      <alignment horizontal="left" vertical="center" wrapText="1"/>
    </xf>
    <xf numFmtId="0" fontId="14" fillId="0" borderId="0" xfId="0" applyFont="1"/>
    <xf numFmtId="0" fontId="200" fillId="0" borderId="24" xfId="0" applyFont="1" applyFill="1" applyBorder="1" applyAlignment="1">
      <alignment horizontal="center" vertical="center" wrapText="1"/>
    </xf>
    <xf numFmtId="0" fontId="204" fillId="0" borderId="24" xfId="0" applyFont="1" applyFill="1" applyBorder="1" applyAlignment="1">
      <alignment horizontal="center" vertical="center"/>
    </xf>
    <xf numFmtId="0" fontId="200" fillId="0" borderId="24" xfId="0" applyFont="1" applyFill="1" applyBorder="1" applyAlignment="1">
      <alignment horizontal="center" vertical="center"/>
    </xf>
    <xf numFmtId="175" fontId="15" fillId="0" borderId="24" xfId="2911" applyNumberFormat="1" applyFont="1" applyFill="1" applyBorder="1" applyAlignment="1">
      <alignment horizontal="center" vertical="center"/>
    </xf>
    <xf numFmtId="0" fontId="15" fillId="0" borderId="20" xfId="0" applyFont="1" applyFill="1" applyBorder="1" applyAlignment="1">
      <alignment horizontal="center" vertical="center" wrapText="1"/>
    </xf>
    <xf numFmtId="0" fontId="14" fillId="0" borderId="20" xfId="0" applyFont="1" applyFill="1" applyBorder="1" applyAlignment="1">
      <alignment horizontal="center" vertical="center"/>
    </xf>
    <xf numFmtId="0" fontId="15" fillId="0" borderId="20" xfId="0" applyFont="1" applyFill="1" applyBorder="1" applyAlignment="1">
      <alignment horizontal="center" vertical="center"/>
    </xf>
    <xf numFmtId="0" fontId="204" fillId="0" borderId="37" xfId="0" applyFont="1" applyFill="1" applyBorder="1" applyAlignment="1">
      <alignment horizontal="center" vertical="center"/>
    </xf>
    <xf numFmtId="0" fontId="199" fillId="0" borderId="0" xfId="0" applyFont="1"/>
    <xf numFmtId="0" fontId="206" fillId="0" borderId="37" xfId="0" applyFont="1" applyBorder="1"/>
    <xf numFmtId="0" fontId="206" fillId="0" borderId="4" xfId="0" applyFont="1" applyBorder="1"/>
    <xf numFmtId="0" fontId="130" fillId="0" borderId="37" xfId="0" applyFont="1" applyBorder="1" applyAlignment="1">
      <alignment horizontal="center" vertical="center"/>
    </xf>
    <xf numFmtId="0" fontId="130" fillId="0" borderId="37" xfId="0" applyFont="1" applyBorder="1" applyAlignment="1">
      <alignment horizontal="left" vertical="center" wrapText="1"/>
    </xf>
    <xf numFmtId="0" fontId="130" fillId="0" borderId="37" xfId="0" applyFont="1" applyBorder="1" applyAlignment="1">
      <alignment horizontal="center" vertical="center" wrapText="1"/>
    </xf>
    <xf numFmtId="0" fontId="130" fillId="0" borderId="4" xfId="0" applyFont="1" applyBorder="1" applyAlignment="1">
      <alignment horizontal="center" vertical="center"/>
    </xf>
    <xf numFmtId="0" fontId="130" fillId="0" borderId="4" xfId="0" applyFont="1" applyBorder="1" applyAlignment="1">
      <alignment horizontal="left" vertical="center" wrapText="1"/>
    </xf>
    <xf numFmtId="0" fontId="130" fillId="0" borderId="4" xfId="34" applyFont="1" applyFill="1" applyBorder="1" applyAlignment="1">
      <alignment horizontal="left" vertical="center" wrapText="1"/>
    </xf>
    <xf numFmtId="207" fontId="130" fillId="0" borderId="4" xfId="2911" applyNumberFormat="1" applyFont="1" applyBorder="1" applyAlignment="1">
      <alignment horizontal="center" vertical="center" wrapText="1"/>
    </xf>
    <xf numFmtId="43" fontId="15" fillId="2" borderId="23" xfId="2911" applyFont="1" applyFill="1" applyBorder="1" applyAlignment="1">
      <alignment horizontal="center" vertical="center" wrapText="1"/>
    </xf>
    <xf numFmtId="0" fontId="14" fillId="2" borderId="0" xfId="9" applyNumberFormat="1" applyFont="1" applyFill="1" applyAlignment="1">
      <alignment vertical="center"/>
    </xf>
    <xf numFmtId="0" fontId="14" fillId="34" borderId="6" xfId="0" applyFont="1" applyFill="1" applyBorder="1" applyAlignment="1">
      <alignment horizontal="center" vertical="center"/>
    </xf>
    <xf numFmtId="175" fontId="14" fillId="34" borderId="6" xfId="3210" applyNumberFormat="1" applyFont="1" applyFill="1" applyBorder="1" applyAlignment="1">
      <alignment horizontal="center" vertical="center"/>
    </xf>
    <xf numFmtId="43" fontId="15" fillId="0" borderId="4" xfId="2911" applyFont="1" applyFill="1" applyBorder="1" applyAlignment="1">
      <alignment horizontal="center" vertical="center" wrapText="1"/>
    </xf>
    <xf numFmtId="43" fontId="13" fillId="0" borderId="0" xfId="34" applyNumberFormat="1" applyFont="1" applyFill="1" applyAlignment="1">
      <alignment horizontal="center" vertical="center" wrapText="1"/>
    </xf>
    <xf numFmtId="175" fontId="15" fillId="0" borderId="4" xfId="3210" applyNumberFormat="1" applyFont="1" applyBorder="1" applyAlignment="1">
      <alignment horizontal="center" vertical="center"/>
    </xf>
    <xf numFmtId="175" fontId="15" fillId="0" borderId="20" xfId="3210" applyNumberFormat="1" applyFont="1" applyBorder="1" applyAlignment="1">
      <alignment horizontal="center" vertical="center"/>
    </xf>
    <xf numFmtId="175" fontId="208" fillId="0" borderId="20" xfId="3210" applyNumberFormat="1" applyFont="1" applyBorder="1" applyAlignment="1">
      <alignment horizontal="center" vertical="center"/>
    </xf>
    <xf numFmtId="175" fontId="208" fillId="0" borderId="4" xfId="3210" applyNumberFormat="1" applyFont="1" applyBorder="1" applyAlignment="1">
      <alignment horizontal="center" vertical="center"/>
    </xf>
    <xf numFmtId="175" fontId="200" fillId="61" borderId="36" xfId="3210" applyNumberFormat="1" applyFont="1" applyFill="1" applyBorder="1" applyAlignment="1">
      <alignment horizontal="center" vertical="center"/>
    </xf>
    <xf numFmtId="175" fontId="14" fillId="61" borderId="36" xfId="3210" applyNumberFormat="1" applyFont="1" applyFill="1" applyBorder="1" applyAlignment="1">
      <alignment horizontal="center" vertical="center"/>
    </xf>
    <xf numFmtId="175" fontId="15" fillId="0" borderId="20" xfId="3210" applyNumberFormat="1" applyFont="1" applyFill="1" applyBorder="1" applyAlignment="1">
      <alignment horizontal="center" vertical="center"/>
    </xf>
    <xf numFmtId="175" fontId="15" fillId="0" borderId="4" xfId="3210" applyNumberFormat="1" applyFont="1" applyFill="1" applyBorder="1" applyAlignment="1">
      <alignment horizontal="center" vertical="center"/>
    </xf>
    <xf numFmtId="175" fontId="200" fillId="0" borderId="4" xfId="3210" applyNumberFormat="1" applyFont="1" applyFill="1" applyBorder="1" applyAlignment="1">
      <alignment horizontal="center" vertical="center"/>
    </xf>
    <xf numFmtId="175" fontId="130" fillId="0" borderId="4" xfId="3210" applyNumberFormat="1" applyFont="1" applyBorder="1" applyAlignment="1">
      <alignment horizontal="center" vertical="center"/>
    </xf>
    <xf numFmtId="175" fontId="200" fillId="0" borderId="20" xfId="3210" applyNumberFormat="1" applyFont="1" applyFill="1" applyBorder="1" applyAlignment="1">
      <alignment horizontal="center" vertical="center"/>
    </xf>
    <xf numFmtId="175" fontId="130" fillId="0" borderId="20" xfId="3210" applyNumberFormat="1" applyFont="1" applyBorder="1" applyAlignment="1">
      <alignment horizontal="center" vertical="center"/>
    </xf>
    <xf numFmtId="175" fontId="0" fillId="0" borderId="20" xfId="3210" applyNumberFormat="1" applyFont="1" applyBorder="1" applyAlignment="1">
      <alignment horizontal="center" vertical="center"/>
    </xf>
    <xf numFmtId="175" fontId="0" fillId="0" borderId="4" xfId="3210" applyNumberFormat="1" applyFont="1" applyBorder="1" applyAlignment="1">
      <alignment horizontal="center" vertical="center"/>
    </xf>
    <xf numFmtId="175" fontId="15" fillId="61" borderId="36" xfId="3210" applyNumberFormat="1" applyFont="1" applyFill="1" applyBorder="1" applyAlignment="1">
      <alignment horizontal="center" vertical="center"/>
    </xf>
    <xf numFmtId="43" fontId="195" fillId="0" borderId="4" xfId="2911" applyFont="1" applyFill="1" applyBorder="1" applyAlignment="1">
      <alignment horizontal="center" vertical="center" wrapText="1"/>
    </xf>
    <xf numFmtId="43" fontId="14" fillId="0" borderId="4" xfId="2911" applyFont="1" applyFill="1" applyBorder="1" applyAlignment="1">
      <alignment horizontal="center" vertical="center" wrapText="1"/>
    </xf>
    <xf numFmtId="0" fontId="130" fillId="0" borderId="4" xfId="0" applyFont="1" applyFill="1" applyBorder="1"/>
    <xf numFmtId="43" fontId="15" fillId="0" borderId="0" xfId="34" applyNumberFormat="1" applyFont="1" applyFill="1" applyAlignment="1">
      <alignment horizontal="center" vertical="center" wrapText="1"/>
    </xf>
    <xf numFmtId="0" fontId="14" fillId="0" borderId="4" xfId="9" applyNumberFormat="1" applyFont="1" applyFill="1" applyBorder="1" applyAlignment="1">
      <alignment horizontal="center" vertical="center" wrapText="1"/>
    </xf>
    <xf numFmtId="44" fontId="14" fillId="0" borderId="4" xfId="42" applyNumberFormat="1" applyFont="1" applyFill="1" applyBorder="1" applyAlignment="1">
      <alignment horizontal="center" vertical="center" wrapText="1"/>
    </xf>
    <xf numFmtId="4" fontId="14" fillId="0" borderId="4" xfId="42" applyNumberFormat="1" applyFont="1" applyFill="1" applyBorder="1" applyAlignment="1">
      <alignment horizontal="center" vertical="center" wrapText="1"/>
    </xf>
    <xf numFmtId="43" fontId="127" fillId="0" borderId="0" xfId="34" applyNumberFormat="1" applyFont="1" applyFill="1" applyAlignment="1">
      <alignment horizontal="center" vertical="center" wrapText="1"/>
    </xf>
    <xf numFmtId="43" fontId="15" fillId="0" borderId="20" xfId="2911" applyFont="1" applyFill="1" applyBorder="1" applyAlignment="1">
      <alignment horizontal="center" vertical="center" wrapText="1"/>
    </xf>
    <xf numFmtId="175" fontId="130" fillId="0" borderId="4" xfId="3210" applyNumberFormat="1" applyFont="1" applyFill="1" applyBorder="1" applyAlignment="1">
      <alignment horizontal="center" vertical="center"/>
    </xf>
    <xf numFmtId="0" fontId="15" fillId="0" borderId="20" xfId="0" applyFont="1" applyFill="1" applyBorder="1" applyAlignment="1">
      <alignment horizontal="left" vertical="center"/>
    </xf>
    <xf numFmtId="175" fontId="130" fillId="0" borderId="20" xfId="3210" applyNumberFormat="1" applyFont="1" applyFill="1" applyBorder="1" applyAlignment="1">
      <alignment horizontal="center" vertical="center"/>
    </xf>
    <xf numFmtId="0" fontId="15" fillId="0" borderId="20" xfId="0" applyFont="1" applyFill="1" applyBorder="1" applyAlignment="1">
      <alignment horizontal="left" vertical="center" wrapText="1"/>
    </xf>
    <xf numFmtId="0" fontId="15" fillId="0" borderId="0" xfId="0" applyFont="1" applyFill="1" applyAlignment="1">
      <alignment horizontal="center" vertical="center"/>
    </xf>
    <xf numFmtId="0" fontId="14" fillId="2" borderId="4" xfId="42" applyNumberFormat="1" applyFont="1" applyFill="1" applyBorder="1" applyAlignment="1">
      <alignment horizontal="center" vertical="center" wrapText="1"/>
    </xf>
    <xf numFmtId="175" fontId="14" fillId="0" borderId="0" xfId="2911" applyNumberFormat="1" applyFont="1" applyAlignment="1">
      <alignment horizontal="center" vertical="center"/>
    </xf>
    <xf numFmtId="3" fontId="94" fillId="0" borderId="42" xfId="0" applyNumberFormat="1" applyFont="1" applyBorder="1" applyAlignment="1">
      <alignment horizontal="right" vertical="center"/>
    </xf>
    <xf numFmtId="0" fontId="15" fillId="0" borderId="42" xfId="0" applyFont="1" applyBorder="1" applyAlignment="1">
      <alignment vertical="center"/>
    </xf>
    <xf numFmtId="0" fontId="5" fillId="0" borderId="43" xfId="0" applyFont="1" applyBorder="1" applyAlignment="1">
      <alignment horizontal="left" vertical="center" wrapText="1"/>
    </xf>
    <xf numFmtId="3" fontId="94" fillId="0" borderId="0" xfId="0" applyNumberFormat="1" applyFont="1" applyBorder="1" applyAlignment="1">
      <alignment horizontal="right" vertical="center"/>
    </xf>
    <xf numFmtId="0" fontId="5" fillId="0" borderId="44" xfId="0" applyFont="1" applyBorder="1" applyAlignment="1">
      <alignment horizontal="left" vertical="center" wrapText="1"/>
    </xf>
    <xf numFmtId="0" fontId="21" fillId="0" borderId="0" xfId="3524" applyFont="1" applyFill="1" applyAlignment="1" applyProtection="1">
      <alignment horizontal="justify" vertical="center" wrapText="1"/>
      <protection locked="0"/>
    </xf>
    <xf numFmtId="4" fontId="14" fillId="62" borderId="36" xfId="0" applyNumberFormat="1" applyFont="1" applyFill="1" applyBorder="1" applyAlignment="1">
      <alignment horizontal="center" vertical="center" wrapText="1"/>
    </xf>
    <xf numFmtId="0" fontId="14" fillId="62" borderId="36" xfId="0" applyFont="1" applyFill="1" applyBorder="1" applyAlignment="1">
      <alignment horizontal="center" vertical="center" wrapText="1"/>
    </xf>
    <xf numFmtId="0" fontId="13" fillId="0" borderId="0" xfId="3524" applyFont="1" applyFill="1" applyBorder="1" applyAlignment="1" applyProtection="1">
      <alignment horizontal="center" vertical="center" wrapText="1"/>
      <protection locked="0"/>
    </xf>
    <xf numFmtId="0" fontId="210" fillId="0" borderId="41" xfId="0" applyFont="1" applyBorder="1" applyAlignment="1">
      <alignment vertical="center" wrapText="1"/>
    </xf>
    <xf numFmtId="0" fontId="210" fillId="0" borderId="42" xfId="0" applyFont="1" applyBorder="1" applyAlignment="1">
      <alignment vertical="center" wrapText="1"/>
    </xf>
    <xf numFmtId="0" fontId="5" fillId="0" borderId="40" xfId="0" applyFont="1" applyBorder="1" applyAlignment="1">
      <alignment vertical="center" wrapText="1"/>
    </xf>
    <xf numFmtId="0" fontId="200" fillId="61" borderId="23" xfId="0" applyFont="1" applyFill="1" applyBorder="1" applyAlignment="1">
      <alignment horizontal="center" vertical="center"/>
    </xf>
    <xf numFmtId="0" fontId="14" fillId="61" borderId="23" xfId="0" applyFont="1" applyFill="1" applyBorder="1" applyAlignment="1">
      <alignment vertical="center"/>
    </xf>
    <xf numFmtId="0" fontId="206" fillId="34" borderId="23" xfId="0" applyFont="1" applyFill="1" applyBorder="1"/>
    <xf numFmtId="43" fontId="130" fillId="0" borderId="37" xfId="3210" applyFont="1" applyBorder="1" applyAlignment="1">
      <alignment horizontal="center" vertical="center"/>
    </xf>
    <xf numFmtId="43" fontId="130" fillId="0" borderId="4" xfId="3210" applyFont="1" applyBorder="1" applyAlignment="1">
      <alignment horizontal="center" vertical="center"/>
    </xf>
    <xf numFmtId="43" fontId="130" fillId="0" borderId="4" xfId="3210" applyFont="1" applyBorder="1" applyAlignment="1">
      <alignment horizontal="center" vertical="center" wrapText="1"/>
    </xf>
    <xf numFmtId="0" fontId="130" fillId="0" borderId="4" xfId="0" applyFont="1" applyBorder="1" applyAlignment="1">
      <alignment horizontal="center" vertical="center" wrapText="1"/>
    </xf>
    <xf numFmtId="175" fontId="15" fillId="61" borderId="23" xfId="3210" applyNumberFormat="1" applyFont="1" applyFill="1" applyBorder="1" applyAlignment="1">
      <alignment horizontal="center" vertical="center"/>
    </xf>
    <xf numFmtId="175" fontId="14" fillId="61" borderId="23" xfId="3210" applyNumberFormat="1" applyFont="1" applyFill="1" applyBorder="1" applyAlignment="1">
      <alignment horizontal="center" vertical="center"/>
    </xf>
    <xf numFmtId="175" fontId="200" fillId="34" borderId="23" xfId="3210" applyNumberFormat="1" applyFont="1" applyFill="1" applyBorder="1" applyAlignment="1">
      <alignment horizontal="center" vertical="center"/>
    </xf>
    <xf numFmtId="175" fontId="130" fillId="0" borderId="4" xfId="3210" applyNumberFormat="1" applyFont="1" applyBorder="1" applyAlignment="1">
      <alignment vertical="center"/>
    </xf>
    <xf numFmtId="0" fontId="130" fillId="0" borderId="20" xfId="0" applyFont="1" applyBorder="1" applyAlignment="1">
      <alignment horizontal="center" vertical="center"/>
    </xf>
    <xf numFmtId="0" fontId="130" fillId="0" borderId="20" xfId="34" applyFont="1" applyFill="1" applyBorder="1" applyAlignment="1">
      <alignment horizontal="left" vertical="center" wrapText="1"/>
    </xf>
    <xf numFmtId="43" fontId="130" fillId="0" borderId="20" xfId="3210" applyFont="1" applyBorder="1" applyAlignment="1">
      <alignment horizontal="center" vertical="center" wrapText="1"/>
    </xf>
    <xf numFmtId="207" fontId="130" fillId="0" borderId="20" xfId="2911" applyNumberFormat="1" applyFont="1" applyBorder="1" applyAlignment="1">
      <alignment horizontal="center" vertical="center" wrapText="1"/>
    </xf>
    <xf numFmtId="175" fontId="130" fillId="0" borderId="20" xfId="3210" applyNumberFormat="1" applyFont="1" applyBorder="1" applyAlignment="1">
      <alignment vertical="center"/>
    </xf>
    <xf numFmtId="0" fontId="206" fillId="0" borderId="20" xfId="0" applyFont="1" applyBorder="1"/>
    <xf numFmtId="0" fontId="195" fillId="0" borderId="0" xfId="0" applyFont="1" applyFill="1" applyAlignment="1">
      <alignment vertical="center" wrapText="1"/>
    </xf>
    <xf numFmtId="0" fontId="15" fillId="0" borderId="0" xfId="0" applyFont="1" applyFill="1" applyAlignment="1">
      <alignment vertical="center" wrapText="1"/>
    </xf>
    <xf numFmtId="43" fontId="15" fillId="0" borderId="4" xfId="3210" applyFont="1" applyFill="1" applyBorder="1" applyAlignment="1">
      <alignment horizontal="center" vertical="center"/>
    </xf>
    <xf numFmtId="43" fontId="15" fillId="0" borderId="4" xfId="3210" applyFont="1" applyFill="1" applyBorder="1" applyAlignment="1">
      <alignment vertical="center"/>
    </xf>
    <xf numFmtId="175" fontId="15" fillId="0" borderId="4" xfId="3210" applyNumberFormat="1" applyFont="1" applyFill="1" applyBorder="1" applyAlignment="1">
      <alignment vertical="center"/>
    </xf>
    <xf numFmtId="175" fontId="15" fillId="0" borderId="4" xfId="3210" applyNumberFormat="1" applyFont="1" applyFill="1" applyBorder="1" applyAlignment="1">
      <alignment horizontal="right" vertical="center"/>
    </xf>
    <xf numFmtId="274" fontId="199" fillId="0" borderId="22" xfId="0" applyNumberFormat="1" applyFont="1" applyBorder="1" applyAlignment="1">
      <alignment horizontal="center" vertical="center"/>
    </xf>
    <xf numFmtId="0" fontId="15" fillId="0" borderId="4" xfId="0" applyFont="1" applyBorder="1" applyAlignment="1">
      <alignment vertical="center"/>
    </xf>
    <xf numFmtId="0" fontId="5" fillId="0" borderId="46" xfId="0" applyFont="1" applyBorder="1" applyAlignment="1">
      <alignment vertical="center" wrapText="1"/>
    </xf>
    <xf numFmtId="0" fontId="13" fillId="33" borderId="4" xfId="0" applyFont="1" applyFill="1" applyBorder="1" applyAlignment="1">
      <alignment horizontal="center" vertical="center" wrapText="1"/>
    </xf>
    <xf numFmtId="43" fontId="15" fillId="33" borderId="4" xfId="3210" applyFont="1" applyFill="1" applyBorder="1" applyAlignment="1">
      <alignment horizontal="center" vertical="center"/>
    </xf>
    <xf numFmtId="43" fontId="13" fillId="0" borderId="4" xfId="3210" applyFont="1" applyBorder="1" applyAlignment="1">
      <alignment horizontal="center" vertical="center"/>
    </xf>
    <xf numFmtId="43" fontId="15" fillId="0" borderId="4" xfId="3210" applyFont="1" applyBorder="1" applyAlignment="1">
      <alignment horizontal="center" vertical="center"/>
    </xf>
    <xf numFmtId="43" fontId="199" fillId="0" borderId="4" xfId="3210" applyFont="1" applyBorder="1" applyAlignment="1">
      <alignment horizontal="center" vertical="center"/>
    </xf>
    <xf numFmtId="43" fontId="13" fillId="33" borderId="4" xfId="3210" applyFont="1" applyFill="1" applyBorder="1" applyAlignment="1">
      <alignment horizontal="center" vertical="center"/>
    </xf>
    <xf numFmtId="43" fontId="199" fillId="33" borderId="4" xfId="3210" applyFont="1" applyFill="1" applyBorder="1" applyAlignment="1">
      <alignment horizontal="center" vertical="center"/>
    </xf>
    <xf numFmtId="43" fontId="14" fillId="33" borderId="4" xfId="3210" applyFont="1" applyFill="1" applyBorder="1" applyAlignment="1">
      <alignment horizontal="center" vertical="center" wrapText="1"/>
    </xf>
    <xf numFmtId="43" fontId="15" fillId="0" borderId="4" xfId="3210" applyFont="1" applyBorder="1" applyAlignment="1">
      <alignment vertical="center"/>
    </xf>
    <xf numFmtId="0" fontId="0" fillId="0" borderId="37" xfId="0" applyBorder="1" applyAlignment="1">
      <alignment horizontal="center" vertical="center"/>
    </xf>
    <xf numFmtId="0" fontId="208" fillId="0" borderId="4" xfId="0" applyFont="1" applyBorder="1" applyAlignment="1">
      <alignment horizontal="center" vertical="center"/>
    </xf>
    <xf numFmtId="0" fontId="208" fillId="61" borderId="36" xfId="0" applyFont="1" applyFill="1" applyBorder="1" applyAlignment="1">
      <alignment horizontal="center" vertical="center"/>
    </xf>
    <xf numFmtId="43" fontId="15" fillId="0" borderId="20" xfId="3210" applyFont="1" applyFill="1" applyBorder="1" applyAlignment="1">
      <alignment horizontal="center" vertical="center"/>
    </xf>
    <xf numFmtId="43" fontId="208" fillId="0" borderId="20" xfId="3210" applyFont="1" applyBorder="1" applyAlignment="1">
      <alignment horizontal="center" vertical="center"/>
    </xf>
    <xf numFmtId="43" fontId="15" fillId="0" borderId="20" xfId="3210" applyFont="1" applyBorder="1" applyAlignment="1">
      <alignment horizontal="center" vertical="center"/>
    </xf>
    <xf numFmtId="0" fontId="5" fillId="0" borderId="5" xfId="0" applyFont="1" applyBorder="1" applyAlignment="1">
      <alignment vertical="center" wrapText="1"/>
    </xf>
    <xf numFmtId="0" fontId="0" fillId="61" borderId="36" xfId="0" applyFill="1" applyBorder="1" applyAlignment="1">
      <alignment horizontal="center" vertical="center"/>
    </xf>
    <xf numFmtId="0" fontId="204" fillId="0" borderId="22" xfId="0" applyFont="1" applyFill="1" applyBorder="1" applyAlignment="1">
      <alignment horizontal="center" vertical="center"/>
    </xf>
    <xf numFmtId="43" fontId="200" fillId="0" borderId="4" xfId="3210" applyFont="1" applyFill="1" applyBorder="1" applyAlignment="1">
      <alignment horizontal="center" vertical="center"/>
    </xf>
    <xf numFmtId="43" fontId="200" fillId="0" borderId="20" xfId="3210" applyFont="1" applyFill="1" applyBorder="1" applyAlignment="1">
      <alignment horizontal="center" vertical="center"/>
    </xf>
    <xf numFmtId="0" fontId="15" fillId="0" borderId="4" xfId="0" applyFont="1" applyFill="1" applyBorder="1" applyAlignment="1">
      <alignment horizontal="center" vertical="center" wrapText="1"/>
    </xf>
    <xf numFmtId="0" fontId="15" fillId="0" borderId="5" xfId="0" applyFont="1" applyBorder="1" applyAlignment="1">
      <alignment vertical="center"/>
    </xf>
    <xf numFmtId="43" fontId="15" fillId="2" borderId="4" xfId="3210" applyFont="1" applyFill="1" applyBorder="1" applyAlignment="1">
      <alignment horizontal="center" vertical="center" wrapText="1"/>
    </xf>
    <xf numFmtId="43" fontId="15" fillId="0" borderId="4" xfId="3210" applyFont="1" applyFill="1" applyBorder="1" applyAlignment="1">
      <alignment horizontal="center" vertical="center" wrapText="1"/>
    </xf>
    <xf numFmtId="43" fontId="14" fillId="0" borderId="4" xfId="3210" applyFont="1" applyFill="1" applyBorder="1" applyAlignment="1">
      <alignment horizontal="center" vertical="center" wrapText="1"/>
    </xf>
    <xf numFmtId="175" fontId="15" fillId="2" borderId="4" xfId="3210" applyNumberFormat="1" applyFont="1" applyFill="1" applyBorder="1" applyAlignment="1">
      <alignment horizontal="right" vertical="center" wrapText="1"/>
    </xf>
    <xf numFmtId="175" fontId="15" fillId="0" borderId="4" xfId="3210" applyNumberFormat="1" applyFont="1" applyFill="1" applyBorder="1" applyAlignment="1">
      <alignment horizontal="right" vertical="center" wrapText="1"/>
    </xf>
    <xf numFmtId="175" fontId="15" fillId="2" borderId="4" xfId="3210" applyNumberFormat="1" applyFont="1" applyFill="1" applyBorder="1" applyAlignment="1">
      <alignment vertical="center" wrapText="1"/>
    </xf>
    <xf numFmtId="175" fontId="15" fillId="34" borderId="36" xfId="3210" applyNumberFormat="1" applyFont="1" applyFill="1" applyBorder="1" applyAlignment="1">
      <alignment vertical="center" wrapText="1"/>
    </xf>
    <xf numFmtId="175" fontId="14" fillId="34" borderId="36" xfId="3210" applyNumberFormat="1" applyFont="1" applyFill="1" applyBorder="1" applyAlignment="1">
      <alignment vertical="center" wrapText="1"/>
    </xf>
    <xf numFmtId="175" fontId="15" fillId="2" borderId="4" xfId="3210" applyNumberFormat="1" applyFont="1" applyFill="1" applyBorder="1" applyAlignment="1">
      <alignment horizontal="center" vertical="center" wrapText="1"/>
    </xf>
    <xf numFmtId="43" fontId="25" fillId="0" borderId="4" xfId="3210" applyFont="1" applyFill="1" applyBorder="1" applyAlignment="1">
      <alignment horizontal="center" vertical="center"/>
    </xf>
    <xf numFmtId="43" fontId="13" fillId="0" borderId="4" xfId="3210" applyFont="1" applyFill="1" applyBorder="1" applyAlignment="1" applyProtection="1">
      <alignment horizontal="center" vertical="center"/>
      <protection locked="0"/>
    </xf>
    <xf numFmtId="43" fontId="196" fillId="0" borderId="4" xfId="3210" applyFont="1" applyFill="1" applyBorder="1" applyAlignment="1">
      <alignment horizontal="center" vertical="center" wrapText="1"/>
    </xf>
    <xf numFmtId="43" fontId="25" fillId="0" borderId="4" xfId="3210" applyFont="1" applyFill="1" applyBorder="1" applyAlignment="1">
      <alignment horizontal="left" vertical="center"/>
    </xf>
    <xf numFmtId="43" fontId="15" fillId="0" borderId="4" xfId="3210" applyFont="1" applyFill="1" applyBorder="1" applyAlignment="1">
      <alignment horizontal="right" vertical="center"/>
    </xf>
    <xf numFmtId="43" fontId="15" fillId="0" borderId="4" xfId="3210" applyFont="1" applyBorder="1" applyAlignment="1">
      <alignment horizontal="right" vertical="center"/>
    </xf>
    <xf numFmtId="0" fontId="25" fillId="0" borderId="4" xfId="3023" applyFont="1" applyFill="1" applyBorder="1" applyAlignment="1">
      <alignment vertical="center"/>
    </xf>
    <xf numFmtId="0" fontId="15" fillId="0" borderId="20" xfId="0" applyFont="1" applyBorder="1" applyAlignment="1">
      <alignment vertical="center"/>
    </xf>
    <xf numFmtId="0" fontId="125" fillId="0" borderId="4" xfId="3023" applyFont="1" applyFill="1" applyBorder="1" applyAlignment="1">
      <alignment vertical="center"/>
    </xf>
    <xf numFmtId="0" fontId="25" fillId="0" borderId="4" xfId="43" applyFont="1" applyFill="1" applyBorder="1" applyAlignment="1">
      <alignment horizontal="left" vertical="center" wrapText="1"/>
    </xf>
    <xf numFmtId="0" fontId="15" fillId="0" borderId="4" xfId="0" applyFont="1" applyFill="1" applyBorder="1" applyAlignment="1">
      <alignment vertical="center"/>
    </xf>
    <xf numFmtId="0" fontId="25" fillId="33" borderId="4" xfId="43" applyFont="1" applyFill="1" applyBorder="1" applyAlignment="1">
      <alignment horizontal="left" vertical="center" wrapText="1"/>
    </xf>
    <xf numFmtId="0" fontId="15" fillId="0" borderId="4" xfId="0" applyFont="1" applyFill="1" applyBorder="1" applyAlignment="1">
      <alignment horizontal="left" vertical="center" wrapText="1"/>
    </xf>
    <xf numFmtId="0" fontId="14" fillId="0" borderId="4" xfId="0" applyFont="1" applyBorder="1" applyAlignment="1">
      <alignment vertical="center"/>
    </xf>
    <xf numFmtId="44" fontId="15" fillId="0" borderId="4" xfId="43" applyNumberFormat="1" applyFont="1" applyFill="1" applyBorder="1" applyAlignment="1">
      <alignment vertical="center" wrapText="1"/>
    </xf>
    <xf numFmtId="0" fontId="128" fillId="0" borderId="4" xfId="43" applyFont="1" applyFill="1" applyBorder="1" applyAlignment="1">
      <alignment horizontal="left" vertical="center" wrapText="1"/>
    </xf>
    <xf numFmtId="0" fontId="128" fillId="33" borderId="4" xfId="43" applyFont="1" applyFill="1" applyBorder="1" applyAlignment="1">
      <alignment horizontal="left" vertical="center" wrapText="1"/>
    </xf>
    <xf numFmtId="175" fontId="15" fillId="0" borderId="4" xfId="2916" applyNumberFormat="1" applyFont="1" applyFill="1" applyBorder="1" applyAlignment="1">
      <alignment horizontal="center" vertical="center" wrapText="1"/>
    </xf>
    <xf numFmtId="0" fontId="15" fillId="34" borderId="6" xfId="0" applyFont="1" applyFill="1" applyBorder="1" applyAlignment="1">
      <alignment horizontal="center" vertical="center"/>
    </xf>
    <xf numFmtId="175" fontId="15" fillId="0" borderId="4" xfId="3210" applyNumberFormat="1" applyFont="1" applyFill="1" applyBorder="1" applyAlignment="1">
      <alignment horizontal="center" vertical="center" wrapText="1"/>
    </xf>
    <xf numFmtId="175" fontId="15" fillId="0" borderId="22" xfId="3210" applyNumberFormat="1" applyFont="1" applyFill="1" applyBorder="1" applyAlignment="1">
      <alignment horizontal="center" vertical="center" wrapText="1"/>
    </xf>
    <xf numFmtId="175" fontId="15" fillId="34" borderId="6" xfId="3210" applyNumberFormat="1" applyFont="1" applyFill="1" applyBorder="1" applyAlignment="1">
      <alignment horizontal="center" vertical="center"/>
    </xf>
    <xf numFmtId="3" fontId="15" fillId="0" borderId="0" xfId="3023" applyNumberFormat="1" applyFont="1" applyFill="1" applyBorder="1" applyAlignment="1">
      <alignment horizontal="right" vertical="center"/>
    </xf>
    <xf numFmtId="4" fontId="15" fillId="34" borderId="6" xfId="0" applyNumberFormat="1" applyFont="1" applyFill="1" applyBorder="1" applyAlignment="1">
      <alignment vertical="center"/>
    </xf>
    <xf numFmtId="0" fontId="14" fillId="0" borderId="24" xfId="3023" applyFont="1" applyFill="1" applyBorder="1" applyAlignment="1">
      <alignment horizontal="left" vertical="center" wrapText="1"/>
    </xf>
    <xf numFmtId="0" fontId="14" fillId="0" borderId="4" xfId="0" applyFont="1" applyFill="1" applyBorder="1" applyAlignment="1">
      <alignment horizontal="center" vertical="center"/>
    </xf>
    <xf numFmtId="0" fontId="14" fillId="0" borderId="4" xfId="0" applyFont="1" applyBorder="1" applyAlignment="1">
      <alignment horizontal="center" vertical="center"/>
    </xf>
    <xf numFmtId="0" fontId="14" fillId="0" borderId="4" xfId="0" applyFont="1" applyFill="1" applyBorder="1" applyAlignment="1">
      <alignment vertical="center"/>
    </xf>
    <xf numFmtId="0" fontId="14" fillId="0" borderId="4" xfId="0" applyNumberFormat="1" applyFont="1" applyFill="1" applyBorder="1" applyAlignment="1">
      <alignment horizontal="center" vertical="center"/>
    </xf>
    <xf numFmtId="0" fontId="128" fillId="0" borderId="4" xfId="42" applyNumberFormat="1" applyFont="1" applyFill="1" applyBorder="1" applyAlignment="1">
      <alignment horizontal="left" vertical="center" wrapText="1"/>
    </xf>
    <xf numFmtId="49" fontId="128" fillId="0" borderId="4" xfId="42" applyNumberFormat="1" applyFont="1" applyFill="1" applyBorder="1" applyAlignment="1">
      <alignment horizontal="left" vertical="center" wrapText="1"/>
    </xf>
    <xf numFmtId="0" fontId="15" fillId="61" borderId="6" xfId="0" applyFont="1" applyFill="1" applyBorder="1" applyAlignment="1">
      <alignment horizontal="center" vertical="center"/>
    </xf>
    <xf numFmtId="0" fontId="14" fillId="61" borderId="6" xfId="0" applyFont="1" applyFill="1" applyBorder="1" applyAlignment="1">
      <alignment horizontal="center" vertical="center"/>
    </xf>
    <xf numFmtId="4" fontId="15" fillId="61" borderId="6" xfId="0" applyNumberFormat="1" applyFont="1" applyFill="1" applyBorder="1" applyAlignment="1">
      <alignment vertical="center"/>
    </xf>
    <xf numFmtId="0" fontId="15" fillId="61" borderId="6" xfId="0" applyFont="1" applyFill="1" applyBorder="1" applyAlignment="1">
      <alignment vertical="center"/>
    </xf>
    <xf numFmtId="0" fontId="14" fillId="2" borderId="7" xfId="42" applyNumberFormat="1" applyFont="1" applyFill="1" applyBorder="1" applyAlignment="1">
      <alignment vertical="center" wrapText="1"/>
    </xf>
    <xf numFmtId="0" fontId="14" fillId="2" borderId="4" xfId="42" applyNumberFormat="1" applyFont="1" applyFill="1" applyBorder="1" applyAlignment="1">
      <alignment vertical="center" wrapText="1"/>
    </xf>
    <xf numFmtId="0" fontId="14" fillId="0" borderId="22" xfId="9" applyNumberFormat="1" applyFont="1" applyFill="1" applyBorder="1" applyAlignment="1">
      <alignment horizontal="center" vertical="center"/>
    </xf>
    <xf numFmtId="0" fontId="14" fillId="0" borderId="22" xfId="36" applyFont="1" applyFill="1" applyBorder="1" applyAlignment="1">
      <alignment vertical="center" wrapText="1"/>
    </xf>
    <xf numFmtId="4" fontId="14" fillId="0" borderId="22" xfId="42" applyNumberFormat="1" applyFont="1" applyFill="1" applyBorder="1" applyAlignment="1">
      <alignment horizontal="center" vertical="center"/>
    </xf>
    <xf numFmtId="0" fontId="14" fillId="0" borderId="22" xfId="42" applyNumberFormat="1" applyFont="1" applyFill="1" applyBorder="1" applyAlignment="1">
      <alignment horizontal="center" vertical="center"/>
    </xf>
    <xf numFmtId="175" fontId="15" fillId="0" borderId="22" xfId="3210" applyNumberFormat="1" applyFont="1" applyFill="1" applyBorder="1" applyAlignment="1">
      <alignment vertical="center" wrapText="1"/>
    </xf>
    <xf numFmtId="175" fontId="15" fillId="2" borderId="4" xfId="3210" applyNumberFormat="1" applyFont="1" applyFill="1" applyBorder="1" applyAlignment="1">
      <alignment horizontal="right" vertical="center"/>
    </xf>
    <xf numFmtId="175" fontId="15" fillId="2" borderId="4" xfId="3210" applyNumberFormat="1" applyFont="1" applyFill="1" applyBorder="1" applyAlignment="1">
      <alignment vertical="center"/>
    </xf>
    <xf numFmtId="175" fontId="15" fillId="61" borderId="6" xfId="3210" applyNumberFormat="1" applyFont="1" applyFill="1" applyBorder="1" applyAlignment="1">
      <alignment vertical="center"/>
    </xf>
    <xf numFmtId="175" fontId="14" fillId="61" borderId="6" xfId="3210" applyNumberFormat="1" applyFont="1" applyFill="1" applyBorder="1" applyAlignment="1">
      <alignment vertical="center"/>
    </xf>
    <xf numFmtId="44" fontId="138" fillId="0" borderId="4" xfId="42" applyNumberFormat="1" applyFont="1" applyFill="1" applyBorder="1" applyAlignment="1">
      <alignment horizontal="left" vertical="center" wrapText="1"/>
    </xf>
    <xf numFmtId="49" fontId="138" fillId="0" borderId="4" xfId="42" applyNumberFormat="1" applyFont="1" applyFill="1" applyBorder="1" applyAlignment="1">
      <alignment horizontal="left" vertical="center" wrapText="1"/>
    </xf>
    <xf numFmtId="175" fontId="15" fillId="0" borderId="4" xfId="3210" applyNumberFormat="1" applyFont="1" applyFill="1" applyBorder="1" applyAlignment="1">
      <alignment vertical="center" wrapText="1"/>
    </xf>
    <xf numFmtId="175" fontId="15" fillId="61" borderId="6" xfId="3210" applyNumberFormat="1" applyFont="1" applyFill="1" applyBorder="1" applyAlignment="1">
      <alignment horizontal="center" vertical="center"/>
    </xf>
    <xf numFmtId="175" fontId="14" fillId="61" borderId="6" xfId="3210" applyNumberFormat="1" applyFont="1" applyFill="1" applyBorder="1" applyAlignment="1">
      <alignment horizontal="center" vertical="center"/>
    </xf>
    <xf numFmtId="0" fontId="5" fillId="0" borderId="45" xfId="0" applyFont="1" applyBorder="1" applyAlignment="1">
      <alignment horizontal="left" vertical="center" wrapText="1"/>
    </xf>
    <xf numFmtId="0" fontId="127" fillId="62" borderId="36" xfId="3221" applyFont="1" applyFill="1" applyBorder="1" applyAlignment="1">
      <alignment horizontal="center" vertical="center"/>
    </xf>
    <xf numFmtId="0" fontId="127" fillId="34" borderId="46" xfId="44" applyNumberFormat="1" applyFont="1" applyFill="1" applyBorder="1" applyAlignment="1">
      <alignment horizontal="left" vertical="center"/>
    </xf>
    <xf numFmtId="0" fontId="127" fillId="34" borderId="5" xfId="30" applyFont="1" applyFill="1" applyBorder="1" applyAlignment="1">
      <alignment vertical="center"/>
    </xf>
    <xf numFmtId="175" fontId="13" fillId="34" borderId="5" xfId="3" applyNumberFormat="1" applyFont="1" applyFill="1" applyBorder="1" applyAlignment="1">
      <alignment horizontal="center" vertical="center"/>
    </xf>
    <xf numFmtId="272" fontId="134" fillId="34" borderId="44" xfId="13" applyNumberFormat="1" applyFont="1" applyFill="1" applyBorder="1" applyAlignment="1">
      <alignment horizontal="right" vertical="center"/>
    </xf>
    <xf numFmtId="0" fontId="14" fillId="62" borderId="21" xfId="44" applyFont="1" applyFill="1" applyBorder="1" applyAlignment="1">
      <alignment horizontal="center" vertical="center"/>
    </xf>
    <xf numFmtId="175" fontId="14" fillId="62" borderId="21" xfId="3" applyNumberFormat="1" applyFont="1" applyFill="1" applyBorder="1" applyAlignment="1">
      <alignment horizontal="center" vertical="center" wrapText="1"/>
    </xf>
    <xf numFmtId="175" fontId="15" fillId="0" borderId="7" xfId="3210" applyNumberFormat="1" applyFont="1" applyFill="1" applyBorder="1" applyAlignment="1" applyProtection="1">
      <alignment vertical="center" wrapText="1"/>
      <protection locked="0"/>
    </xf>
    <xf numFmtId="175" fontId="15" fillId="0" borderId="22" xfId="3210" applyNumberFormat="1" applyFont="1" applyFill="1" applyBorder="1" applyAlignment="1" applyProtection="1">
      <alignment vertical="center" wrapText="1"/>
      <protection locked="0"/>
    </xf>
    <xf numFmtId="175" fontId="14" fillId="0" borderId="7" xfId="3210" applyNumberFormat="1" applyFont="1" applyFill="1" applyBorder="1" applyAlignment="1">
      <alignment vertical="center" wrapText="1"/>
    </xf>
    <xf numFmtId="175" fontId="14" fillId="0" borderId="4" xfId="3210" applyNumberFormat="1" applyFont="1" applyFill="1" applyBorder="1" applyAlignment="1">
      <alignment vertical="center" wrapText="1"/>
    </xf>
    <xf numFmtId="175" fontId="14" fillId="0" borderId="20" xfId="3210" applyNumberFormat="1" applyFont="1" applyFill="1" applyBorder="1" applyAlignment="1">
      <alignment vertical="center" wrapText="1"/>
    </xf>
    <xf numFmtId="175" fontId="14" fillId="0" borderId="23" xfId="3210" applyNumberFormat="1" applyFont="1" applyFill="1" applyBorder="1" applyAlignment="1">
      <alignment vertical="center"/>
    </xf>
    <xf numFmtId="0" fontId="15" fillId="0" borderId="4" xfId="0" applyFont="1" applyFill="1" applyBorder="1" applyAlignment="1">
      <alignment horizontal="left" vertical="center"/>
    </xf>
    <xf numFmtId="175" fontId="211" fillId="0" borderId="4" xfId="3210" applyNumberFormat="1" applyFont="1" applyBorder="1" applyAlignment="1">
      <alignment vertical="center"/>
    </xf>
    <xf numFmtId="175" fontId="211" fillId="0" borderId="20" xfId="3210" applyNumberFormat="1" applyFont="1" applyBorder="1" applyAlignment="1">
      <alignment vertical="center"/>
    </xf>
    <xf numFmtId="0" fontId="13" fillId="0" borderId="4" xfId="0" applyFont="1" applyFill="1" applyBorder="1" applyAlignment="1">
      <alignment horizontal="left" vertical="center" wrapText="1"/>
    </xf>
    <xf numFmtId="0" fontId="199" fillId="0" borderId="4" xfId="0" applyFont="1" applyFill="1" applyBorder="1" applyAlignment="1">
      <alignment horizontal="left" vertical="center" wrapText="1"/>
    </xf>
    <xf numFmtId="175" fontId="15" fillId="0" borderId="0" xfId="0" applyNumberFormat="1" applyFont="1" applyFill="1" applyAlignment="1">
      <alignment wrapText="1"/>
    </xf>
    <xf numFmtId="43" fontId="15" fillId="0" borderId="0" xfId="0" applyNumberFormat="1" applyFont="1" applyFill="1" applyAlignment="1">
      <alignment wrapText="1"/>
    </xf>
    <xf numFmtId="175" fontId="130" fillId="0" borderId="37" xfId="3210" applyNumberFormat="1" applyFont="1" applyFill="1" applyBorder="1" applyAlignment="1">
      <alignment vertical="center"/>
    </xf>
    <xf numFmtId="175" fontId="211" fillId="0" borderId="37" xfId="3210" applyNumberFormat="1" applyFont="1" applyFill="1" applyBorder="1" applyAlignment="1">
      <alignment vertical="center"/>
    </xf>
    <xf numFmtId="175" fontId="211" fillId="0" borderId="21" xfId="3210" applyNumberFormat="1" applyFont="1" applyFill="1" applyBorder="1" applyAlignment="1">
      <alignment vertical="center"/>
    </xf>
    <xf numFmtId="175" fontId="130" fillId="0" borderId="4" xfId="3210" applyNumberFormat="1" applyFont="1" applyFill="1" applyBorder="1" applyAlignment="1">
      <alignment vertical="center"/>
    </xf>
    <xf numFmtId="175" fontId="211" fillId="0" borderId="4" xfId="3210" applyNumberFormat="1" applyFont="1" applyFill="1" applyBorder="1" applyAlignment="1">
      <alignment vertical="center"/>
    </xf>
    <xf numFmtId="0" fontId="15" fillId="35" borderId="4" xfId="2916" applyNumberFormat="1" applyFont="1" applyFill="1" applyBorder="1" applyAlignment="1">
      <alignment horizontal="center" vertical="center" wrapText="1"/>
    </xf>
    <xf numFmtId="44" fontId="15" fillId="35" borderId="4" xfId="42" applyNumberFormat="1" applyFont="1" applyFill="1" applyBorder="1" applyAlignment="1">
      <alignment vertical="center" wrapText="1"/>
    </xf>
    <xf numFmtId="4" fontId="15" fillId="35" borderId="4" xfId="3214" applyNumberFormat="1" applyFont="1" applyFill="1" applyBorder="1" applyAlignment="1">
      <alignment vertical="center" wrapText="1"/>
    </xf>
    <xf numFmtId="0" fontId="130" fillId="0" borderId="4" xfId="0" applyFont="1" applyFill="1" applyBorder="1" applyAlignment="1">
      <alignment vertical="center" wrapText="1"/>
    </xf>
    <xf numFmtId="0" fontId="13" fillId="0" borderId="0" xfId="0" applyFont="1" applyFill="1" applyAlignment="1">
      <alignment horizontal="center" vertical="center"/>
    </xf>
    <xf numFmtId="0" fontId="130" fillId="0" borderId="4" xfId="0" applyFont="1" applyFill="1" applyBorder="1" applyAlignment="1">
      <alignment horizontal="center" vertical="center"/>
    </xf>
    <xf numFmtId="0" fontId="130" fillId="0" borderId="4" xfId="0" applyFont="1" applyFill="1" applyBorder="1" applyAlignment="1">
      <alignment horizontal="left" vertical="center" wrapText="1"/>
    </xf>
    <xf numFmtId="0" fontId="130" fillId="0" borderId="4" xfId="0" applyFont="1" applyFill="1" applyBorder="1" applyAlignment="1">
      <alignment horizontal="center" vertical="center" wrapText="1"/>
    </xf>
    <xf numFmtId="43" fontId="130" fillId="0" borderId="4" xfId="3210" applyFont="1" applyFill="1" applyBorder="1" applyAlignment="1">
      <alignment horizontal="center" vertical="center"/>
    </xf>
    <xf numFmtId="0" fontId="211" fillId="0" borderId="0" xfId="0" applyFont="1" applyFill="1" applyAlignment="1">
      <alignment horizontal="center" vertical="center"/>
    </xf>
    <xf numFmtId="0" fontId="130" fillId="0" borderId="4" xfId="0" applyFont="1" applyFill="1" applyBorder="1" applyAlignment="1">
      <alignment horizontal="left" vertical="center"/>
    </xf>
    <xf numFmtId="43" fontId="130" fillId="0" borderId="4" xfId="2911" applyFont="1" applyFill="1" applyBorder="1" applyAlignment="1">
      <alignment horizontal="center" vertical="center"/>
    </xf>
    <xf numFmtId="0" fontId="130" fillId="0" borderId="38" xfId="36" applyFont="1" applyFill="1" applyBorder="1" applyAlignment="1">
      <alignment horizontal="center" vertical="center" wrapText="1"/>
    </xf>
    <xf numFmtId="175" fontId="130" fillId="0" borderId="4" xfId="2911" applyNumberFormat="1" applyFont="1" applyFill="1" applyBorder="1" applyAlignment="1">
      <alignment horizontal="center" vertical="center" wrapText="1"/>
    </xf>
    <xf numFmtId="175" fontId="130" fillId="0" borderId="4" xfId="2911" applyNumberFormat="1" applyFont="1" applyFill="1" applyBorder="1" applyAlignment="1">
      <alignment horizontal="center" vertical="center"/>
    </xf>
    <xf numFmtId="0" fontId="211" fillId="0" borderId="0" xfId="0" applyFont="1" applyFill="1" applyAlignment="1">
      <alignment vertical="center"/>
    </xf>
    <xf numFmtId="39" fontId="130" fillId="0" borderId="4" xfId="2911" applyNumberFormat="1" applyFont="1" applyFill="1" applyBorder="1" applyAlignment="1">
      <alignment horizontal="center" vertical="center" wrapText="1"/>
    </xf>
    <xf numFmtId="43" fontId="130" fillId="0" borderId="4" xfId="3210" applyFont="1" applyFill="1" applyBorder="1" applyAlignment="1">
      <alignment horizontal="center" vertical="center" wrapText="1"/>
    </xf>
    <xf numFmtId="0" fontId="130" fillId="0" borderId="0" xfId="0" applyFont="1" applyFill="1" applyAlignment="1">
      <alignment vertical="center"/>
    </xf>
    <xf numFmtId="0" fontId="13" fillId="0" borderId="4" xfId="0" applyFont="1" applyFill="1" applyBorder="1" applyAlignment="1">
      <alignment horizontal="center" vertical="center" wrapText="1"/>
    </xf>
    <xf numFmtId="0" fontId="130" fillId="0" borderId="0" xfId="0" applyFont="1" applyAlignment="1">
      <alignment horizontal="center" vertical="center"/>
    </xf>
    <xf numFmtId="0" fontId="130" fillId="0" borderId="0" xfId="0" applyFont="1" applyFill="1" applyAlignment="1">
      <alignment horizontal="center" vertical="center"/>
    </xf>
    <xf numFmtId="0" fontId="199" fillId="0" borderId="4" xfId="0" quotePrefix="1" applyFont="1" applyBorder="1" applyAlignment="1">
      <alignment horizontal="center" vertical="center" wrapText="1"/>
    </xf>
    <xf numFmtId="0" fontId="129" fillId="0" borderId="4" xfId="0" applyFont="1" applyBorder="1" applyAlignment="1">
      <alignment horizontal="center" vertical="center"/>
    </xf>
    <xf numFmtId="0" fontId="130" fillId="0" borderId="4" xfId="0" quotePrefix="1" applyFont="1" applyBorder="1" applyAlignment="1">
      <alignment horizontal="center" vertical="center" wrapText="1"/>
    </xf>
    <xf numFmtId="0" fontId="211" fillId="0" borderId="0" xfId="0" applyFont="1" applyAlignment="1">
      <alignment horizontal="center" vertical="center"/>
    </xf>
    <xf numFmtId="43" fontId="130" fillId="33" borderId="4" xfId="3210" applyFont="1" applyFill="1" applyBorder="1" applyAlignment="1">
      <alignment horizontal="center" vertical="center"/>
    </xf>
    <xf numFmtId="0" fontId="130" fillId="0" borderId="4" xfId="0" applyFont="1" applyBorder="1" applyAlignment="1">
      <alignment horizontal="center" vertical="top" wrapText="1"/>
    </xf>
    <xf numFmtId="0" fontId="211" fillId="0" borderId="4" xfId="0" applyFont="1" applyFill="1" applyBorder="1" applyAlignment="1">
      <alignment horizontal="center" vertical="center" wrapText="1"/>
    </xf>
    <xf numFmtId="0" fontId="129" fillId="0" borderId="4" xfId="0" applyFont="1" applyFill="1" applyBorder="1" applyAlignment="1">
      <alignment horizontal="center" vertical="center"/>
    </xf>
    <xf numFmtId="3" fontId="130" fillId="0" borderId="4" xfId="32" applyNumberFormat="1" applyFont="1" applyFill="1" applyBorder="1" applyAlignment="1">
      <alignment vertical="center" wrapText="1"/>
    </xf>
    <xf numFmtId="0" fontId="130" fillId="0" borderId="4" xfId="0" quotePrefix="1" applyFont="1" applyBorder="1" applyAlignment="1">
      <alignment horizontal="center" vertical="top" wrapText="1"/>
    </xf>
    <xf numFmtId="0" fontId="14" fillId="0" borderId="36" xfId="3023" applyFont="1" applyFill="1" applyBorder="1" applyAlignment="1">
      <alignment horizontal="center" vertical="center"/>
    </xf>
    <xf numFmtId="0" fontId="14" fillId="0" borderId="36" xfId="3023" applyFont="1" applyFill="1" applyBorder="1" applyAlignment="1">
      <alignment horizontal="left" vertical="center"/>
    </xf>
    <xf numFmtId="43" fontId="25" fillId="0" borderId="36" xfId="3210" applyFont="1" applyFill="1" applyBorder="1" applyAlignment="1">
      <alignment horizontal="left" vertical="center"/>
    </xf>
    <xf numFmtId="0" fontId="15" fillId="0" borderId="36" xfId="0" applyFont="1" applyBorder="1" applyAlignment="1">
      <alignment horizontal="center"/>
    </xf>
    <xf numFmtId="175" fontId="15" fillId="0" borderId="36" xfId="3210" applyNumberFormat="1" applyFont="1" applyFill="1" applyBorder="1" applyAlignment="1">
      <alignment horizontal="center" vertical="center"/>
    </xf>
    <xf numFmtId="0" fontId="15" fillId="0" borderId="36" xfId="0" applyFont="1" applyBorder="1" applyAlignment="1">
      <alignment horizontal="center" vertical="center"/>
    </xf>
    <xf numFmtId="4" fontId="25" fillId="0" borderId="36" xfId="42" applyNumberFormat="1" applyFont="1" applyFill="1" applyBorder="1" applyAlignment="1">
      <alignment horizontal="left" vertical="center"/>
    </xf>
    <xf numFmtId="0" fontId="14" fillId="35" borderId="36" xfId="3023" applyFont="1" applyFill="1" applyBorder="1" applyAlignment="1">
      <alignment horizontal="center" vertical="center"/>
    </xf>
    <xf numFmtId="0" fontId="14" fillId="35" borderId="36" xfId="3023" applyFont="1" applyFill="1" applyBorder="1" applyAlignment="1">
      <alignment horizontal="left" vertical="center"/>
    </xf>
    <xf numFmtId="175" fontId="15" fillId="0" borderId="20" xfId="3210" applyNumberFormat="1" applyFont="1" applyFill="1" applyBorder="1" applyAlignment="1">
      <alignment vertical="center"/>
    </xf>
    <xf numFmtId="3" fontId="14" fillId="35" borderId="4" xfId="32" applyNumberFormat="1" applyFont="1" applyFill="1" applyBorder="1" applyAlignment="1">
      <alignment horizontal="center" vertical="center" wrapText="1"/>
    </xf>
    <xf numFmtId="3" fontId="14" fillId="35" borderId="4" xfId="32" applyNumberFormat="1" applyFont="1" applyFill="1" applyBorder="1" applyAlignment="1">
      <alignment vertical="center" wrapText="1"/>
    </xf>
    <xf numFmtId="43" fontId="14" fillId="35" borderId="4" xfId="2911" applyFont="1" applyFill="1" applyBorder="1" applyAlignment="1">
      <alignment horizontal="center" vertical="center"/>
    </xf>
    <xf numFmtId="175" fontId="14" fillId="35" borderId="4" xfId="2911" applyNumberFormat="1" applyFont="1" applyFill="1" applyBorder="1" applyAlignment="1">
      <alignment horizontal="right" vertical="center"/>
    </xf>
    <xf numFmtId="43" fontId="14" fillId="35" borderId="4" xfId="3210" applyFont="1" applyFill="1" applyBorder="1" applyAlignment="1">
      <alignment horizontal="center" vertical="center" wrapText="1"/>
    </xf>
    <xf numFmtId="175" fontId="14" fillId="35" borderId="4" xfId="2911" applyNumberFormat="1" applyFont="1" applyFill="1" applyBorder="1" applyAlignment="1">
      <alignment horizontal="center" vertical="center"/>
    </xf>
    <xf numFmtId="175" fontId="15" fillId="35" borderId="4" xfId="3210" applyNumberFormat="1" applyFont="1" applyFill="1" applyBorder="1" applyAlignment="1">
      <alignment horizontal="center" vertical="center"/>
    </xf>
    <xf numFmtId="175" fontId="15" fillId="35" borderId="4" xfId="3210" applyNumberFormat="1" applyFont="1" applyFill="1" applyBorder="1" applyAlignment="1">
      <alignment vertical="center"/>
    </xf>
    <xf numFmtId="0" fontId="15" fillId="35" borderId="4" xfId="0" applyFont="1" applyFill="1" applyBorder="1" applyAlignment="1">
      <alignment horizontal="left" vertical="center" wrapText="1"/>
    </xf>
    <xf numFmtId="43" fontId="15" fillId="35" borderId="4" xfId="2911" applyFont="1" applyFill="1" applyBorder="1" applyAlignment="1">
      <alignment horizontal="center" vertical="center"/>
    </xf>
    <xf numFmtId="175" fontId="15" fillId="35" borderId="4" xfId="2911" applyNumberFormat="1" applyFont="1" applyFill="1" applyBorder="1" applyAlignment="1">
      <alignment horizontal="right" vertical="center"/>
    </xf>
    <xf numFmtId="175" fontId="15" fillId="35" borderId="4" xfId="2911" applyNumberFormat="1" applyFont="1" applyFill="1" applyBorder="1" applyAlignment="1">
      <alignment horizontal="center" vertical="center"/>
    </xf>
    <xf numFmtId="43" fontId="15" fillId="35" borderId="4" xfId="3210" applyFont="1" applyFill="1" applyBorder="1" applyAlignment="1">
      <alignment horizontal="center" vertical="center"/>
    </xf>
    <xf numFmtId="0" fontId="15" fillId="35" borderId="4" xfId="0" applyFont="1" applyFill="1" applyBorder="1" applyAlignment="1">
      <alignment horizontal="center" vertical="center"/>
    </xf>
    <xf numFmtId="175" fontId="15" fillId="35" borderId="20" xfId="3210" applyNumberFormat="1" applyFont="1" applyFill="1" applyBorder="1" applyAlignment="1">
      <alignment horizontal="center" vertical="center"/>
    </xf>
    <xf numFmtId="175" fontId="15" fillId="35" borderId="20" xfId="3210" applyNumberFormat="1" applyFont="1" applyFill="1" applyBorder="1" applyAlignment="1">
      <alignment vertical="center"/>
    </xf>
    <xf numFmtId="0" fontId="15" fillId="35" borderId="4" xfId="0" quotePrefix="1" applyFont="1" applyFill="1" applyBorder="1" applyAlignment="1">
      <alignment horizontal="center" vertical="center"/>
    </xf>
    <xf numFmtId="0" fontId="15" fillId="35" borderId="4" xfId="0" applyFont="1" applyFill="1" applyBorder="1" applyAlignment="1">
      <alignment vertical="center" wrapText="1"/>
    </xf>
    <xf numFmtId="0" fontId="14" fillId="35" borderId="20" xfId="3023" applyFont="1" applyFill="1" applyBorder="1" applyAlignment="1">
      <alignment horizontal="center" vertical="center"/>
    </xf>
    <xf numFmtId="0" fontId="14" fillId="35" borderId="20" xfId="3023" applyFont="1" applyFill="1" applyBorder="1" applyAlignment="1">
      <alignment horizontal="left" vertical="center"/>
    </xf>
    <xf numFmtId="43" fontId="25" fillId="35" borderId="20" xfId="3210" applyFont="1" applyFill="1" applyBorder="1" applyAlignment="1">
      <alignment horizontal="left" vertical="center"/>
    </xf>
    <xf numFmtId="0" fontId="15" fillId="35" borderId="20" xfId="0" applyFont="1" applyFill="1" applyBorder="1" applyAlignment="1">
      <alignment horizontal="center"/>
    </xf>
    <xf numFmtId="0" fontId="15" fillId="35" borderId="20" xfId="0" applyFont="1" applyFill="1" applyBorder="1" applyAlignment="1">
      <alignment horizontal="center" vertical="center"/>
    </xf>
    <xf numFmtId="43" fontId="25" fillId="35" borderId="36" xfId="3210" applyFont="1" applyFill="1" applyBorder="1" applyAlignment="1">
      <alignment horizontal="left" vertical="center"/>
    </xf>
    <xf numFmtId="0" fontId="15" fillId="35" borderId="36" xfId="0" applyFont="1" applyFill="1" applyBorder="1" applyAlignment="1">
      <alignment horizontal="center"/>
    </xf>
    <xf numFmtId="175" fontId="15" fillId="35" borderId="36" xfId="3210" applyNumberFormat="1" applyFont="1" applyFill="1" applyBorder="1" applyAlignment="1">
      <alignment horizontal="center" vertical="center"/>
    </xf>
    <xf numFmtId="0" fontId="15" fillId="35" borderId="36" xfId="0" applyFont="1" applyFill="1" applyBorder="1" applyAlignment="1">
      <alignment horizontal="center" vertical="center"/>
    </xf>
    <xf numFmtId="0" fontId="203" fillId="35" borderId="36" xfId="3023" applyFont="1" applyFill="1" applyBorder="1" applyAlignment="1">
      <alignment horizontal="center" vertical="center"/>
    </xf>
    <xf numFmtId="0" fontId="203" fillId="35" borderId="36" xfId="3023" applyFont="1" applyFill="1" applyBorder="1" applyAlignment="1">
      <alignment horizontal="left" vertical="center"/>
    </xf>
    <xf numFmtId="0" fontId="15" fillId="35" borderId="20" xfId="3023" applyFont="1" applyFill="1" applyBorder="1" applyAlignment="1">
      <alignment horizontal="center" vertical="center"/>
    </xf>
    <xf numFmtId="0" fontId="25" fillId="35" borderId="4" xfId="3023" applyFont="1" applyFill="1" applyBorder="1" applyAlignment="1">
      <alignment vertical="center"/>
    </xf>
    <xf numFmtId="43" fontId="25" fillId="35" borderId="4" xfId="3210" applyFont="1" applyFill="1" applyBorder="1" applyAlignment="1">
      <alignment horizontal="center" vertical="center"/>
    </xf>
    <xf numFmtId="0" fontId="15" fillId="35" borderId="4" xfId="3023" applyFont="1" applyFill="1" applyBorder="1" applyAlignment="1">
      <alignment horizontal="center" vertical="center"/>
    </xf>
    <xf numFmtId="4" fontId="14" fillId="35" borderId="4" xfId="0" applyNumberFormat="1" applyFont="1" applyFill="1" applyBorder="1" applyAlignment="1">
      <alignment horizontal="center" vertical="center" wrapText="1"/>
    </xf>
    <xf numFmtId="0" fontId="15" fillId="35" borderId="0" xfId="0" applyFont="1" applyFill="1" applyAlignment="1">
      <alignment wrapText="1"/>
    </xf>
    <xf numFmtId="175" fontId="15" fillId="35" borderId="0" xfId="0" applyNumberFormat="1" applyFont="1" applyFill="1" applyAlignment="1">
      <alignment wrapText="1"/>
    </xf>
    <xf numFmtId="43" fontId="15" fillId="35" borderId="0" xfId="0" applyNumberFormat="1" applyFont="1" applyFill="1" applyAlignment="1">
      <alignment wrapText="1"/>
    </xf>
    <xf numFmtId="4" fontId="25" fillId="35" borderId="4" xfId="3023" applyNumberFormat="1" applyFont="1" applyFill="1" applyBorder="1" applyAlignment="1">
      <alignment horizontal="center" vertical="center"/>
    </xf>
    <xf numFmtId="0" fontId="215" fillId="0" borderId="4" xfId="0" applyFont="1" applyBorder="1" applyAlignment="1">
      <alignment horizontal="center" vertical="center"/>
    </xf>
    <xf numFmtId="4" fontId="15" fillId="34" borderId="36" xfId="0" applyNumberFormat="1" applyFont="1" applyFill="1" applyBorder="1" applyAlignment="1">
      <alignment vertical="center"/>
    </xf>
    <xf numFmtId="43" fontId="15" fillId="0" borderId="20" xfId="2911" applyFont="1" applyFill="1" applyBorder="1" applyAlignment="1">
      <alignment horizontal="center" vertical="center"/>
    </xf>
    <xf numFmtId="43" fontId="13" fillId="0" borderId="4" xfId="2911" applyFont="1" applyFill="1" applyBorder="1" applyAlignment="1" applyProtection="1">
      <alignment horizontal="center" vertical="center"/>
      <protection locked="0"/>
    </xf>
    <xf numFmtId="43" fontId="25" fillId="0" borderId="4" xfId="2911" applyFont="1" applyFill="1" applyBorder="1" applyAlignment="1">
      <alignment horizontal="center" vertical="center"/>
    </xf>
    <xf numFmtId="0" fontId="196" fillId="35" borderId="4" xfId="0" applyFont="1" applyFill="1" applyBorder="1" applyAlignment="1">
      <alignment horizontal="center" vertical="center" wrapText="1"/>
    </xf>
    <xf numFmtId="0" fontId="196" fillId="35" borderId="4" xfId="0" applyFont="1" applyFill="1" applyBorder="1" applyAlignment="1">
      <alignment horizontal="left" vertical="center" wrapText="1"/>
    </xf>
    <xf numFmtId="43" fontId="196" fillId="35" borderId="4" xfId="3210" applyFont="1" applyFill="1" applyBorder="1" applyAlignment="1">
      <alignment horizontal="center" vertical="center" wrapText="1"/>
    </xf>
    <xf numFmtId="4" fontId="196" fillId="35" borderId="4" xfId="0" applyNumberFormat="1" applyFont="1" applyFill="1" applyBorder="1" applyAlignment="1">
      <alignment horizontal="center" vertical="center" wrapText="1"/>
    </xf>
    <xf numFmtId="0" fontId="196" fillId="35" borderId="0" xfId="0" applyFont="1" applyFill="1" applyAlignment="1">
      <alignment wrapText="1"/>
    </xf>
    <xf numFmtId="0" fontId="15" fillId="35" borderId="4" xfId="0" applyFont="1" applyFill="1" applyBorder="1"/>
    <xf numFmtId="0" fontId="15" fillId="35" borderId="0" xfId="0" applyFont="1" applyFill="1"/>
    <xf numFmtId="0" fontId="125" fillId="35" borderId="4" xfId="3023" applyFont="1" applyFill="1" applyBorder="1" applyAlignment="1">
      <alignment vertical="center"/>
    </xf>
    <xf numFmtId="0" fontId="15" fillId="35" borderId="4" xfId="0" applyNumberFormat="1" applyFont="1" applyFill="1" applyBorder="1" applyAlignment="1">
      <alignment horizontal="center" vertical="center"/>
    </xf>
    <xf numFmtId="0" fontId="25" fillId="35" borderId="4" xfId="43" applyFont="1" applyFill="1" applyBorder="1" applyAlignment="1">
      <alignment horizontal="left" vertical="center" wrapText="1"/>
    </xf>
    <xf numFmtId="43" fontId="25" fillId="35" borderId="4" xfId="3210" applyFont="1" applyFill="1" applyBorder="1" applyAlignment="1">
      <alignment horizontal="left" vertical="center"/>
    </xf>
    <xf numFmtId="175" fontId="15" fillId="35" borderId="4" xfId="2916" applyNumberFormat="1" applyFont="1" applyFill="1" applyBorder="1" applyAlignment="1">
      <alignment horizontal="center" vertical="center" wrapText="1"/>
    </xf>
    <xf numFmtId="0" fontId="13" fillId="35" borderId="0" xfId="0" applyFont="1" applyFill="1" applyAlignment="1">
      <alignment vertical="center"/>
    </xf>
    <xf numFmtId="0" fontId="210" fillId="0" borderId="41" xfId="0" applyFont="1" applyBorder="1" applyAlignment="1">
      <alignment horizontal="left" vertical="center" wrapText="1"/>
    </xf>
    <xf numFmtId="0" fontId="210" fillId="0" borderId="42" xfId="0" applyFont="1" applyBorder="1" applyAlignment="1">
      <alignment horizontal="left" vertical="center" wrapText="1"/>
    </xf>
    <xf numFmtId="0" fontId="5" fillId="0" borderId="40" xfId="0" applyFont="1" applyBorder="1" applyAlignment="1">
      <alignment horizontal="left" vertical="center" wrapText="1"/>
    </xf>
    <xf numFmtId="0" fontId="5" fillId="0" borderId="0" xfId="0" applyFont="1" applyBorder="1" applyAlignment="1">
      <alignment horizontal="left" vertical="center" wrapText="1"/>
    </xf>
    <xf numFmtId="0" fontId="205" fillId="34" borderId="41" xfId="3224" applyFont="1" applyFill="1" applyBorder="1" applyAlignment="1">
      <alignment horizontal="center" vertical="center" wrapText="1"/>
    </xf>
    <xf numFmtId="0" fontId="205" fillId="34" borderId="42" xfId="3224" applyFont="1" applyFill="1" applyBorder="1" applyAlignment="1">
      <alignment horizontal="center" vertical="center" wrapText="1"/>
    </xf>
    <xf numFmtId="0" fontId="205" fillId="34" borderId="43" xfId="3224" applyFont="1" applyFill="1" applyBorder="1" applyAlignment="1">
      <alignment horizontal="center" vertical="center" wrapText="1"/>
    </xf>
    <xf numFmtId="0" fontId="130" fillId="0" borderId="0" xfId="3224" applyFont="1" applyAlignment="1">
      <alignment vertical="center"/>
    </xf>
    <xf numFmtId="0" fontId="129" fillId="0" borderId="0" xfId="3224" applyFont="1" applyAlignment="1">
      <alignment vertical="center"/>
    </xf>
    <xf numFmtId="0" fontId="13" fillId="0" borderId="4" xfId="3221" applyFont="1" applyFill="1" applyBorder="1" applyAlignment="1">
      <alignment horizontal="center" vertical="center"/>
    </xf>
    <xf numFmtId="0" fontId="126" fillId="61" borderId="8" xfId="3221" applyFont="1" applyFill="1" applyBorder="1" applyAlignment="1">
      <alignment horizontal="center" vertical="center"/>
    </xf>
    <xf numFmtId="0" fontId="126" fillId="61" borderId="2" xfId="3221" applyFont="1" applyFill="1" applyBorder="1" applyAlignment="1">
      <alignment horizontal="center" vertical="center"/>
    </xf>
    <xf numFmtId="0" fontId="126" fillId="61" borderId="39" xfId="3221" applyFont="1" applyFill="1" applyBorder="1" applyAlignment="1">
      <alignment horizontal="center" vertical="center"/>
    </xf>
    <xf numFmtId="0" fontId="13" fillId="0" borderId="4" xfId="3221" applyFont="1" applyBorder="1" applyAlignment="1">
      <alignment horizontal="center" vertical="center"/>
    </xf>
    <xf numFmtId="0" fontId="13" fillId="0" borderId="24" xfId="3221" applyFont="1" applyBorder="1" applyAlignment="1">
      <alignment horizontal="center" vertical="center"/>
    </xf>
    <xf numFmtId="0" fontId="13" fillId="0" borderId="22" xfId="3221" applyFont="1" applyBorder="1" applyAlignment="1">
      <alignment horizontal="center" vertical="center"/>
    </xf>
    <xf numFmtId="0" fontId="5" fillId="0" borderId="42" xfId="0" applyFont="1" applyBorder="1" applyAlignment="1">
      <alignment horizontal="left" vertical="center" wrapText="1"/>
    </xf>
    <xf numFmtId="0" fontId="5" fillId="0" borderId="43" xfId="0" applyFont="1" applyBorder="1" applyAlignment="1">
      <alignment horizontal="left" vertical="center" wrapText="1"/>
    </xf>
    <xf numFmtId="0" fontId="5" fillId="0" borderId="5" xfId="0" applyFont="1" applyBorder="1" applyAlignment="1">
      <alignment horizontal="left" vertical="center" wrapText="1"/>
    </xf>
    <xf numFmtId="0" fontId="5" fillId="0" borderId="44" xfId="0" applyFont="1" applyBorder="1" applyAlignment="1">
      <alignment horizontal="left" vertical="center" wrapText="1"/>
    </xf>
    <xf numFmtId="0" fontId="14" fillId="62" borderId="36" xfId="0" applyFont="1" applyFill="1" applyBorder="1" applyAlignment="1">
      <alignment horizontal="center" vertical="center" wrapText="1"/>
    </xf>
    <xf numFmtId="4" fontId="14" fillId="62" borderId="36" xfId="0" applyNumberFormat="1" applyFont="1" applyFill="1" applyBorder="1" applyAlignment="1">
      <alignment horizontal="center" vertical="center" wrapText="1"/>
    </xf>
    <xf numFmtId="0" fontId="14" fillId="62" borderId="36" xfId="0" applyFont="1" applyFill="1" applyBorder="1" applyAlignment="1">
      <alignment horizontal="center" vertical="center"/>
    </xf>
    <xf numFmtId="0" fontId="14" fillId="2" borderId="20" xfId="42" applyNumberFormat="1" applyFont="1" applyFill="1" applyBorder="1" applyAlignment="1">
      <alignment horizontal="center" vertical="center" wrapText="1"/>
    </xf>
    <xf numFmtId="0" fontId="14" fillId="2" borderId="24" xfId="42" applyNumberFormat="1" applyFont="1" applyFill="1" applyBorder="1" applyAlignment="1">
      <alignment horizontal="center" vertical="center" wrapText="1"/>
    </xf>
    <xf numFmtId="0" fontId="14" fillId="2" borderId="22" xfId="42" applyNumberFormat="1" applyFont="1" applyFill="1" applyBorder="1" applyAlignment="1">
      <alignment horizontal="center" vertical="center" wrapText="1"/>
    </xf>
    <xf numFmtId="4" fontId="14" fillId="62" borderId="47" xfId="0" applyNumberFormat="1" applyFont="1" applyFill="1" applyBorder="1" applyAlignment="1">
      <alignment horizontal="center" vertical="center" wrapText="1"/>
    </xf>
    <xf numFmtId="4" fontId="14" fillId="62" borderId="11" xfId="0" applyNumberFormat="1" applyFont="1" applyFill="1" applyBorder="1" applyAlignment="1">
      <alignment horizontal="center" vertical="center" wrapText="1"/>
    </xf>
    <xf numFmtId="0" fontId="5" fillId="0" borderId="42" xfId="0" applyFont="1" applyBorder="1" applyAlignment="1">
      <alignment horizontal="center" vertical="center" wrapText="1"/>
    </xf>
    <xf numFmtId="0" fontId="5" fillId="0" borderId="43" xfId="0" applyFont="1" applyBorder="1" applyAlignment="1">
      <alignment horizontal="center" vertical="center" wrapText="1"/>
    </xf>
    <xf numFmtId="43" fontId="14" fillId="62" borderId="21" xfId="2911" applyFont="1" applyFill="1" applyBorder="1" applyAlignment="1">
      <alignment horizontal="center" vertical="center" wrapText="1"/>
    </xf>
    <xf numFmtId="43" fontId="14" fillId="62" borderId="11" xfId="2911" applyFont="1" applyFill="1" applyBorder="1" applyAlignment="1">
      <alignment horizontal="center" vertical="center" wrapText="1"/>
    </xf>
    <xf numFmtId="0" fontId="14" fillId="62" borderId="37" xfId="42" applyNumberFormat="1" applyFont="1" applyFill="1" applyBorder="1" applyAlignment="1">
      <alignment horizontal="center" vertical="center" wrapText="1"/>
    </xf>
    <xf numFmtId="0" fontId="14" fillId="62" borderId="23" xfId="42" applyNumberFormat="1" applyFont="1" applyFill="1" applyBorder="1" applyAlignment="1">
      <alignment horizontal="center" vertical="center" wrapText="1"/>
    </xf>
    <xf numFmtId="0" fontId="14" fillId="62" borderId="37" xfId="9" applyNumberFormat="1" applyFont="1" applyFill="1" applyBorder="1" applyAlignment="1">
      <alignment horizontal="center" vertical="center" wrapText="1"/>
    </xf>
    <xf numFmtId="0" fontId="14" fillId="62" borderId="23" xfId="9" applyNumberFormat="1" applyFont="1" applyFill="1" applyBorder="1" applyAlignment="1">
      <alignment horizontal="center" vertical="center" wrapText="1"/>
    </xf>
    <xf numFmtId="0" fontId="14" fillId="62" borderId="21" xfId="42" applyNumberFormat="1" applyFont="1" applyFill="1" applyBorder="1" applyAlignment="1">
      <alignment horizontal="center" vertical="center" wrapText="1"/>
    </xf>
    <xf numFmtId="0" fontId="14" fillId="62" borderId="11" xfId="42" applyNumberFormat="1" applyFont="1" applyFill="1" applyBorder="1" applyAlignment="1">
      <alignment horizontal="center" vertical="center" wrapText="1"/>
    </xf>
    <xf numFmtId="4" fontId="14" fillId="62" borderId="37" xfId="0" applyNumberFormat="1" applyFont="1" applyFill="1" applyBorder="1" applyAlignment="1">
      <alignment horizontal="center" vertical="center" wrapText="1"/>
    </xf>
    <xf numFmtId="4" fontId="14" fillId="62" borderId="23" xfId="0" applyNumberFormat="1" applyFont="1" applyFill="1" applyBorder="1" applyAlignment="1">
      <alignment horizontal="center" vertical="center" wrapText="1"/>
    </xf>
    <xf numFmtId="0" fontId="199" fillId="62" borderId="37" xfId="0" applyFont="1" applyFill="1" applyBorder="1" applyAlignment="1">
      <alignment horizontal="center" vertical="center" wrapText="1"/>
    </xf>
    <xf numFmtId="0" fontId="199" fillId="62" borderId="23" xfId="0" applyFont="1" applyFill="1" applyBorder="1" applyAlignment="1">
      <alignment horizontal="center" vertical="center" wrapText="1"/>
    </xf>
    <xf numFmtId="0" fontId="14" fillId="61" borderId="8" xfId="0" applyFont="1" applyFill="1" applyBorder="1" applyAlignment="1">
      <alignment horizontal="center" vertical="center" wrapText="1"/>
    </xf>
    <xf numFmtId="0" fontId="14" fillId="61" borderId="2" xfId="0" applyFont="1" applyFill="1" applyBorder="1" applyAlignment="1">
      <alignment horizontal="center" vertical="center" wrapText="1"/>
    </xf>
    <xf numFmtId="0" fontId="14" fillId="61" borderId="39" xfId="0" applyFont="1" applyFill="1" applyBorder="1" applyAlignment="1">
      <alignment horizontal="center" vertical="center" wrapText="1"/>
    </xf>
    <xf numFmtId="0" fontId="199" fillId="62" borderId="37" xfId="0" applyFont="1" applyFill="1" applyBorder="1" applyAlignment="1">
      <alignment horizontal="center" vertical="center"/>
    </xf>
    <xf numFmtId="0" fontId="199" fillId="62" borderId="23" xfId="0" applyFont="1" applyFill="1" applyBorder="1" applyAlignment="1">
      <alignment horizontal="center" vertical="center"/>
    </xf>
    <xf numFmtId="4" fontId="14" fillId="62" borderId="37" xfId="8" applyNumberFormat="1" applyFont="1" applyFill="1" applyBorder="1" applyAlignment="1" applyProtection="1">
      <alignment horizontal="center" vertical="center" wrapText="1"/>
      <protection locked="0"/>
    </xf>
    <xf numFmtId="4" fontId="14" fillId="62" borderId="23" xfId="8" applyNumberFormat="1" applyFont="1" applyFill="1" applyBorder="1" applyAlignment="1" applyProtection="1">
      <alignment horizontal="center" vertical="center" wrapText="1"/>
      <protection locked="0"/>
    </xf>
    <xf numFmtId="0" fontId="5" fillId="0" borderId="5" xfId="0" applyFont="1" applyBorder="1" applyAlignment="1">
      <alignment horizontal="center" vertical="center" wrapText="1"/>
    </xf>
    <xf numFmtId="0" fontId="15" fillId="0" borderId="0" xfId="0" applyFont="1" applyAlignment="1">
      <alignment horizontal="left" vertical="center" wrapText="1"/>
    </xf>
    <xf numFmtId="0" fontId="203" fillId="0" borderId="0" xfId="0" applyFont="1" applyAlignment="1">
      <alignment horizontal="left" vertical="center" wrapText="1"/>
    </xf>
    <xf numFmtId="0" fontId="15" fillId="0" borderId="0" xfId="0" applyFont="1" applyAlignment="1">
      <alignment horizontal="left" vertical="center"/>
    </xf>
    <xf numFmtId="0" fontId="195" fillId="33" borderId="0" xfId="0" applyFont="1" applyFill="1" applyAlignment="1">
      <alignment horizontal="left" vertical="center" wrapText="1"/>
    </xf>
    <xf numFmtId="0" fontId="15" fillId="33" borderId="0" xfId="0" applyFont="1" applyFill="1" applyAlignment="1">
      <alignment horizontal="left" vertical="center" wrapText="1"/>
    </xf>
    <xf numFmtId="0" fontId="203" fillId="33" borderId="0" xfId="0" applyFont="1" applyFill="1" applyAlignment="1">
      <alignment horizontal="left" vertical="center" wrapText="1"/>
    </xf>
    <xf numFmtId="0" fontId="203" fillId="0" borderId="0" xfId="0" applyFont="1" applyAlignment="1">
      <alignment horizontal="left" vertical="center"/>
    </xf>
    <xf numFmtId="0" fontId="207" fillId="33" borderId="0" xfId="0" applyFont="1" applyFill="1" applyAlignment="1">
      <alignment horizontal="left" vertical="center" wrapText="1"/>
    </xf>
    <xf numFmtId="0" fontId="15" fillId="33" borderId="0" xfId="0" applyFont="1" applyFill="1" applyAlignment="1">
      <alignment horizontal="left" vertical="center"/>
    </xf>
    <xf numFmtId="0" fontId="195" fillId="33" borderId="0" xfId="0" applyFont="1" applyFill="1" applyAlignment="1">
      <alignment horizontal="left" vertical="center"/>
    </xf>
    <xf numFmtId="0" fontId="14" fillId="61" borderId="23" xfId="0" applyFont="1" applyFill="1" applyBorder="1" applyAlignment="1">
      <alignment horizontal="center" vertical="center" wrapText="1"/>
    </xf>
    <xf numFmtId="0" fontId="15" fillId="35" borderId="4" xfId="0" applyFont="1" applyFill="1" applyBorder="1" applyAlignment="1">
      <alignment horizontal="center"/>
    </xf>
    <xf numFmtId="0" fontId="15" fillId="35" borderId="0" xfId="0" applyFont="1" applyFill="1" applyBorder="1"/>
  </cellXfs>
  <cellStyles count="3525">
    <cellStyle name="_x0001_" xfId="55"/>
    <cellStyle name="_x0004_" xfId="3494"/>
    <cellStyle name="_x0007_" xfId="3495"/>
    <cellStyle name="          _x000d__x000a_shell=progman.exe_x000d__x000a_m" xfId="56"/>
    <cellStyle name=" 1" xfId="1"/>
    <cellStyle name=" 10" xfId="57"/>
    <cellStyle name="_x0007_ 10" xfId="3496"/>
    <cellStyle name="_x0007_ 10 2" xfId="58"/>
    <cellStyle name=" 11" xfId="59"/>
    <cellStyle name="_x0007_ 11" xfId="3497"/>
    <cellStyle name="_x0007_ 11 2" xfId="60"/>
    <cellStyle name=" 12" xfId="61"/>
    <cellStyle name="_x0007_ 12" xfId="3498"/>
    <cellStyle name="_x0007_ 12 2" xfId="62"/>
    <cellStyle name=" 13" xfId="63"/>
    <cellStyle name="_x0007_ 13" xfId="3499"/>
    <cellStyle name="_x0007_ 13 2" xfId="64"/>
    <cellStyle name=" 14" xfId="65"/>
    <cellStyle name="_x0007_ 14" xfId="3500"/>
    <cellStyle name="_x0007_ 14 2" xfId="66"/>
    <cellStyle name=" 15" xfId="67"/>
    <cellStyle name="_x0007_ 15" xfId="3501"/>
    <cellStyle name="_x0007_ 15 2" xfId="68"/>
    <cellStyle name=" 16" xfId="69"/>
    <cellStyle name="_x0007_ 16" xfId="3502"/>
    <cellStyle name="_x0007_ 16 2" xfId="70"/>
    <cellStyle name=" 17" xfId="71"/>
    <cellStyle name="_x0007_ 17" xfId="3503"/>
    <cellStyle name="_x0007_ 17 2" xfId="72"/>
    <cellStyle name=" 18" xfId="73"/>
    <cellStyle name="_x0007_ 18" xfId="3504"/>
    <cellStyle name="_x0007_ 18 2" xfId="74"/>
    <cellStyle name=" 19" xfId="75"/>
    <cellStyle name="_x0007_ 19" xfId="3505"/>
    <cellStyle name=" 2" xfId="76"/>
    <cellStyle name="_x0007_ 2" xfId="3506"/>
    <cellStyle name="_x0007_ 2 10" xfId="77"/>
    <cellStyle name="_x0007_ 2 10 2" xfId="78"/>
    <cellStyle name="_x0007_ 2 11" xfId="79"/>
    <cellStyle name="_x0007_ 2 11 2" xfId="80"/>
    <cellStyle name="_x0007_ 2 12" xfId="81"/>
    <cellStyle name="_x0007_ 2 12 2" xfId="82"/>
    <cellStyle name="_x0007_ 2 13" xfId="83"/>
    <cellStyle name="_x0007_ 2 13 2" xfId="84"/>
    <cellStyle name="_x0007_ 2 14" xfId="85"/>
    <cellStyle name="_x0007_ 2 14 2" xfId="86"/>
    <cellStyle name="_x0007_ 2 15" xfId="87"/>
    <cellStyle name="_x0007_ 2 15 2" xfId="88"/>
    <cellStyle name="_x0007_ 2 16" xfId="89"/>
    <cellStyle name="_x0007_ 2 16 2" xfId="90"/>
    <cellStyle name="_x0007_ 2 17" xfId="91"/>
    <cellStyle name="_x0007_ 2 17 2" xfId="92"/>
    <cellStyle name="_x0007_ 2 18" xfId="93"/>
    <cellStyle name="_x0007_ 2 2" xfId="94"/>
    <cellStyle name="_x0007_ 2 2 2" xfId="95"/>
    <cellStyle name="_x0007_ 2 3" xfId="96"/>
    <cellStyle name="_x0007_ 2 3 2" xfId="97"/>
    <cellStyle name="_x0007_ 2 4" xfId="98"/>
    <cellStyle name="_x0007_ 2 4 2" xfId="99"/>
    <cellStyle name="_x0007_ 2 5" xfId="100"/>
    <cellStyle name="_x0007_ 2 5 2" xfId="101"/>
    <cellStyle name="_x0007_ 2 6" xfId="102"/>
    <cellStyle name="_x0007_ 2 6 2" xfId="103"/>
    <cellStyle name="_x0007_ 2 7" xfId="104"/>
    <cellStyle name="_x0007_ 2 7 2" xfId="105"/>
    <cellStyle name="_x0007_ 2 8" xfId="106"/>
    <cellStyle name="_x0007_ 2 8 2" xfId="107"/>
    <cellStyle name="_x0007_ 2 9" xfId="108"/>
    <cellStyle name="_x0007_ 2 9 2" xfId="109"/>
    <cellStyle name=" 20" xfId="110"/>
    <cellStyle name=" 21" xfId="111"/>
    <cellStyle name=" 22" xfId="112"/>
    <cellStyle name=" 23" xfId="113"/>
    <cellStyle name=" 24" xfId="114"/>
    <cellStyle name=" 25" xfId="115"/>
    <cellStyle name=" 26" xfId="116"/>
    <cellStyle name=" 27" xfId="117"/>
    <cellStyle name=" 28" xfId="118"/>
    <cellStyle name=" 29" xfId="119"/>
    <cellStyle name=" 3" xfId="120"/>
    <cellStyle name="_x0007_ 3" xfId="3507"/>
    <cellStyle name="_x0007_ 3 2" xfId="121"/>
    <cellStyle name=" 30" xfId="122"/>
    <cellStyle name=" 31" xfId="123"/>
    <cellStyle name=" 32" xfId="124"/>
    <cellStyle name=" 33" xfId="125"/>
    <cellStyle name=" 34" xfId="126"/>
    <cellStyle name=" 35" xfId="127"/>
    <cellStyle name=" 36" xfId="128"/>
    <cellStyle name=" 37" xfId="129"/>
    <cellStyle name=" 38" xfId="130"/>
    <cellStyle name=" 39" xfId="131"/>
    <cellStyle name=" 4" xfId="132"/>
    <cellStyle name="_x0007_ 4" xfId="3508"/>
    <cellStyle name="_x0007_ 4 2" xfId="133"/>
    <cellStyle name=" 40" xfId="134"/>
    <cellStyle name=" 41" xfId="135"/>
    <cellStyle name=" 42" xfId="136"/>
    <cellStyle name=" 43" xfId="137"/>
    <cellStyle name=" 44" xfId="138"/>
    <cellStyle name=" 45" xfId="139"/>
    <cellStyle name=" 46" xfId="140"/>
    <cellStyle name=" 47" xfId="141"/>
    <cellStyle name=" 48" xfId="142"/>
    <cellStyle name=" 5" xfId="143"/>
    <cellStyle name="_x0007_ 5" xfId="3509"/>
    <cellStyle name="_x0007_ 5 2" xfId="144"/>
    <cellStyle name="_x0007_ 59" xfId="145"/>
    <cellStyle name="_x0007_ 59 2" xfId="146"/>
    <cellStyle name="_x0007_ 59 2 2" xfId="147"/>
    <cellStyle name="_x0007_ 59 3" xfId="148"/>
    <cellStyle name="_x0007_ 59 3 2" xfId="149"/>
    <cellStyle name="_x0007_ 59 4" xfId="150"/>
    <cellStyle name=" 6" xfId="151"/>
    <cellStyle name="_x0007_ 6" xfId="3510"/>
    <cellStyle name="_x0007_ 6 2" xfId="152"/>
    <cellStyle name=" 7" xfId="153"/>
    <cellStyle name="_x0007_ 7" xfId="3511"/>
    <cellStyle name="_x0007_ 7 2" xfId="154"/>
    <cellStyle name=" 8" xfId="155"/>
    <cellStyle name="_x0007_ 8" xfId="3512"/>
    <cellStyle name="_x0007_ 8 2" xfId="156"/>
    <cellStyle name=" 9" xfId="157"/>
    <cellStyle name="_x0007_ 9" xfId="3513"/>
    <cellStyle name="_x0007_ 9 2" xfId="158"/>
    <cellStyle name="#,##0" xfId="159"/>
    <cellStyle name="#,##0 2" xfId="160"/>
    <cellStyle name="%" xfId="161"/>
    <cellStyle name="%(0)" xfId="162"/>
    <cellStyle name="%(0) 2" xfId="163"/>
    <cellStyle name="%(0) 3" xfId="164"/>
    <cellStyle name="%(1)" xfId="165"/>
    <cellStyle name="%(1) 2" xfId="166"/>
    <cellStyle name="%(1) 3" xfId="167"/>
    <cellStyle name="%(2)" xfId="168"/>
    <cellStyle name="%(2) 2" xfId="169"/>
    <cellStyle name="%(2) 3" xfId="170"/>
    <cellStyle name="%_7.Rate &amp; Prelims" xfId="171"/>
    <cellStyle name="%_F6A&amp; F14-BoQ-Civil- Masan- rev04" xfId="172"/>
    <cellStyle name=",." xfId="173"/>
    <cellStyle name="､@ｯ・BQSUM" xfId="174"/>
    <cellStyle name="､@ｯ・BQSUM(D)" xfId="175"/>
    <cellStyle name="､@ｯ・BQSUM_初期 study" xfId="3514"/>
    <cellStyle name="､d､ﾀｦ・BQSUM" xfId="176"/>
    <cellStyle name="､d､ﾀｦ・BQSUM(D)" xfId="177"/>
    <cellStyle name="??" xfId="178"/>
    <cellStyle name="?? [0.00]_ 2 weeks" xfId="179"/>
    <cellStyle name="?? [0]" xfId="180"/>
    <cellStyle name="?? [0] 10" xfId="181"/>
    <cellStyle name="?? [0] 11" xfId="182"/>
    <cellStyle name="?? [0] 12" xfId="183"/>
    <cellStyle name="?? [0] 13" xfId="184"/>
    <cellStyle name="?? [0] 14" xfId="185"/>
    <cellStyle name="?? [0] 15" xfId="186"/>
    <cellStyle name="?? [0] 16" xfId="187"/>
    <cellStyle name="?? [0] 17" xfId="188"/>
    <cellStyle name="?? [0] 2" xfId="189"/>
    <cellStyle name="?? [0] 3" xfId="190"/>
    <cellStyle name="?? [0] 4" xfId="191"/>
    <cellStyle name="?? [0] 5" xfId="192"/>
    <cellStyle name="?? [0] 6" xfId="193"/>
    <cellStyle name="?? [0] 7" xfId="194"/>
    <cellStyle name="?? [0] 8" xfId="195"/>
    <cellStyle name="?? [0] 9" xfId="196"/>
    <cellStyle name="?? 10" xfId="197"/>
    <cellStyle name="?? 11" xfId="198"/>
    <cellStyle name="?? 12" xfId="199"/>
    <cellStyle name="?? 13" xfId="200"/>
    <cellStyle name="?? 14" xfId="201"/>
    <cellStyle name="?? 15" xfId="202"/>
    <cellStyle name="?? 16" xfId="203"/>
    <cellStyle name="?? 17" xfId="204"/>
    <cellStyle name="?? 2" xfId="205"/>
    <cellStyle name="?? 2 2" xfId="206"/>
    <cellStyle name="?? 2 2 2" xfId="207"/>
    <cellStyle name="?? 2 2 3" xfId="208"/>
    <cellStyle name="?? 2 3" xfId="209"/>
    <cellStyle name="?? 2 4" xfId="210"/>
    <cellStyle name="?? 3" xfId="211"/>
    <cellStyle name="?? 4" xfId="212"/>
    <cellStyle name="?? 5" xfId="213"/>
    <cellStyle name="?? 6" xfId="214"/>
    <cellStyle name="?? 7" xfId="215"/>
    <cellStyle name="?? 8" xfId="216"/>
    <cellStyle name="?? 9" xfId="217"/>
    <cellStyle name="??&amp;O?&amp;H?_x0008_??_x0007__x0001__x0001_" xfId="218"/>
    <cellStyle name="??&amp;O?&amp;H?_x0008_??_x0007__x0001__x0001_ 2" xfId="219"/>
    <cellStyle name="??(R)" xfId="220"/>
    <cellStyle name="???" xfId="221"/>
    <cellStyle name="?_x001d_??%" xfId="222"/>
    <cellStyle name="?_x001d_??%U©÷u&amp;H©÷9_x0008_? s_x000a__x0007__x0001__x0001_" xfId="223"/>
    <cellStyle name="?_x001d_??%U©÷u&amp;H©÷9_x0008_? s_x000a__x0007__x0001__x0001_ 2" xfId="224"/>
    <cellStyle name="?_x001d_??%U©÷u&amp;H©÷9_x0008_? s_x000a__x0007__x0001__x0001_ 2 2" xfId="225"/>
    <cellStyle name="?_x001d_??%U©÷u&amp;H©÷9_x0008_? s_x000a__x0007__x0001__x0001_ 3" xfId="226"/>
    <cellStyle name="?_x001d_??%U©÷u&amp;H©÷9_x0008_? s_x000a__x0007__x0001__x0001_ 3 2" xfId="227"/>
    <cellStyle name="?_x001d_??%U©÷u&amp;H©÷9_x0008_? s_x000a__x0007__x0001__x0001_ 4" xfId="228"/>
    <cellStyle name="?_x001d_??%U©÷u&amp;H©÷9_x0008_? s_x000a__x0007__x0001__x0001_ 4 2" xfId="229"/>
    <cellStyle name="?_x001d_??%U©÷u&amp;H©÷9_x0008_? s_x000a__x0007__x0001__x0001_ 5" xfId="230"/>
    <cellStyle name="?_x001d_??%U©÷u&amp;H©÷9_x0008_? s_x000a__x0007__x0001__x0001_ 5 2" xfId="231"/>
    <cellStyle name="?_x001d_??%U©÷u&amp;H©÷9_x0008_? s_x000a__x0007__x0001__x0001_ 6" xfId="232"/>
    <cellStyle name="?_x001d_??%U²u&amp;H²9_x0008_? s_x000a__x0007__x0001__x0001_" xfId="233"/>
    <cellStyle name="?_x001d_??%U²u&amp;H²9_x0008_? s_x000a__x0007__x0001__x0001_ 2" xfId="234"/>
    <cellStyle name="?_x001d_??%U²u&amp;H²9_x0008_? s_x000a__x0007__x0001__x0001_ 2 2" xfId="235"/>
    <cellStyle name="?_x001d_??%U²u&amp;H²9_x0008_? s_x000a__x0007__x0001__x0001_ 3" xfId="236"/>
    <cellStyle name="?_x001d_??%U²u&amp;H²9_x0008_? s_x000a__x0007__x0001__x0001_ 3 2" xfId="237"/>
    <cellStyle name="?_x001d_??%U²u&amp;H²9_x0008_? s_x000a__x0007__x0001__x0001_ 4" xfId="238"/>
    <cellStyle name="????" xfId="239"/>
    <cellStyle name="???? [0.00]_ 2 weeks" xfId="240"/>
    <cellStyle name="?????" xfId="241"/>
    <cellStyle name="??????" xfId="242"/>
    <cellStyle name="?????? 2" xfId="243"/>
    <cellStyle name="???????" xfId="244"/>
    <cellStyle name="????????????" xfId="245"/>
    <cellStyle name="????????????????? [0]_PLDT" xfId="246"/>
    <cellStyle name="??????????????????? [0]_FTC_OFFER" xfId="247"/>
    <cellStyle name="???????????????????_FTC_OFFER" xfId="248"/>
    <cellStyle name="?????????????????_PLDT" xfId="249"/>
    <cellStyle name="????????????DEC.4,97)-1_" xfId="250"/>
    <cellStyle name="????????????DEC.4,97)-1a" xfId="251"/>
    <cellStyle name="???????_Ojitex????" xfId="3515"/>
    <cellStyle name="???????fcv1(DE" xfId="252"/>
    <cellStyle name="??????_KYB-TAKAKO.cost summary8.May.07" xfId="253"/>
    <cellStyle name="?????_Bao gia coc-584" xfId="3516"/>
    <cellStyle name="????_ 2 weeks" xfId="254"/>
    <cellStyle name="????0" xfId="255"/>
    <cellStyle name="????1" xfId="256"/>
    <cellStyle name="????2" xfId="257"/>
    <cellStyle name="???[0]_?? DI" xfId="258"/>
    <cellStyle name="???_?? DI" xfId="3517"/>
    <cellStyle name="???0" xfId="259"/>
    <cellStyle name="??[0]_BRE" xfId="260"/>
    <cellStyle name="??_ ??? ???? " xfId="261"/>
    <cellStyle name="??·?`??" xfId="262"/>
    <cellStyle name="????`?" xfId="263"/>
    <cellStyle name="??e?`?f" xfId="264"/>
    <cellStyle name="??A? [0]_laroux_1_¸???™? " xfId="265"/>
    <cellStyle name="??A?_laroux_1_¸???™? " xfId="266"/>
    <cellStyle name="?@?ｷBQSUM" xfId="267"/>
    <cellStyle name="?@?ｷBQSUM(D)" xfId="268"/>
    <cellStyle name="?@?ｷBQSUM_?? study" xfId="3518"/>
    <cellStyle name="?¡±¢¥?_?¨ù??¢´¢¥_¢¬???¢â? " xfId="269"/>
    <cellStyle name="?”´?_?¼??¤´_¸???™? " xfId="270"/>
    <cellStyle name="?‹æØ‚è [0.00]_Region Orders (2)" xfId="271"/>
    <cellStyle name="?‹æØ‚è_Region Orders (2)" xfId="272"/>
    <cellStyle name="?d???ｷBQSUM" xfId="273"/>
    <cellStyle name="?d???ｷBQSUM(D)" xfId="274"/>
    <cellStyle name="?ðÇ%U?&amp;H?_x0008_?s_x000a__x0007__x0001__x0001_" xfId="275"/>
    <cellStyle name="?ðÇ%U?&amp;H?_x0008_?s_x000a__x0007__x0001__x0001_ 2" xfId="276"/>
    <cellStyle name="?ðÇ%U?&amp;H?_x0008_?s_x000a__x0007__x0001__x0001_ 2 2" xfId="277"/>
    <cellStyle name="?ðÇ%U?&amp;H?_x0008_?s_x000a__x0007__x0001__x0001_ 3" xfId="278"/>
    <cellStyle name="?ðÇ%U?&amp;H?_x0008_?s_x000a__x0007__x0001__x0001_ 3 2" xfId="279"/>
    <cellStyle name="?ðÇ%U?&amp;H?_x0008_?s_x000a__x0007__x0001__x0001_ 4" xfId="280"/>
    <cellStyle name="?ðÇ%U?&amp;H?_x0008_?s_x000a__x0007__x0001__x0001_ 4 2" xfId="281"/>
    <cellStyle name="?ðÇ%U?&amp;H?_x0008_?s_x000a__x0007__x0001__x0001_ 5" xfId="282"/>
    <cellStyle name="?ðÇ%U?&amp;H?_x0008_?s_x000a__x0007__x0001__x0001_ 5 2" xfId="283"/>
    <cellStyle name="?ðÇ%U?&amp;H?_x0008_?s_x000a__x0007__x0001__x0001_ 6" xfId="284"/>
    <cellStyle name="?f??BQSUM" xfId="285"/>
    <cellStyle name="?f??BQSUM(D)" xfId="286"/>
    <cellStyle name="?曹%U?&amp;H?_x0008_?s_x000a__x0007__x0001__x0001_" xfId="287"/>
    <cellStyle name="?曹%U?&amp;H?_x0008_?s_x000a__x0007__x0001__x0001_ 2" xfId="288"/>
    <cellStyle name="?曹%U?&amp;H?_x0008_?s_x000a__x0007__x0001__x0001_ 2 2" xfId="289"/>
    <cellStyle name="?曹%U?&amp;H?_x0008_?s_x000a__x0007__x0001__x0001_ 3" xfId="290"/>
    <cellStyle name="?曹%U?&amp;H?_x0008_?s_x000a__x0007__x0001__x0001_ 3 2" xfId="291"/>
    <cellStyle name="?曹%U?&amp;H?_x0008_?s_x000a__x0007__x0001__x0001_ 4" xfId="292"/>
    <cellStyle name="?饑_x000c_辋?恂U_x0001_??_x0007__x0001__x0001_" xfId="293"/>
    <cellStyle name="[0]_Chi phÝ kh¸c_V" xfId="294"/>
    <cellStyle name="_01 PR_Attachment_Form B - Pricing Schedule" xfId="295"/>
    <cellStyle name="_014-BOQ-Vtech-Tribeco" xfId="296"/>
    <cellStyle name="_03 (en) Tender Bills Schedule" xfId="297"/>
    <cellStyle name="_04 (vn)SECC Bills of Quantities" xfId="298"/>
    <cellStyle name="_04 (vn)SECC Bills of Quantities 2" xfId="299"/>
    <cellStyle name="_04 (vn)SECC Bills of Quantities_BoQ VP Vinamilk - CTC (11.8.09)" xfId="300"/>
    <cellStyle name="_04 (vn)SECC Bills of Quantities_BoQ VP Vinamilk - CTC (11.8.09) 2" xfId="301"/>
    <cellStyle name="_05_Artemis_95% Estimate_Rev 00_Issued 12_08_05" xfId="302"/>
    <cellStyle name="_05_Artemis_95% Estimate_Rev 00_Issued 12_08_05 2" xfId="303"/>
    <cellStyle name="_05_Artemis_95% Estimate_Rev 00_Issued 12_08_05_FM" xfId="304"/>
    <cellStyle name="_05_Artemis_95% Estimate_Rev 00_Issued 12_08_05_FM 2" xfId="305"/>
    <cellStyle name="_061026.KTOM-WEC.HeaderPits" xfId="306"/>
    <cellStyle name="_061206.FromHung.ToDuc@TheManor2" xfId="307"/>
    <cellStyle name="_070129.QuantityFromXuan.1stEmailFromCoteba.Cornice_quantities" xfId="308"/>
    <cellStyle name="_070129.QuantityFromXuan2.1stEmailFromCoteba.Cornice_quantities" xfId="309"/>
    <cellStyle name="_080713-Dragon Villas- iNFRASTRUCTURE(Q'ty)" xfId="310"/>
    <cellStyle name="_100% Benchmark Report Apollo_vs_ProjX" xfId="311"/>
    <cellStyle name="_100% Benchmark Report Apollo_vs_ProjX 2" xfId="312"/>
    <cellStyle name="_1107" xfId="313"/>
    <cellStyle name="_4 -ML-BOQ E- EE - Budget dien nha xuong" xfId="314"/>
    <cellStyle name="_4 -ML-BOQ E- EE - Budget dien nha xuong_cost estimate Thuy Anh" xfId="315"/>
    <cellStyle name="_4 -ML-BOQ E- EE - Budget dien nha xuong_cost estimate Thuy anh_1" xfId="316"/>
    <cellStyle name="_4 -ML-BOQ E- EE - Budget dien nha xuong_cost estimate Thuy Anh_help tong muc dau tu nha may" xfId="317"/>
    <cellStyle name="_4 -ML-BOQ E- EE - Budget dien nha xuong_cost estimate Thuy Anh_help tong muc dau tu nha may 1-2-10" xfId="318"/>
    <cellStyle name="_4 -ML-BOQ E- EE - Budget dien nha xuong_cost estimate Thuy Anh_help tong muc dau tu nha may_1" xfId="319"/>
    <cellStyle name="_4 -ML-BOQ E- EE - Budget dien nha xuong_cost estimate Thuy Anh_help tong muc dau tu nha may_1_QSEA-Construction cost estimate-preliminary-option3" xfId="320"/>
    <cellStyle name="_4 -ML-BOQ E- EE - Budget dien nha xuong_cost estimate Thuy Anh_help tong muc dau tu nha may-18-4-10" xfId="321"/>
    <cellStyle name="_4 -ML-BOQ E- EE - Budget dien nha xuong_help tong muc dau tu nha may" xfId="322"/>
    <cellStyle name="_4 -ML-BOQ E- EE - Budget dien nha xuong_help tong muc dau tu nha may 1-2-10" xfId="323"/>
    <cellStyle name="_4 -ML-BOQ E- EE - Budget dien nha xuong_help tong muc dau tu nha may_1" xfId="324"/>
    <cellStyle name="_4 -ML-BOQ E- EE - Budget dien nha xuong_help tong muc dau tu nha may_1_QSEA-Construction cost estimate-preliminary-option3" xfId="325"/>
    <cellStyle name="_4 -ML-BOQ E- EE - Budget dien nha xuong_help tong muc dau tu nha may-18-4-10" xfId="326"/>
    <cellStyle name="_60% Programming Estimate_SS1_Rev 3" xfId="327"/>
    <cellStyle name="_60% Programming Estimate_SS1_Rev 3 2" xfId="328"/>
    <cellStyle name="_A9 Est. pp 3-17-06 fjp R5" xfId="329"/>
    <cellStyle name="_A9 Est. pp 3-17-06 fjp R5 2" xfId="330"/>
    <cellStyle name="_A9 GC general conditions-P2 (3)" xfId="331"/>
    <cellStyle name="_A9 GC general conditions-P2 (3) 2" xfId="332"/>
    <cellStyle name="_A9 Indirect Cost Summary" xfId="333"/>
    <cellStyle name="_A9 Indirect Cost Summary 2" xfId="334"/>
    <cellStyle name="_A9T9_Should_Cost_Artemis_90%" xfId="335"/>
    <cellStyle name="_A9T9_Should_Cost_Artemis_90% 2" xfId="336"/>
    <cellStyle name="_A9T9_Should_Cost_Rev1_16_12_2005" xfId="337"/>
    <cellStyle name="_A9T9_Should_Cost_Rev1_16_12_2005 2" xfId="338"/>
    <cellStyle name="_ALL" xfId="339"/>
    <cellStyle name="_Apollo Normalization Details" xfId="340"/>
    <cellStyle name="_Apollo Normalization Details 2" xfId="341"/>
    <cellStyle name="_App G-UR Elec&amp;IT " xfId="342"/>
    <cellStyle name="_App G-UR Elec&amp;IT  2" xfId="343"/>
    <cellStyle name="_App G-UR Lighting" xfId="344"/>
    <cellStyle name="_App G-UR Lighting 2" xfId="345"/>
    <cellStyle name="_App G-UR Swicthboard" xfId="346"/>
    <cellStyle name="_App G-UR Swicthboard 2" xfId="347"/>
    <cellStyle name="_Appendix I 13March2007" xfId="348"/>
    <cellStyle name="_Appendix I 13March2007 2" xfId="349"/>
    <cellStyle name="_Apr CPA List (CR)" xfId="350"/>
    <cellStyle name="_Apr CPA List (CR) 2" xfId="351"/>
    <cellStyle name="_Apr CPA List rev1" xfId="352"/>
    <cellStyle name="_Apr CPA List rev1 2" xfId="353"/>
    <cellStyle name="_Apr CPA List rev2" xfId="354"/>
    <cellStyle name="_Apr CPA List rev2 2" xfId="355"/>
    <cellStyle name="_Apr CPA List rev2_ww12.4" xfId="356"/>
    <cellStyle name="_Apr CPA List rev2_ww12.4 2" xfId="357"/>
    <cellStyle name="_Apr CPA List_KM1" xfId="358"/>
    <cellStyle name="_Apr CPA List_KM1 2" xfId="359"/>
    <cellStyle name="_Apr CPA List-PD21" xfId="360"/>
    <cellStyle name="_Apr CPA List-PD21 2" xfId="361"/>
    <cellStyle name="_Apr_CPA_PG8_Prescott_Trev1" xfId="362"/>
    <cellStyle name="_Apr_CPA_PG8_Prescott_Trev1 2" xfId="363"/>
    <cellStyle name="_Apr_CPA_PG8_Prescott_Trev1_A9 UM FCBGA_CPU Comparison " xfId="364"/>
    <cellStyle name="_Apr_CPA_PG8_Prescott_Trev1_A9 UM FCBGA_CPU Comparison  2" xfId="365"/>
    <cellStyle name="_Apr_CPA_PG8_Prescott_Trev1_A9_1.2 FCBGA utility matrix" xfId="366"/>
    <cellStyle name="_Apr_CPA_PG8_Prescott_Trev1_A9_1.2 FCBGA utility matrix 2" xfId="367"/>
    <cellStyle name="_Apr_CPA_PG8_Prescott_Trev1_CD UM 11.3 Summary 0.6 OFA" xfId="368"/>
    <cellStyle name="_Apr_CPA_PG8_Prescott_Trev1_CD UM 11.3 Summary 0.6 OFA 2" xfId="369"/>
    <cellStyle name="_Apr_CPA_PG8_Prescott_Trev1_CD UM 11.3 Summary 0.7 OFA DF" xfId="370"/>
    <cellStyle name="_Apr_CPA_PG8_Prescott_Trev1_CD UM 11.3 Summary 0.7 OFA DF 2" xfId="371"/>
    <cellStyle name="_Apr_CPA_PG8_Prescott_Trev1_CD1 Rev 11_3-100 percent Chipset" xfId="372"/>
    <cellStyle name="_Apr_CPA_PG8_Prescott_Trev1_CD1 Rev 11_3-100 percent Chipset 2" xfId="373"/>
    <cellStyle name="_Apr_CPA_PG8_Prescott_Trev1_CD1 Summary" xfId="374"/>
    <cellStyle name="_Apr_CPA_PG8_Prescott_Trev1_CD1 Summary 2" xfId="375"/>
    <cellStyle name="_Apr_CPA_PG8_Prescott_Trev1_CD6 Facilities Load-ChWModel" xfId="376"/>
    <cellStyle name="_Apr_CPA_PG8_Prescott_Trev1_CD6 Facilities Load-ChWModel 2" xfId="377"/>
    <cellStyle name="_Apr_CPA_PG8_Prescott_Trev1_CD6 Util Matrix-FCPGA" xfId="378"/>
    <cellStyle name="_Apr_CPA_PG8_Prescott_Trev1_CD6 Util Matrix-FCPGA 2" xfId="379"/>
    <cellStyle name="_Apr_CPA_PG8_Prescott_Trev1_PD2" xfId="380"/>
    <cellStyle name="_Apr_CPA_PG8_Prescott_Trev1_PD2 2" xfId="381"/>
    <cellStyle name="_Apr'04 MOR update" xfId="382"/>
    <cellStyle name="_Apr'04 MOR update 2" xfId="383"/>
    <cellStyle name="_Apr'04 MOR update1" xfId="384"/>
    <cellStyle name="_Apr'04 MOR update1 2" xfId="385"/>
    <cellStyle name="_April MOR Rev_0" xfId="386"/>
    <cellStyle name="_April MOR Rev_0 2" xfId="387"/>
    <cellStyle name="_Architecture Quality of Kureha From Quang" xfId="388"/>
    <cellStyle name="_AT-CU-ST-Appendix I 29 Jan 07" xfId="389"/>
    <cellStyle name="_AT-CU-ST-Appendix I 29 Jan 07 2" xfId="390"/>
    <cellStyle name="_ATM" xfId="391"/>
    <cellStyle name="_ATM 100%" xfId="392"/>
    <cellStyle name="_ATM 100% 2" xfId="393"/>
    <cellStyle name="_ATM 2" xfId="394"/>
    <cellStyle name="_Aug Finish RR-updated" xfId="395"/>
    <cellStyle name="_Aug Finish RR-updated 2" xfId="396"/>
    <cellStyle name="_Aug'04 PHIrev0" xfId="397"/>
    <cellStyle name="_Aug'04 PHIrev0 2" xfId="398"/>
    <cellStyle name="_Bang Chi tieu (2)" xfId="399"/>
    <cellStyle name="_BangMail" xfId="400"/>
    <cellStyle name="_x0001__BANGTIENLUONG.SO SANH" xfId="401"/>
    <cellStyle name="_bao gai Mr.P" xfId="402"/>
    <cellStyle name="_BAO GIA HD" xfId="403"/>
    <cellStyle name="_Baria - Du toan van phong" xfId="404"/>
    <cellStyle name="_BCTC S1-3" xfId="405"/>
    <cellStyle name="_bike parking" xfId="406"/>
    <cellStyle name="_Bill Det Phong Phu-Rev 2808 by Mr NAM.COM" xfId="407"/>
    <cellStyle name="_Bill Det Phong Phu-Rev 2808 by Mr NAM.COM 2" xfId="408"/>
    <cellStyle name="_Book1" xfId="409"/>
    <cellStyle name="_Book1 10" xfId="410"/>
    <cellStyle name="_Book1 10 2" xfId="411"/>
    <cellStyle name="_Book1 11" xfId="412"/>
    <cellStyle name="_Book1 11 2" xfId="413"/>
    <cellStyle name="_Book1 12" xfId="414"/>
    <cellStyle name="_Book1 12 2" xfId="415"/>
    <cellStyle name="_Book1 13" xfId="416"/>
    <cellStyle name="_Book1 13 2" xfId="417"/>
    <cellStyle name="_Book1 14" xfId="418"/>
    <cellStyle name="_Book1 14 2" xfId="419"/>
    <cellStyle name="_Book1 15" xfId="420"/>
    <cellStyle name="_Book1 15 2" xfId="421"/>
    <cellStyle name="_Book1 16" xfId="422"/>
    <cellStyle name="_Book1 16 2" xfId="423"/>
    <cellStyle name="_Book1 17" xfId="424"/>
    <cellStyle name="_Book1 17 2" xfId="425"/>
    <cellStyle name="_Book1 18" xfId="426"/>
    <cellStyle name="_Book1 18 2" xfId="427"/>
    <cellStyle name="_Book1 19" xfId="428"/>
    <cellStyle name="_Book1 19 2" xfId="429"/>
    <cellStyle name="_Book1 2" xfId="430"/>
    <cellStyle name="_Book1 2 2" xfId="431"/>
    <cellStyle name="_Book1 20" xfId="432"/>
    <cellStyle name="_Book1 20 2" xfId="433"/>
    <cellStyle name="_Book1 21" xfId="434"/>
    <cellStyle name="_Book1 21 2" xfId="435"/>
    <cellStyle name="_Book1 22" xfId="436"/>
    <cellStyle name="_Book1 22 2" xfId="437"/>
    <cellStyle name="_Book1 23" xfId="438"/>
    <cellStyle name="_Book1 23 2" xfId="439"/>
    <cellStyle name="_Book1 24" xfId="440"/>
    <cellStyle name="_Book1 24 2" xfId="441"/>
    <cellStyle name="_Book1 25" xfId="442"/>
    <cellStyle name="_Book1 25 2" xfId="443"/>
    <cellStyle name="_Book1 26" xfId="444"/>
    <cellStyle name="_Book1 26 2" xfId="445"/>
    <cellStyle name="_Book1 27" xfId="446"/>
    <cellStyle name="_Book1 27 2" xfId="447"/>
    <cellStyle name="_Book1 28" xfId="448"/>
    <cellStyle name="_Book1 29" xfId="449"/>
    <cellStyle name="_Book1 3" xfId="450"/>
    <cellStyle name="_Book1 3 2" xfId="451"/>
    <cellStyle name="_Book1 4" xfId="452"/>
    <cellStyle name="_Book1 4 2" xfId="453"/>
    <cellStyle name="_Book1 5" xfId="454"/>
    <cellStyle name="_Book1 5 2" xfId="455"/>
    <cellStyle name="_Book1 6" xfId="456"/>
    <cellStyle name="_Book1 6 2" xfId="457"/>
    <cellStyle name="_Book1 7" xfId="458"/>
    <cellStyle name="_Book1 7 2" xfId="459"/>
    <cellStyle name="_Book1 8" xfId="460"/>
    <cellStyle name="_Book1 8 2" xfId="461"/>
    <cellStyle name="_Book1 9" xfId="462"/>
    <cellStyle name="_Book1 9 2" xfId="463"/>
    <cellStyle name="_Book1_1" xfId="464"/>
    <cellStyle name="_Book1_1 2" xfId="465"/>
    <cellStyle name="_Book1_1_1.BoQ Civil-Horizon 13.12.2008" xfId="466"/>
    <cellStyle name="_Book1_1_BANGTIENLUONG.SO SANH" xfId="467"/>
    <cellStyle name="_Book1_1_BOQ 28-4-09 - goi NBB" xfId="468"/>
    <cellStyle name="_Book1_1_BOQ-NH DV 123 Ly Chinh Thang (Final)" xfId="469"/>
    <cellStyle name="_Book1_1_BOQ-Ninh Binh-Bungalow 1C-00-Summary" xfId="470"/>
    <cellStyle name="_Book1_1_BOQ-Thuan thao (Tai 07May)" xfId="471"/>
    <cellStyle name="_Book1_1_Cau tao gia Nop thau" xfId="472"/>
    <cellStyle name="_Book1_1_CAU TAO GIA THE OCEAN VILLAS DANANG" xfId="473"/>
    <cellStyle name="_Book1_1_GAMUDA-6 BALANCE VILLAS NAM PHU 29.11.2008" xfId="474"/>
    <cellStyle name="_Book1_1_XUONG 1 - SCAVI PHONG DIEN - HUE" xfId="475"/>
    <cellStyle name="_Book1_2" xfId="476"/>
    <cellStyle name="_Book1_2 2" xfId="477"/>
    <cellStyle name="_Book1_BANGTIENLUONG.SO SANH" xfId="478"/>
    <cellStyle name="_Book1_BAO GIA HD" xfId="479"/>
    <cellStyle name="_Book1_Baria - Du toan van phong" xfId="480"/>
    <cellStyle name="_Book1_BC-QT-WB-dthao" xfId="481"/>
    <cellStyle name="_Book1_Book1" xfId="482"/>
    <cellStyle name="_Book1_BOQ 28-4-09 - goi NBB" xfId="483"/>
    <cellStyle name="_Book1_BOQ CLAME FENCE-FINAL-1" xfId="484"/>
    <cellStyle name="_Book1_BOQ Ph 2- Civil 2010.03.02 " xfId="485"/>
    <cellStyle name="_Book1_BOQ-NH DV 123 Ly Chinh Thang (Final)" xfId="486"/>
    <cellStyle name="_Book1_BOQ-Ninh Binh-Bungalow 1C-00-Summary" xfId="487"/>
    <cellStyle name="_Book1_BOQ-Thuan thao (Tai 07May)" xfId="488"/>
    <cellStyle name="_Book1_Cau tao gia Nop thau" xfId="489"/>
    <cellStyle name="_Book1_CAU TAO GIA THE OCEAN VILLAS DANANG" xfId="490"/>
    <cellStyle name="_Book1_Chi tiet thep ket cau thuong tang" xfId="491"/>
    <cellStyle name="_Book1_C公司报价SUPOR30-6-07 CD" xfId="492"/>
    <cellStyle name="_Book1_QUYET TOAN KET CAU" xfId="493"/>
    <cellStyle name="_Book1_REE Office - Steel - Rev01" xfId="494"/>
    <cellStyle name="_Book1_REE Office Building - Bang Tien Luong" xfId="495"/>
    <cellStyle name="_Book1_REE Office Building Work Cost - Rev00-1" xfId="496"/>
    <cellStyle name="_Book1_Ree-substructure-detail qty-rev00" xfId="497"/>
    <cellStyle name="_Book1_VAN PHONG HOAN CHINH" xfId="498"/>
    <cellStyle name="_Book1_VINATA_KURABE_XUONG(60x88)_K15.2B08-F03" xfId="499"/>
    <cellStyle name="_Book2" xfId="500"/>
    <cellStyle name="_Book2 10" xfId="501"/>
    <cellStyle name="_Book2 10 2" xfId="502"/>
    <cellStyle name="_Book2 11" xfId="503"/>
    <cellStyle name="_Book2 11 2" xfId="504"/>
    <cellStyle name="_Book2 12" xfId="505"/>
    <cellStyle name="_Book2 12 2" xfId="506"/>
    <cellStyle name="_Book2 13" xfId="507"/>
    <cellStyle name="_Book2 13 2" xfId="508"/>
    <cellStyle name="_Book2 14" xfId="509"/>
    <cellStyle name="_Book2 14 2" xfId="510"/>
    <cellStyle name="_Book2 15" xfId="511"/>
    <cellStyle name="_Book2 15 2" xfId="512"/>
    <cellStyle name="_Book2 16" xfId="513"/>
    <cellStyle name="_Book2 16 2" xfId="514"/>
    <cellStyle name="_Book2 17" xfId="515"/>
    <cellStyle name="_Book2 17 2" xfId="516"/>
    <cellStyle name="_Book2 18" xfId="517"/>
    <cellStyle name="_Book2 18 2" xfId="518"/>
    <cellStyle name="_Book2 19" xfId="519"/>
    <cellStyle name="_Book2 19 2" xfId="520"/>
    <cellStyle name="_Book2 2" xfId="521"/>
    <cellStyle name="_Book2 2 2" xfId="522"/>
    <cellStyle name="_Book2 20" xfId="523"/>
    <cellStyle name="_Book2 20 2" xfId="524"/>
    <cellStyle name="_Book2 21" xfId="525"/>
    <cellStyle name="_Book2 21 2" xfId="526"/>
    <cellStyle name="_Book2 22" xfId="527"/>
    <cellStyle name="_Book2 22 2" xfId="528"/>
    <cellStyle name="_Book2 23" xfId="529"/>
    <cellStyle name="_Book2 23 2" xfId="530"/>
    <cellStyle name="_Book2 24" xfId="531"/>
    <cellStyle name="_Book2 24 2" xfId="532"/>
    <cellStyle name="_Book2 25" xfId="533"/>
    <cellStyle name="_Book2 25 2" xfId="534"/>
    <cellStyle name="_Book2 26" xfId="535"/>
    <cellStyle name="_Book2 26 2" xfId="536"/>
    <cellStyle name="_Book2 27" xfId="537"/>
    <cellStyle name="_Book2 27 2" xfId="538"/>
    <cellStyle name="_Book2 28" xfId="539"/>
    <cellStyle name="_Book2 29" xfId="540"/>
    <cellStyle name="_Book2 3" xfId="541"/>
    <cellStyle name="_Book2 3 2" xfId="542"/>
    <cellStyle name="_Book2 4" xfId="543"/>
    <cellStyle name="_Book2 4 2" xfId="544"/>
    <cellStyle name="_Book2 5" xfId="545"/>
    <cellStyle name="_Book2 5 2" xfId="546"/>
    <cellStyle name="_Book2 6" xfId="547"/>
    <cellStyle name="_Book2 6 2" xfId="548"/>
    <cellStyle name="_Book2 7" xfId="549"/>
    <cellStyle name="_Book2 7 2" xfId="550"/>
    <cellStyle name="_Book2 8" xfId="551"/>
    <cellStyle name="_Book2 8 2" xfId="552"/>
    <cellStyle name="_Book2 9" xfId="553"/>
    <cellStyle name="_Book2 9 2" xfId="554"/>
    <cellStyle name="_Book2_BANGTIENLUONG.SO SANH" xfId="555"/>
    <cellStyle name="_Book2_BANGTIENLUONG.SO SANH 2" xfId="556"/>
    <cellStyle name="_Book2_BANGTIENLUONG.SO SANH_BoQ VP Vinamilk - CTC (11.8.09)" xfId="557"/>
    <cellStyle name="_Book2_BANGTIENLUONG.SO SANH_BoQ VP Vinamilk - CTC (11.8.09) 2" xfId="558"/>
    <cellStyle name="_Book2_BOQ 28-4-09 - goi NBB" xfId="559"/>
    <cellStyle name="_Book2_BOQ 28-4-09 - goi NBB 2" xfId="560"/>
    <cellStyle name="_Book2_BOQ 28-4-09 - goi NBB_BoQ VP Vinamilk - CTC (11.8.09)" xfId="561"/>
    <cellStyle name="_Book2_BOQ 28-4-09 - goi NBB_BoQ VP Vinamilk - CTC (11.8.09) 2" xfId="562"/>
    <cellStyle name="_Book2_BOQ-NH DV 123 Ly Chinh Thang (Final)" xfId="563"/>
    <cellStyle name="_Book2_BOQ-NH DV 123 Ly Chinh Thang (Final) 2" xfId="564"/>
    <cellStyle name="_Book2_BOQ-NH DV 123 Ly Chinh Thang (Final)_Bill.TIENLUONG.SO SANH.06.02" xfId="565"/>
    <cellStyle name="_Book2_BOQ-NH DV 123 Ly Chinh Thang (Final)_Bill.TIENLUONG.SO SANH.06.02 2" xfId="566"/>
    <cellStyle name="_Book2_BOQ-NH DV 123 Ly Chinh Thang (Final)_Bill.TIENLUONG.SO SANH.06.02_BoQ VP Vinamilk - CTC (11.8.09)" xfId="567"/>
    <cellStyle name="_Book2_BOQ-NH DV 123 Ly Chinh Thang (Final)_Bill.TIENLUONG.SO SANH.06.02_BoQ VP Vinamilk - CTC (11.8.09) 2" xfId="568"/>
    <cellStyle name="_Book2_BOQ-NH DV 123 Ly Chinh Thang (Final)_BOQ 06.04.2009" xfId="569"/>
    <cellStyle name="_Book2_BOQ-NH DV 123 Ly Chinh Thang (Final)_BOQ 06.04.2009 2" xfId="570"/>
    <cellStyle name="_Book2_BOQ-NH DV 123 Ly Chinh Thang (Final)_BOQ 06.04.2009_BoQ VP Vinamilk - CTC (11.8.09)" xfId="571"/>
    <cellStyle name="_Book2_BOQ-NH DV 123 Ly Chinh Thang (Final)_BOQ 06.04.2009_BoQ VP Vinamilk - CTC (11.8.09) 2" xfId="572"/>
    <cellStyle name="_Book2_BOQ-NH DV 123 Ly Chinh Thang (Final)_BOQ 09.03.2009" xfId="573"/>
    <cellStyle name="_Book2_BOQ-NH DV 123 Ly Chinh Thang (Final)_BOQ 09.03.2009 2" xfId="574"/>
    <cellStyle name="_Book2_BOQ-NH DV 123 Ly Chinh Thang (Final)_BOQ 09.03.2009_BoQ VP Vinamilk - CTC (11.8.09)" xfId="575"/>
    <cellStyle name="_Book2_BOQ-NH DV 123 Ly Chinh Thang (Final)_BOQ 09.03.2009_BoQ VP Vinamilk - CTC (11.8.09) 2" xfId="576"/>
    <cellStyle name="_Book2_BOQ-NH DV 123 Ly Chinh Thang (Final)_BOQ 24.04.2009 - rev06" xfId="577"/>
    <cellStyle name="_Book2_BOQ-NH DV 123 Ly Chinh Thang (Final)_BOQ 24.04.2009 - rev06 2" xfId="578"/>
    <cellStyle name="_Book2_BOQ-NH DV 123 Ly Chinh Thang (Final)_BOQ 24.04.2009 - rev06_BoQ VP Vinamilk - CTC (11.8.09)" xfId="579"/>
    <cellStyle name="_Book2_BOQ-NH DV 123 Ly Chinh Thang (Final)_BOQ 24.04.2009 - rev06_BoQ VP Vinamilk - CTC (11.8.09) 2" xfId="580"/>
    <cellStyle name="_Book2_BOQ-NH DV 123 Ly Chinh Thang (Final)_BOQ 30.03.2009" xfId="581"/>
    <cellStyle name="_Book2_BOQ-NH DV 123 Ly Chinh Thang (Final)_BOQ 30.03.2009 2" xfId="582"/>
    <cellStyle name="_Book2_BOQ-NH DV 123 Ly Chinh Thang (Final)_BOQ 30.03.2009_BoQ VP Vinamilk - CTC (11.8.09)" xfId="583"/>
    <cellStyle name="_Book2_BOQ-NH DV 123 Ly Chinh Thang (Final)_BOQ 30.03.2009_BoQ VP Vinamilk - CTC (11.8.09) 2" xfId="584"/>
    <cellStyle name="_Book2_BOQ-NH DV 123 Ly Chinh Thang (Final)_BoQ VP Vinamilk - CTC (11.8.09)" xfId="585"/>
    <cellStyle name="_Book2_BOQ-NH DV 123 Ly Chinh Thang (Final)_BoQ VP Vinamilk - CTC (11.8.09) 2" xfId="586"/>
    <cellStyle name="_Book2_BOQ-NH DV 123 Ly Chinh Thang (Final)_Hop dong Coteccons - Phu luc (vinh)(sua)" xfId="587"/>
    <cellStyle name="_Book2_BOQ-NH DV 123 Ly Chinh Thang (Final)_Hop dong Coteccons - Phu luc (vinh)(sua) 2" xfId="588"/>
    <cellStyle name="_Book2_BOQ-NH DV 123 Ly Chinh Thang (Final)_Hop dong Coteccons - Phu luc (vinh)(sua)_BoQ VP Vinamilk - CTC (11.8.09)" xfId="589"/>
    <cellStyle name="_Book2_BOQ-NH DV 123 Ly Chinh Thang (Final)_Hop dong Coteccons - Phu luc (vinh)(sua)_BoQ VP Vinamilk - CTC (11.8.09) 2" xfId="590"/>
    <cellStyle name="_Book2_BOQ-NH DV 123 Ly Chinh Thang (Final)_Loi nhuan tham khao" xfId="591"/>
    <cellStyle name="_Book2_BOQ-NH DV 123 Ly Chinh Thang (Final)_Loi nhuan tham khao 1" xfId="592"/>
    <cellStyle name="_Book2_BOQ-NH DV 123 Ly Chinh Thang (Final)_Loi nhuan tham khao 1 2" xfId="593"/>
    <cellStyle name="_Book2_BOQ-NH DV 123 Ly Chinh Thang (Final)_Loi nhuan tham khao 1_BoQ VP Vinamilk - CTC (11.8.09)" xfId="594"/>
    <cellStyle name="_Book2_BOQ-NH DV 123 Ly Chinh Thang (Final)_Loi nhuan tham khao 1_BoQ VP Vinamilk - CTC (11.8.09) 2" xfId="595"/>
    <cellStyle name="_Book2_BOQ-NH DV 123 Ly Chinh Thang (Final)_Loi nhuan tham khao 2" xfId="596"/>
    <cellStyle name="_Book2_BOQ-NH DV 123 Ly Chinh Thang (Final)_Loi nhuan tham khao_BoQ VP Vinamilk - CTC (11.8.09)" xfId="597"/>
    <cellStyle name="_Book2_BOQ-NH DV 123 Ly Chinh Thang (Final)_Loi nhuan tham khao_BoQ VP Vinamilk - CTC (11.8.09) 2" xfId="598"/>
    <cellStyle name="_Book2_Cau tao gia FICO (T4-2009)" xfId="599"/>
    <cellStyle name="_Book2_Cau tao gia FICO (T4-2009) 2" xfId="600"/>
    <cellStyle name="_Book2_Cau tao gia FICO (T4-2009)_BoQ VP Vinamilk - CTC (11.8.09)" xfId="601"/>
    <cellStyle name="_Book2_Cau tao gia FICO (T4-2009)_BoQ VP Vinamilk - CTC (11.8.09) 2" xfId="602"/>
    <cellStyle name="_Book2_Cau tao gia Nop thau" xfId="603"/>
    <cellStyle name="_Book2_Cau tao gia Nop thau 2" xfId="604"/>
    <cellStyle name="_Book2_Chi phi bien phap Ham,san transfer" xfId="605"/>
    <cellStyle name="_Book2_Chi phi bien phap Ham,san transfer 2" xfId="606"/>
    <cellStyle name="_Book2_Chi phi bien phap Ham,san transfer_BoQ VP Vinamilk - CTC (11.8.09)" xfId="607"/>
    <cellStyle name="_Book2_Chi phi bien phap Ham,san transfer_BoQ VP Vinamilk - CTC (11.8.09) 2" xfId="608"/>
    <cellStyle name="_Book2_CTC - BoQ Agrex Building" xfId="609"/>
    <cellStyle name="_Book2_CTC - BoQ Agrex Building 2" xfId="610"/>
    <cellStyle name="_Book2_CTC - BoQ Agrex Building_BoQ VP Vinamilk - CTC (11.8.09)" xfId="611"/>
    <cellStyle name="_Book2_CTC - BoQ Agrex Building_BoQ VP Vinamilk - CTC (11.8.09) 2" xfId="612"/>
    <cellStyle name="_Book2_CTC - BoQ Agrex Building_So sanh voi Budget" xfId="613"/>
    <cellStyle name="_Book2_CTC - BoQ Agrex Building_So sanh voi Budget 2" xfId="614"/>
    <cellStyle name="_Book2_CTCBi FICO-Loan" xfId="615"/>
    <cellStyle name="_Book2_CTCBi FICO-Loan 2" xfId="616"/>
    <cellStyle name="_Book2_CTCBi FICO-Loan_BoQ VP Vinamilk - CTC (11.8.09)" xfId="617"/>
    <cellStyle name="_Book2_CTCBi FICO-Loan_BoQ VP Vinamilk - CTC (11.8.09) 2" xfId="618"/>
    <cellStyle name="_BOQ" xfId="619"/>
    <cellStyle name="_BOQ 2" xfId="620"/>
    <cellStyle name="_BOQ 28-4-09 - goi NBB" xfId="621"/>
    <cellStyle name="_x0001__BOQ 28-4-09 - goi NBB" xfId="3519"/>
    <cellStyle name="_BOQ 28-4-09 - goi NBB 2" xfId="622"/>
    <cellStyle name="_BOQ- Phan XD-COTECCONS (02-4-08)" xfId="623"/>
    <cellStyle name="_BOQ- Phan XD-COTECCONS (02-4-08) 2" xfId="624"/>
    <cellStyle name="_BOQ- Phan XD-COTECCONS (02-4-08)_BOQ 28-4-09 - goi NBB" xfId="625"/>
    <cellStyle name="_BOQ- Phan XD-COTECCONS (02-4-08)_BOQ 28-4-09 - goi NBB 2" xfId="626"/>
    <cellStyle name="_BOQ- Phan XD-COTECCONS (02-4-08)_BOQ 28-4-09 - goi NBB_BoQ VP Vinamilk - CTC (11.8.09)" xfId="627"/>
    <cellStyle name="_BOQ- Phan XD-COTECCONS (02-4-08)_BOQ 28-4-09 - goi NBB_BoQ VP Vinamilk - CTC (11.8.09) 2" xfId="628"/>
    <cellStyle name="_BOQ- Phan XD-COTECCONS (02-4-08)_CTCBi FICO-Loan" xfId="629"/>
    <cellStyle name="_BOQ- Phan XD-COTECCONS (02-4-08)_CTCBi FICO-Loan 2" xfId="630"/>
    <cellStyle name="_BOQ- Phan XD-COTECCONS (02-4-08)_CTCBi FICO-Loan_BoQ VP Vinamilk - CTC (11.8.09)" xfId="631"/>
    <cellStyle name="_BOQ- Phan XD-COTECCONS (02-4-08)_CTCBi FICO-Loan_BoQ VP Vinamilk - CTC (11.8.09) 2" xfId="632"/>
    <cellStyle name="_BOQ- Phan XD-COTECCONS (02-4-08)_So sanh voi Budget" xfId="633"/>
    <cellStyle name="_BOQ- Phan XD-COTECCONS (02-4-08)_So sanh voi Budget 2" xfId="634"/>
    <cellStyle name="_BoQ-E-TOWN 2 Building -COTECCONS" xfId="635"/>
    <cellStyle name="_x0001__BOQ-NH DV 123 Ly Chinh Thang (Final)" xfId="636"/>
    <cellStyle name="_x0001__BOQ-Ninh Binh-Bungalow 1C-00-Summary" xfId="637"/>
    <cellStyle name="_C&amp;SA (100%)" xfId="638"/>
    <cellStyle name="_C&amp;SA (100%) 2" xfId="639"/>
    <cellStyle name="_C.2.4(A) AT" xfId="640"/>
    <cellStyle name="_C.2.4(A) AT 2" xfId="641"/>
    <cellStyle name="_C.2.4(A) CUB" xfId="642"/>
    <cellStyle name="_C.2.4(A) CUB 2" xfId="643"/>
    <cellStyle name="_C.2.4(A) ST02" xfId="644"/>
    <cellStyle name="_C.2.4(A) ST02 2" xfId="645"/>
    <cellStyle name="_C.2.4(A)MIS" xfId="646"/>
    <cellStyle name="_C.2.4(A)MIS 2" xfId="647"/>
    <cellStyle name="_C2.4(A) COW IW" xfId="648"/>
    <cellStyle name="_C2.4(A) COW IW 2" xfId="649"/>
    <cellStyle name="_C2.4(A)&quot;other&quot;" xfId="650"/>
    <cellStyle name="_C2.4(A)&quot;other&quot; 2" xfId="651"/>
    <cellStyle name="_C-3.4 SSLUM" xfId="652"/>
    <cellStyle name="_C-3.4 SSLUM 2" xfId="653"/>
    <cellStyle name="_C-3.5 Equip Rates" xfId="654"/>
    <cellStyle name="_C-3.5 Equip Rates 2" xfId="655"/>
    <cellStyle name="_Cau tao gia FICO (T4-2009)" xfId="656"/>
    <cellStyle name="_x0001__Cau tao gia FICO (T4-2009)" xfId="3520"/>
    <cellStyle name="_Cau tao gia FICO (T4-2009) 2" xfId="657"/>
    <cellStyle name="_CAU TAO GIA HANESBRANDS" xfId="658"/>
    <cellStyle name="_CAU TAO GIA HANESBRANDS 2" xfId="659"/>
    <cellStyle name="_Cau tao gia Nop thau" xfId="660"/>
    <cellStyle name="_Cau tao gia Nop thau 2" xfId="661"/>
    <cellStyle name="_Cau tao gia Nop thau Mau" xfId="662"/>
    <cellStyle name="_Cau tao gia Nop thau Mau 2" xfId="663"/>
    <cellStyle name="_CAU TAO GIA THE OCEAN VILLAS DANANG" xfId="664"/>
    <cellStyle name="_CAU TAO GIA THE OCEAN VILLAS DANANG 2" xfId="665"/>
    <cellStyle name="_Cau tao gia Thien Long Ha Nam (28-2-08)" xfId="666"/>
    <cellStyle name="_Cau tao gia Thien Long Ha Nam (28-2-08) 2" xfId="667"/>
    <cellStyle name="_Co Escalation" xfId="668"/>
    <cellStyle name="_Co Escalation 2" xfId="669"/>
    <cellStyle name="_x0001__Cong tac CBi" xfId="670"/>
    <cellStyle name="_x0001__Cong tac chuan bi Cao su" xfId="671"/>
    <cellStyle name="_cong tac chuan bi Nhatrang Plaza" xfId="672"/>
    <cellStyle name="_cong tac chuan bi Nhatrang Plaza 2" xfId="673"/>
    <cellStyle name="_Cong tac chuan bi-Thanh" xfId="674"/>
    <cellStyle name="_Cong tac chuan bi-Thanh 2" xfId="675"/>
    <cellStyle name="_Copy of 02  Bang gia du thau - cap thoat nuoc10-10" xfId="676"/>
    <cellStyle name="_Copy of 02  Bang gia du thau - cap thoat nuoc10-10_BoQ_Fire Fighting_Rosaco" xfId="677"/>
    <cellStyle name="_Copy of Du toan Coc thu nghiem khoan nhoi D1200 (Rev 01)" xfId="678"/>
    <cellStyle name="_Copy of Du toan Coc thu nghiem khoan nhoi D1200 (Rev 01)_Breakdown Quantity of Substructure_Rev 03" xfId="679"/>
    <cellStyle name="_COVER" xfId="680"/>
    <cellStyle name="_COW and Indirect Summary" xfId="681"/>
    <cellStyle name="_CP Breakdown" xfId="682"/>
    <cellStyle name="_CP Breakdown 2" xfId="683"/>
    <cellStyle name="_CTC - BoQ Agrex Building" xfId="684"/>
    <cellStyle name="_x0001__CTC - BoQ Agrex Building" xfId="3521"/>
    <cellStyle name="_CTC - BoQ Agrex Building 2" xfId="685"/>
    <cellStyle name="_CTC - BoQ Agrex Building_BoQ VP Vinamilk - CTC (11.8.09)" xfId="686"/>
    <cellStyle name="_CTC - BoQ Agrex Building_BoQ VP Vinamilk - CTC (11.8.09) 2" xfId="687"/>
    <cellStyle name="_CTC - BoQ Agrex Building_So sanh voi Budget" xfId="688"/>
    <cellStyle name="_CTC - BoQ Agrex Building_So sanh voi Budget 2" xfId="689"/>
    <cellStyle name="_CTCBi FICO-Loan" xfId="690"/>
    <cellStyle name="_x0001__CTCBi FICO-Loan" xfId="3522"/>
    <cellStyle name="_CTCBi FICO-Loan 2" xfId="691"/>
    <cellStyle name="_CUB 100 %" xfId="692"/>
    <cellStyle name="_CUB 100 % 2" xfId="693"/>
    <cellStyle name="_D072 Pump Schedule" xfId="694"/>
    <cellStyle name="_DANH SACH VAT TU" xfId="695"/>
    <cellStyle name="_Deisgn Gap Vaulations_FM_Rev 0" xfId="696"/>
    <cellStyle name="_Deisgn Gap Vaulations_FM_Rev 0 2" xfId="697"/>
    <cellStyle name="_DT KHI DIEN DAM CA MAU" xfId="698"/>
    <cellStyle name="_DTDT - Xi mang Phia nam " xfId="699"/>
    <cellStyle name="_DTDT- Tan Hong Ngoc (Rev4)" xfId="700"/>
    <cellStyle name="_DTDT-51 NTMK" xfId="701"/>
    <cellStyle name="_Du toan phan coc barrette" xfId="702"/>
    <cellStyle name="_Du toan phan coc barrette_Du toan phan ket cau thuong tang - Rev 00a" xfId="703"/>
    <cellStyle name="_Du toan phan coc barrette_Ree-substructure-detail qty-rev00" xfId="704"/>
    <cellStyle name="_dutoan1" xfId="705"/>
    <cellStyle name="_Esc Multple Data Points as of 12-25-2005" xfId="706"/>
    <cellStyle name="_Esc Multple Data Points as of 12-25-2005 2" xfId="707"/>
    <cellStyle name="_ESTIMATE 4 -Huyen(lan 2)" xfId="708"/>
    <cellStyle name="_Estimate-Load Test pile" xfId="709"/>
    <cellStyle name="_Estimate-Load Test pile 2" xfId="710"/>
    <cellStyle name="_ET_STYLE_NoName_00_" xfId="711"/>
    <cellStyle name="_ET_STYLE_NoName_00__10% cost estimate for GPP-Civil-Structure08-06-16" xfId="712"/>
    <cellStyle name="_ET_STYLE_NoName_00__B27 B4 B8 UNIT 16" xfId="713"/>
    <cellStyle name="_ET_STYLE_NoName_00__BOQ contract-Truong An" xfId="714"/>
    <cellStyle name="_ET_STYLE_NoName_00__BOQ contract-Truong An_help tong muc dau tu nha may-18-4-10" xfId="715"/>
    <cellStyle name="_ET_STYLE_NoName_00__BOQ contract-Truong An_help tong muc dau tu nha may-18-4-10_BOQ 20-8-2010-TVT submit (Hung)" xfId="716"/>
    <cellStyle name="_ET_STYLE_NoName_00__BOQ contract-Truong An_QSEA-Construction cost estimate-preliminary-option3" xfId="717"/>
    <cellStyle name="_ET_STYLE_NoName_00__BOQ contract-Truong An_QSEA-Construction cost estimate-preliminary-option3_BOQ 20-8-2010-TVT submit (Hung)" xfId="718"/>
    <cellStyle name="_ET_STYLE_NoName_00__BoQ EE form - LV" xfId="719"/>
    <cellStyle name="_ET_STYLE_NoName_00__cost estimate Thuy anh" xfId="720"/>
    <cellStyle name="_ET_STYLE_NoName_00__Du toan khu phu tro 3-Tuan" xfId="721"/>
    <cellStyle name="_ET_STYLE_NoName_00__Du toan khu phu tro 3-Uyen" xfId="722"/>
    <cellStyle name="_ET_STYLE_NoName_00__GPP MTO REV 0" xfId="723"/>
    <cellStyle name="_ET_STYLE_NoName_00__help tong muc dau tu nha may" xfId="724"/>
    <cellStyle name="_ET_STYLE_NoName_00__help tong muc dau tu nha may 1-2-10" xfId="725"/>
    <cellStyle name="_ET_STYLE_NoName_00__help tong muc dau tu nha may_1" xfId="726"/>
    <cellStyle name="_ET_STYLE_NoName_00__help tong muc dau tu nha may_1_QSEA-Construction cost estimate-preliminary-option3" xfId="727"/>
    <cellStyle name="_ET_STYLE_NoName_00__help tong muc dau tu nha may-18-4-10" xfId="728"/>
    <cellStyle name="_ET_STYLE_NoName_00__HV-MTO-0001 HVAC" xfId="729"/>
    <cellStyle name="_ET_STYLE_NoName_00__HV-MTO-0001 Inland EQ" xfId="730"/>
    <cellStyle name="_ET_STYLE_NoName_00__nha tam vpct -ATien" xfId="731"/>
    <cellStyle name="_ET_STYLE_NoName_00__nha tam vpct -ATien_BOQ 20-8-2010-TVT submit (Hung)" xfId="732"/>
    <cellStyle name="_ET_STYLE_NoName_00__Piling QSeaf- BOQ" xfId="733"/>
    <cellStyle name="_ET_STYLE_NoName_00__Piling QSeaf- BOQ_QSEA-Construction cost estimate-preliminary-option3" xfId="734"/>
    <cellStyle name="_ET_STYLE_NoName_00__Piling QSeaf- BOQ_QSEA-Construction cost estimate-preliminary-option3_BOQ 20-8-2010-TVT submit (Hung)" xfId="735"/>
    <cellStyle name="_ET_STYLE_NoName_00__QSeaf- BOQ" xfId="736"/>
    <cellStyle name="_ET_STYLE_NoName_00__QSeaf- BOQ_BOQ 20-8-2010-TVT submit (Hung)" xfId="737"/>
    <cellStyle name="_F11sM1-4 and F11x_OoM Est_1268 HVM1_Rev 4-1" xfId="738"/>
    <cellStyle name="_F11sM1-4 and F11x_OoM Est_1268 HVM1_Rev 4-1 2" xfId="739"/>
    <cellStyle name="_F12c Final-1- rev1" xfId="740"/>
    <cellStyle name="_F12c Final-1- rev1 2" xfId="741"/>
    <cellStyle name="_F28_F29 Areas" xfId="742"/>
    <cellStyle name="_F28_F29 Areas 2" xfId="743"/>
    <cellStyle name="_F29_May,12'06_Est._Fluor&amp;FJP" xfId="744"/>
    <cellStyle name="_x0001__F6A&amp; F14-BoQ-Civil- Masan- rev04" xfId="745"/>
    <cellStyle name="_FCBGA Product_Process_Matrix" xfId="746"/>
    <cellStyle name="_FCBGA Product_Process_Matrix 2" xfId="747"/>
    <cellStyle name="_FCBGA Product_Process_Matrix_ww16" xfId="748"/>
    <cellStyle name="_FCBGA Product_Process_Matrix_ww16 2" xfId="749"/>
    <cellStyle name="_Final Published A9 Rev 5 FCBGA 495 KSF Utility Model" xfId="750"/>
    <cellStyle name="_Final Published A9 Rev 5 FCBGA 495 KSF Utility Model 2" xfId="751"/>
    <cellStyle name="_Final Summary Richland Hill (30-9-08)" xfId="752"/>
    <cellStyle name="_Final Summary Richland Hill (30-9-08) 2" xfId="753"/>
    <cellStyle name="_Final Summary Richland Hill (30-9-08)_CTCBi FICO-Loan" xfId="754"/>
    <cellStyle name="_Final Summary Richland Hill (30-9-08)_CTCBi FICO-Loan 2" xfId="755"/>
    <cellStyle name="_Final Summary Richland Hill (30-9-08)_CTCBi FICO-Loan_BoQ VP Vinamilk - CTC (11.8.09)" xfId="756"/>
    <cellStyle name="_Final Summary Richland Hill (30-9-08)_CTCBi FICO-Loan_BoQ VP Vinamilk - CTC (11.8.09) 2" xfId="757"/>
    <cellStyle name="_Final Summary Richland Hill (30-9-08)_So sanh voi Budget" xfId="758"/>
    <cellStyle name="_Final Summary Richland Hill (30-9-08)_So sanh voi Budget 2" xfId="759"/>
    <cellStyle name="_FinalNEWdec" xfId="760"/>
    <cellStyle name="_FinalNEWdec 2" xfId="761"/>
    <cellStyle name="_finishing Tan Quy" xfId="762"/>
    <cellStyle name="_FJP Est Walk A9 Rev 5-3" xfId="763"/>
    <cellStyle name="_FJP Est Walk A9 Rev 5-3 2" xfId="764"/>
    <cellStyle name="_Fluor&amp;FJP_F29Est_5-12-06_Adj'd for Detail Only" xfId="765"/>
    <cellStyle name="_Fluor_F29Est_5-12-06_Adj'd for Detail Only" xfId="766"/>
    <cellStyle name="_GC BoQ_GPB(SS3)&amp;IW(SS7)_Rev 0" xfId="767"/>
    <cellStyle name="_GC BoQ_GPB(SS3)&amp;IW(SS7)_Rev 0 2" xfId="768"/>
    <cellStyle name="_GIADUTHAU-NOLTCN" xfId="769"/>
    <cellStyle name="_giatonghop thanhtoan d1" xfId="770"/>
    <cellStyle name="_giatonghop thanhtoan d1_BOQ CLAME FENCE-FINAL-1" xfId="771"/>
    <cellStyle name="_Good Unit_Correlation_512 (2)" xfId="772"/>
    <cellStyle name="_Good Unit_Correlation_512 (2) 10" xfId="773"/>
    <cellStyle name="_Good Unit_Correlation_512 (2) 11" xfId="774"/>
    <cellStyle name="_Good Unit_Correlation_512 (2) 12" xfId="775"/>
    <cellStyle name="_Good Unit_Correlation_512 (2) 13" xfId="776"/>
    <cellStyle name="_Good Unit_Correlation_512 (2) 14" xfId="777"/>
    <cellStyle name="_Good Unit_Correlation_512 (2) 15" xfId="778"/>
    <cellStyle name="_Good Unit_Correlation_512 (2) 16" xfId="779"/>
    <cellStyle name="_Good Unit_Correlation_512 (2) 17" xfId="780"/>
    <cellStyle name="_Good Unit_Correlation_512 (2) 18" xfId="781"/>
    <cellStyle name="_Good Unit_Correlation_512 (2) 19" xfId="782"/>
    <cellStyle name="_Good Unit_Correlation_512 (2) 2" xfId="783"/>
    <cellStyle name="_Good Unit_Correlation_512 (2) 2 10" xfId="784"/>
    <cellStyle name="_Good Unit_Correlation_512 (2) 2 11" xfId="785"/>
    <cellStyle name="_Good Unit_Correlation_512 (2) 2 12" xfId="786"/>
    <cellStyle name="_Good Unit_Correlation_512 (2) 2 13" xfId="787"/>
    <cellStyle name="_Good Unit_Correlation_512 (2) 2 14" xfId="788"/>
    <cellStyle name="_Good Unit_Correlation_512 (2) 2 15" xfId="789"/>
    <cellStyle name="_Good Unit_Correlation_512 (2) 2 16" xfId="790"/>
    <cellStyle name="_Good Unit_Correlation_512 (2) 2 17" xfId="791"/>
    <cellStyle name="_Good Unit_Correlation_512 (2) 2 2" xfId="792"/>
    <cellStyle name="_Good Unit_Correlation_512 (2) 2 3" xfId="793"/>
    <cellStyle name="_Good Unit_Correlation_512 (2) 2 4" xfId="794"/>
    <cellStyle name="_Good Unit_Correlation_512 (2) 2 5" xfId="795"/>
    <cellStyle name="_Good Unit_Correlation_512 (2) 2 6" xfId="796"/>
    <cellStyle name="_Good Unit_Correlation_512 (2) 2 7" xfId="797"/>
    <cellStyle name="_Good Unit_Correlation_512 (2) 2 8" xfId="798"/>
    <cellStyle name="_Good Unit_Correlation_512 (2) 2 9" xfId="799"/>
    <cellStyle name="_Good Unit_Correlation_512 (2) 20" xfId="800"/>
    <cellStyle name="_Good Unit_Correlation_512 (2) 3" xfId="801"/>
    <cellStyle name="_Good Unit_Correlation_512 (2) 3 10" xfId="802"/>
    <cellStyle name="_Good Unit_Correlation_512 (2) 3 11" xfId="803"/>
    <cellStyle name="_Good Unit_Correlation_512 (2) 3 12" xfId="804"/>
    <cellStyle name="_Good Unit_Correlation_512 (2) 3 13" xfId="805"/>
    <cellStyle name="_Good Unit_Correlation_512 (2) 3 14" xfId="806"/>
    <cellStyle name="_Good Unit_Correlation_512 (2) 3 15" xfId="807"/>
    <cellStyle name="_Good Unit_Correlation_512 (2) 3 16" xfId="808"/>
    <cellStyle name="_Good Unit_Correlation_512 (2) 3 17" xfId="809"/>
    <cellStyle name="_Good Unit_Correlation_512 (2) 3 2" xfId="810"/>
    <cellStyle name="_Good Unit_Correlation_512 (2) 3 3" xfId="811"/>
    <cellStyle name="_Good Unit_Correlation_512 (2) 3 4" xfId="812"/>
    <cellStyle name="_Good Unit_Correlation_512 (2) 3 5" xfId="813"/>
    <cellStyle name="_Good Unit_Correlation_512 (2) 3 6" xfId="814"/>
    <cellStyle name="_Good Unit_Correlation_512 (2) 3 7" xfId="815"/>
    <cellStyle name="_Good Unit_Correlation_512 (2) 3 8" xfId="816"/>
    <cellStyle name="_Good Unit_Correlation_512 (2) 3 9" xfId="817"/>
    <cellStyle name="_Good Unit_Correlation_512 (2) 4" xfId="818"/>
    <cellStyle name="_Good Unit_Correlation_512 (2) 4 10" xfId="819"/>
    <cellStyle name="_Good Unit_Correlation_512 (2) 4 11" xfId="820"/>
    <cellStyle name="_Good Unit_Correlation_512 (2) 4 12" xfId="821"/>
    <cellStyle name="_Good Unit_Correlation_512 (2) 4 13" xfId="822"/>
    <cellStyle name="_Good Unit_Correlation_512 (2) 4 14" xfId="823"/>
    <cellStyle name="_Good Unit_Correlation_512 (2) 4 15" xfId="824"/>
    <cellStyle name="_Good Unit_Correlation_512 (2) 4 16" xfId="825"/>
    <cellStyle name="_Good Unit_Correlation_512 (2) 4 17" xfId="826"/>
    <cellStyle name="_Good Unit_Correlation_512 (2) 4 2" xfId="827"/>
    <cellStyle name="_Good Unit_Correlation_512 (2) 4 3" xfId="828"/>
    <cellStyle name="_Good Unit_Correlation_512 (2) 4 4" xfId="829"/>
    <cellStyle name="_Good Unit_Correlation_512 (2) 4 5" xfId="830"/>
    <cellStyle name="_Good Unit_Correlation_512 (2) 4 6" xfId="831"/>
    <cellStyle name="_Good Unit_Correlation_512 (2) 4 7" xfId="832"/>
    <cellStyle name="_Good Unit_Correlation_512 (2) 4 8" xfId="833"/>
    <cellStyle name="_Good Unit_Correlation_512 (2) 4 9" xfId="834"/>
    <cellStyle name="_Good Unit_Correlation_512 (2) 5" xfId="835"/>
    <cellStyle name="_Good Unit_Correlation_512 (2) 6" xfId="836"/>
    <cellStyle name="_Good Unit_Correlation_512 (2) 7" xfId="837"/>
    <cellStyle name="_Good Unit_Correlation_512 (2) 8" xfId="838"/>
    <cellStyle name="_Good Unit_Correlation_512 (2) 9" xfId="839"/>
    <cellStyle name="_GPB 100% Rev02" xfId="840"/>
    <cellStyle name="_GPB 100% Rev02 2" xfId="841"/>
    <cellStyle name="_HE Lim" xfId="842"/>
    <cellStyle name="_HE Lim 2" xfId="843"/>
    <cellStyle name="_HE Lim_April MOR Rev_0" xfId="844"/>
    <cellStyle name="_HE Lim_April MOR Rev_0 2" xfId="845"/>
    <cellStyle name="_HE Lim_April MOR Rev_0_1" xfId="846"/>
    <cellStyle name="_HE Lim_April MOR Rev_0_1 2" xfId="847"/>
    <cellStyle name="_HE Lim_April MOR Rev_0_1_Aug Finish RR-updated" xfId="848"/>
    <cellStyle name="_HE Lim_April MOR Rev_0_1_Aug Finish RR-updated 2" xfId="849"/>
    <cellStyle name="_HE Lim_April MOR Rev_0_1_Aug'04 PHIrev0" xfId="850"/>
    <cellStyle name="_HE Lim_April MOR Rev_0_1_Aug'04 PHIrev0 2" xfId="851"/>
    <cellStyle name="_HE Lim_April MOR Rev_0_1_Jul'04 PHI" xfId="852"/>
    <cellStyle name="_HE Lim_April MOR Rev_0_1_Jul'04 PHI 2" xfId="853"/>
    <cellStyle name="_HE Lim_April MOR Rev_0_1_July MOR rev_0" xfId="854"/>
    <cellStyle name="_HE Lim_April MOR Rev_0_1_July MOR rev_0 2" xfId="855"/>
    <cellStyle name="_HE Lim_April MOR Rev_0_1_Jun'04 PHI" xfId="856"/>
    <cellStyle name="_HE Lim_April MOR Rev_0_1_Jun'04 PHI 2" xfId="857"/>
    <cellStyle name="_HE Lim_April MOR Rev_0_1_Jun'04 PHI_Aug Finish RR-updated" xfId="858"/>
    <cellStyle name="_HE Lim_April MOR Rev_0_1_Jun'04 PHI_Aug Finish RR-updated 2" xfId="859"/>
    <cellStyle name="_HE Lim_April MOR Rev_0_1_RUNRATES" xfId="860"/>
    <cellStyle name="_HE Lim_April MOR Rev_0_1_RUNRATES 2" xfId="861"/>
    <cellStyle name="_HE Lim_Aug Finish RR-updated" xfId="862"/>
    <cellStyle name="_HE Lim_Aug Finish RR-updated 2" xfId="863"/>
    <cellStyle name="_HE Lim_Aug'04 PHIrev0" xfId="864"/>
    <cellStyle name="_HE Lim_Aug'04 PHIrev0 2" xfId="865"/>
    <cellStyle name="_HE Lim_Book1" xfId="866"/>
    <cellStyle name="_HE Lim_Book1 2" xfId="867"/>
    <cellStyle name="_HE Lim_FCBGA Product_Process_Matrix" xfId="868"/>
    <cellStyle name="_HE Lim_FCBGA Product_Process_Matrix 2" xfId="869"/>
    <cellStyle name="_HE Lim_FCBGA Product_Process_Matrix_Aug Finish RR-updated" xfId="870"/>
    <cellStyle name="_HE Lim_FCBGA Product_Process_Matrix_Aug Finish RR-updated 2" xfId="871"/>
    <cellStyle name="_HE Lim_FCBGA Product_Process_Matrix_July MOR rev_0" xfId="872"/>
    <cellStyle name="_HE Lim_FCBGA Product_Process_Matrix_July MOR rev_0 2" xfId="873"/>
    <cellStyle name="_HE Lim_FCBGA Product_Process_Matrix_RUNRATES" xfId="874"/>
    <cellStyle name="_HE Lim_FCBGA Product_Process_Matrix_RUNRATES 2" xfId="875"/>
    <cellStyle name="_HE Lim_FCBGA Product_Process_Matrix_ww16" xfId="876"/>
    <cellStyle name="_HE Lim_FCBGA Product_Process_Matrix_ww16 2" xfId="877"/>
    <cellStyle name="_HE Lim_FCBGA Product_Process_Matrix_ww16_Aug Finish RR-updated" xfId="878"/>
    <cellStyle name="_HE Lim_FCBGA Product_Process_Matrix_ww16_Aug Finish RR-updated 2" xfId="879"/>
    <cellStyle name="_HE Lim_Jul'04 PHI" xfId="880"/>
    <cellStyle name="_HE Lim_Jul'04 PHI 2" xfId="881"/>
    <cellStyle name="_HE Lim_July MOR rev_0" xfId="882"/>
    <cellStyle name="_HE Lim_July MOR rev_0 2" xfId="883"/>
    <cellStyle name="_HE Lim_Jun'04 PHI" xfId="884"/>
    <cellStyle name="_HE Lim_Jun'04 PHI 2" xfId="885"/>
    <cellStyle name="_HE Lim_RUNRATES" xfId="886"/>
    <cellStyle name="_HE Lim_RUNRATES 2" xfId="887"/>
    <cellStyle name="_HE Lim_Tester-BI-CPVs Update" xfId="888"/>
    <cellStyle name="_HE Lim_Tester-BI-CPVs Update 2" xfId="889"/>
    <cellStyle name="_help tong muc dau tu nha may" xfId="890"/>
    <cellStyle name="_help tong muc dau tu nha may 1-2-10" xfId="891"/>
    <cellStyle name="_hvno14" xfId="892"/>
    <cellStyle name="_hvno14 2" xfId="893"/>
    <cellStyle name="_Jan CPA Rev0 List" xfId="894"/>
    <cellStyle name="_Jan CPA Rev0 List 2" xfId="895"/>
    <cellStyle name="_Jan CPA2" xfId="896"/>
    <cellStyle name="_Jan CPA2 2" xfId="897"/>
    <cellStyle name="_Jan CPA2_A9 UM FCBGA_CPU Comparison " xfId="898"/>
    <cellStyle name="_Jan CPA2_A9 UM FCBGA_CPU Comparison  2" xfId="899"/>
    <cellStyle name="_Jan CPA2_A9_1.2 FCBGA utility matrix" xfId="900"/>
    <cellStyle name="_Jan CPA2_A9_1.2 FCBGA utility matrix 2" xfId="901"/>
    <cellStyle name="_Jan CPA2_Apr CPA List-PD21" xfId="902"/>
    <cellStyle name="_Jan CPA2_Apr CPA List-PD21 2" xfId="903"/>
    <cellStyle name="_Jan CPA2_CD UM 11.3 Summary 0.6 OFA" xfId="904"/>
    <cellStyle name="_Jan CPA2_CD UM 11.3 Summary 0.6 OFA 2" xfId="905"/>
    <cellStyle name="_Jan CPA2_CD UM 11.3 Summary 0.7 OFA DF" xfId="906"/>
    <cellStyle name="_Jan CPA2_CD UM 11.3 Summary 0.7 OFA DF 2" xfId="907"/>
    <cellStyle name="_Jan CPA2_CD1 Rev 11_3-100 percent Chipset" xfId="908"/>
    <cellStyle name="_Jan CPA2_CD1 Rev 11_3-100 percent Chipset 2" xfId="909"/>
    <cellStyle name="_Jan CPA2_CD1 Summary" xfId="910"/>
    <cellStyle name="_Jan CPA2_CD1 Summary 2" xfId="911"/>
    <cellStyle name="_Jan CPA2_CD6 Facilities Load-ChWModel" xfId="912"/>
    <cellStyle name="_Jan CPA2_CD6 Facilities Load-ChWModel 2" xfId="913"/>
    <cellStyle name="_Jan CPA2_CD6 Util Matrix-FCPGA" xfId="914"/>
    <cellStyle name="_Jan CPA2_CD6 Util Matrix-FCPGA 2" xfId="915"/>
    <cellStyle name="_Jan CPA2_PD2" xfId="916"/>
    <cellStyle name="_Jan CPA2_PD2 2" xfId="917"/>
    <cellStyle name="_Jul'04 PHI" xfId="918"/>
    <cellStyle name="_Jul'04 PHI 2" xfId="919"/>
    <cellStyle name="_July MOR rev_0" xfId="920"/>
    <cellStyle name="_July MOR rev_0 2" xfId="921"/>
    <cellStyle name="_Jun'04 PHI" xfId="922"/>
    <cellStyle name="_Jun'04 PHI 2" xfId="923"/>
    <cellStyle name="_kd" xfId="924"/>
    <cellStyle name="_KL GACH" xfId="925"/>
    <cellStyle name="_KLc" xfId="926"/>
    <cellStyle name="_klccc1" xfId="927"/>
    <cellStyle name="_KLcn+d" xfId="928"/>
    <cellStyle name="_KLR" xfId="929"/>
    <cellStyle name="_KT (2)" xfId="930"/>
    <cellStyle name="_KT (2) 10" xfId="931"/>
    <cellStyle name="_KT (2) 11" xfId="932"/>
    <cellStyle name="_KT (2) 12" xfId="933"/>
    <cellStyle name="_KT (2) 13" xfId="934"/>
    <cellStyle name="_KT (2) 14" xfId="935"/>
    <cellStyle name="_KT (2) 15" xfId="936"/>
    <cellStyle name="_KT (2) 16" xfId="937"/>
    <cellStyle name="_KT (2) 17" xfId="938"/>
    <cellStyle name="_KT (2) 18" xfId="939"/>
    <cellStyle name="_KT (2) 19" xfId="940"/>
    <cellStyle name="_KT (2) 2" xfId="941"/>
    <cellStyle name="_KT (2) 20" xfId="942"/>
    <cellStyle name="_KT (2) 21" xfId="943"/>
    <cellStyle name="_KT (2) 22" xfId="944"/>
    <cellStyle name="_KT (2) 23" xfId="945"/>
    <cellStyle name="_KT (2) 24" xfId="946"/>
    <cellStyle name="_KT (2) 25" xfId="947"/>
    <cellStyle name="_KT (2) 26" xfId="948"/>
    <cellStyle name="_KT (2) 27" xfId="949"/>
    <cellStyle name="_KT (2) 28" xfId="950"/>
    <cellStyle name="_KT (2) 29" xfId="951"/>
    <cellStyle name="_KT (2) 3" xfId="952"/>
    <cellStyle name="_KT (2) 4" xfId="953"/>
    <cellStyle name="_KT (2) 5" xfId="954"/>
    <cellStyle name="_KT (2) 6" xfId="955"/>
    <cellStyle name="_KT (2) 7" xfId="956"/>
    <cellStyle name="_KT (2) 8" xfId="957"/>
    <cellStyle name="_KT (2) 9" xfId="958"/>
    <cellStyle name="_KT (2)_1" xfId="959"/>
    <cellStyle name="_KT (2)_1_Lora-tungchau" xfId="960"/>
    <cellStyle name="_KT (2)_1_Qt-HT3PQ1(CauKho)" xfId="961"/>
    <cellStyle name="_KT (2)_1_Qt-HT3PQ1(CauKho)_Don gia quy 3 nam 2003 - Ban Dien Luc" xfId="962"/>
    <cellStyle name="_KT (2)_1_Qt-HT3PQ1(CauKho)_NC-VL2-2003" xfId="963"/>
    <cellStyle name="_KT (2)_1_Qt-HT3PQ1(CauKho)_NC-VL2-2003_1" xfId="964"/>
    <cellStyle name="_KT (2)_1_Qt-HT3PQ1(CauKho)_XL4Test5" xfId="965"/>
    <cellStyle name="_KT (2)_1_Qt-HT3PQ1(CauKho)_XL4Test5_1" xfId="966"/>
    <cellStyle name="_KT (2)_2" xfId="967"/>
    <cellStyle name="_KT (2)_2_TG-TH" xfId="968"/>
    <cellStyle name="_KT (2)_2_TG-TH 10" xfId="969"/>
    <cellStyle name="_KT (2)_2_TG-TH 11" xfId="970"/>
    <cellStyle name="_KT (2)_2_TG-TH 12" xfId="971"/>
    <cellStyle name="_KT (2)_2_TG-TH 13" xfId="972"/>
    <cellStyle name="_KT (2)_2_TG-TH 14" xfId="973"/>
    <cellStyle name="_KT (2)_2_TG-TH 15" xfId="974"/>
    <cellStyle name="_KT (2)_2_TG-TH 16" xfId="975"/>
    <cellStyle name="_KT (2)_2_TG-TH 17" xfId="976"/>
    <cellStyle name="_KT (2)_2_TG-TH 18" xfId="977"/>
    <cellStyle name="_KT (2)_2_TG-TH 19" xfId="978"/>
    <cellStyle name="_KT (2)_2_TG-TH 2" xfId="979"/>
    <cellStyle name="_KT (2)_2_TG-TH 20" xfId="980"/>
    <cellStyle name="_KT (2)_2_TG-TH 21" xfId="981"/>
    <cellStyle name="_KT (2)_2_TG-TH 22" xfId="982"/>
    <cellStyle name="_KT (2)_2_TG-TH 23" xfId="983"/>
    <cellStyle name="_KT (2)_2_TG-TH 24" xfId="984"/>
    <cellStyle name="_KT (2)_2_TG-TH 25" xfId="985"/>
    <cellStyle name="_KT (2)_2_TG-TH 26" xfId="986"/>
    <cellStyle name="_KT (2)_2_TG-TH 27" xfId="987"/>
    <cellStyle name="_KT (2)_2_TG-TH 28" xfId="988"/>
    <cellStyle name="_KT (2)_2_TG-TH 29" xfId="989"/>
    <cellStyle name="_KT (2)_2_TG-TH 3" xfId="990"/>
    <cellStyle name="_KT (2)_2_TG-TH 4" xfId="991"/>
    <cellStyle name="_KT (2)_2_TG-TH 5" xfId="992"/>
    <cellStyle name="_KT (2)_2_TG-TH 6" xfId="993"/>
    <cellStyle name="_KT (2)_2_TG-TH 7" xfId="994"/>
    <cellStyle name="_KT (2)_2_TG-TH 8" xfId="995"/>
    <cellStyle name="_KT (2)_2_TG-TH 9" xfId="996"/>
    <cellStyle name="_KT (2)_2_TG-TH_51MK HosoThanhtoan AB" xfId="997"/>
    <cellStyle name="_KT (2)_2_TG-TH_bang gia ap dung 2005" xfId="998"/>
    <cellStyle name="_KT (2)_2_TG-TH_BANGTIENLUONG.SO SANH" xfId="999"/>
    <cellStyle name="_KT (2)_2_TG-TH_BAO CAO KLCT PT2000" xfId="1000"/>
    <cellStyle name="_KT (2)_2_TG-TH_BAO CAO PT2000" xfId="1001"/>
    <cellStyle name="_KT (2)_2_TG-TH_BAO CAO PT2000_Book1" xfId="1002"/>
    <cellStyle name="_KT (2)_2_TG-TH_Bao cao XDCB 2001 - T11 KH dieu chinh 20-11-THAI" xfId="1003"/>
    <cellStyle name="_KT (2)_2_TG-TH_bg-TTO-051104" xfId="1004"/>
    <cellStyle name="_KT (2)_2_TG-TH_Book1" xfId="1005"/>
    <cellStyle name="_KT (2)_2_TG-TH_Book1 2" xfId="1006"/>
    <cellStyle name="_KT (2)_2_TG-TH_Book1_1" xfId="1007"/>
    <cellStyle name="_KT (2)_2_TG-TH_Book1_1 2" xfId="1008"/>
    <cellStyle name="_KT (2)_2_TG-TH_Book1_1_1.BoQ Civil-Horizon 13.12.2008" xfId="1009"/>
    <cellStyle name="_KT (2)_2_TG-TH_Book1_1_BOQ Ph 2- Civil 2010.03.02 " xfId="1010"/>
    <cellStyle name="_KT (2)_2_TG-TH_Book1_1_Cau tao gia Nop thau" xfId="1011"/>
    <cellStyle name="_KT (2)_2_TG-TH_Book1_1_Cong tac chuan bi Cao su" xfId="1012"/>
    <cellStyle name="_KT (2)_2_TG-TH_Book1_1_CTC - BoQ Agrex Building" xfId="1013"/>
    <cellStyle name="_KT (2)_2_TG-TH_Book1_1_CTCBi FICO-Loan" xfId="1014"/>
    <cellStyle name="_KT (2)_2_TG-TH_Book1_1_C公司报价SUPOR30-6-07 CD" xfId="1015"/>
    <cellStyle name="_KT (2)_2_TG-TH_Book1_1_DanhMucDonGiaVTTB_Dien_TAM" xfId="1016"/>
    <cellStyle name="_KT (2)_2_TG-TH_Book1_1_F6A&amp; F14-BoQ-Civil- Masan- rev04" xfId="1017"/>
    <cellStyle name="_KT (2)_2_TG-TH_Book1_2" xfId="1018"/>
    <cellStyle name="_KT (2)_2_TG-TH_Book1_2 2" xfId="1019"/>
    <cellStyle name="_KT (2)_2_TG-TH_Book1_2_1.BoQ Civil-Horizon 13.12.2008" xfId="1020"/>
    <cellStyle name="_KT (2)_2_TG-TH_Book1_2_BOQ Ph 2- Civil 2010.03.02 " xfId="1021"/>
    <cellStyle name="_KT (2)_2_TG-TH_Book1_2_Cau tao gia Nop thau" xfId="1022"/>
    <cellStyle name="_KT (2)_2_TG-TH_Book1_2_Cong tac chuan bi Cao su" xfId="1023"/>
    <cellStyle name="_KT (2)_2_TG-TH_Book1_2_C公司报价SUPOR30-6-07 CD" xfId="1024"/>
    <cellStyle name="_KT (2)_2_TG-TH_Book1_2_F6A&amp; F14-BoQ-Civil- Masan- rev04" xfId="1025"/>
    <cellStyle name="_KT (2)_2_TG-TH_Book1_3" xfId="1026"/>
    <cellStyle name="_KT (2)_2_TG-TH_Book1_3_1.BoQ Civil-Horizon 13.12.2008" xfId="1027"/>
    <cellStyle name="_KT (2)_2_TG-TH_Book1_3_Book1" xfId="1028"/>
    <cellStyle name="_KT (2)_2_TG-TH_Book1_3_BOQ Ph 2- Civil 2010.03.02 " xfId="1029"/>
    <cellStyle name="_KT (2)_2_TG-TH_Book1_3_C公司报价SUPOR30-6-07 CD" xfId="1030"/>
    <cellStyle name="_KT (2)_2_TG-TH_Book1_4" xfId="1031"/>
    <cellStyle name="_KT (2)_2_TG-TH_Book1_4 2" xfId="1032"/>
    <cellStyle name="_KT (2)_2_TG-TH_Book1_4_Book1" xfId="1033"/>
    <cellStyle name="_KT (2)_2_TG-TH_Book1_4_BOQ Ph 2- Civil 2010.03.02 " xfId="1034"/>
    <cellStyle name="_KT (2)_2_TG-TH_Book1_4_DUTOAN" xfId="1035"/>
    <cellStyle name="_KT (2)_2_TG-TH_Book1_bang gia ap dung 2005" xfId="1036"/>
    <cellStyle name="_KT (2)_2_TG-TH_Book1_BANGTIENLUONG.SO SANH" xfId="1037"/>
    <cellStyle name="_KT (2)_2_TG-TH_Book1_bg-TTO-051104" xfId="1038"/>
    <cellStyle name="_KT (2)_2_TG-TH_Book1_Book1" xfId="1039"/>
    <cellStyle name="_KT (2)_2_TG-TH_Book1_Book2" xfId="1040"/>
    <cellStyle name="_KT (2)_2_TG-TH_Book1_BOQ 28-4-09 - goi NBB" xfId="1041"/>
    <cellStyle name="_KT (2)_2_TG-TH_Book1_BOQ Ph 2- Civil 2010.03.02 " xfId="1042"/>
    <cellStyle name="_KT (2)_2_TG-TH_Book1_BOQ-NH DV 123 Ly Chinh Thang (Final)" xfId="1043"/>
    <cellStyle name="_KT (2)_2_TG-TH_Book1_BOQ-Ninh Binh-Bungalow 1C-00-Summary" xfId="1044"/>
    <cellStyle name="_KT (2)_2_TG-TH_Book1_BOQ-Thuan thao (Tai 07May)" xfId="1045"/>
    <cellStyle name="_KT (2)_2_TG-TH_Book1_Cau tao gia Nop thau" xfId="1046"/>
    <cellStyle name="_KT (2)_2_TG-TH_Book1_Cau tao gia phan Tho (ham + Than) 15-9-08" xfId="1047"/>
    <cellStyle name="_KT (2)_2_TG-TH_Book1_CAU TAO GIA THE OCEAN VILLAS DANANG" xfId="1048"/>
    <cellStyle name="_KT (2)_2_TG-TH_Book1_cong tac chuan bi Nhatrang Plaza" xfId="1049"/>
    <cellStyle name="_KT (2)_2_TG-TH_Book1_Cong tac chuan bi-Thanh" xfId="1050"/>
    <cellStyle name="_KT (2)_2_TG-TH_Book1_Copy of Cau tao gia Mau" xfId="1051"/>
    <cellStyle name="_KT (2)_2_TG-TH_Book1_CTC - BoQ Agrex Building" xfId="1052"/>
    <cellStyle name="_KT (2)_2_TG-TH_Book1_CTCBi FICO-Loan" xfId="1053"/>
    <cellStyle name="_KT (2)_2_TG-TH_Book1_C公司报价SUPOR30-6-07 CD" xfId="1054"/>
    <cellStyle name="_KT (2)_2_TG-TH_Book1_DanhMucDonGiaVTTB_Dien_TAM" xfId="1055"/>
    <cellStyle name="_KT (2)_2_TG-TH_Book1_DT Tram110kv LMX-xld4" xfId="1056"/>
    <cellStyle name="_KT (2)_2_TG-TH_Book1_Shiseido - building BQ-Submit 25.9" xfId="1057"/>
    <cellStyle name="_KT (2)_2_TG-TH_Book1_TH KE" xfId="1058"/>
    <cellStyle name="_KT (2)_2_TG-TH_Book1_VINATA_KURABE_XUONG(60x88)_K15.2B08-F03" xfId="1059"/>
    <cellStyle name="_KT (2)_2_TG-TH_Book1_XL4Poppy" xfId="1060"/>
    <cellStyle name="_KT (2)_2_TG-TH_Book1_XL4Test5" xfId="1061"/>
    <cellStyle name="_KT (2)_2_TG-TH_Book2" xfId="1062"/>
    <cellStyle name="_KT (2)_2_TG-TH_BOQ 28-4-09 - goi NBB" xfId="1063"/>
    <cellStyle name="_KT (2)_2_TG-TH_BOQ Ph 2- Civil 2010.03.02 " xfId="1064"/>
    <cellStyle name="_KT (2)_2_TG-TH_BOQ-NH DV 123 Ly Chinh Thang (Final)" xfId="1065"/>
    <cellStyle name="_KT (2)_2_TG-TH_BOQ-Ninh Binh-Bungalow 1C-00-Summary" xfId="1066"/>
    <cellStyle name="_KT (2)_2_TG-TH_BOQ-Thuan thao (Tai 07May)" xfId="1067"/>
    <cellStyle name="_KT (2)_2_TG-TH_Cau tao gia Nop thau" xfId="1068"/>
    <cellStyle name="_KT (2)_2_TG-TH_Cau tao gia phan Tho (ham + Than) 15-9-08" xfId="1069"/>
    <cellStyle name="_KT (2)_2_TG-TH_CAU TAO GIA THE OCEAN VILLAS DANANG" xfId="1070"/>
    <cellStyle name="_KT (2)_2_TG-TH_cong tac chuan bi Nhatrang Plaza" xfId="1071"/>
    <cellStyle name="_KT (2)_2_TG-TH_Cong tac chuan bi-Thanh" xfId="1072"/>
    <cellStyle name="_KT (2)_2_TG-TH_Copy of Cau tao gia Mau" xfId="1073"/>
    <cellStyle name="_KT (2)_2_TG-TH_CTC - BoQ Agrex Building" xfId="1074"/>
    <cellStyle name="_KT (2)_2_TG-TH_CTCBi FICO-Loan" xfId="1075"/>
    <cellStyle name="_KT (2)_2_TG-TH_C公司报价SUPOR30-6-07 CD" xfId="1076"/>
    <cellStyle name="_KT (2)_2_TG-TH_DAU NOI PL-CL TAI PHU LAMHC" xfId="1077"/>
    <cellStyle name="_KT (2)_2_TG-TH_Dcdtoan-bcnckt " xfId="1078"/>
    <cellStyle name="_KT (2)_2_TG-TH_Dcdtoan-bcnckt _XL4Poppy" xfId="1079"/>
    <cellStyle name="_KT (2)_2_TG-TH_Dcdtoan-bcnckt _XL4Test5" xfId="1080"/>
    <cellStyle name="_KT (2)_2_TG-TH_Dongia2-2003" xfId="1081"/>
    <cellStyle name="_KT (2)_2_TG-TH_DT kho 50x72 ,52x45m -11-5" xfId="1082"/>
    <cellStyle name="_KT (2)_2_TG-TH_DT kho 50x72 ,52x45m ASIA NUTRITION" xfId="1083"/>
    <cellStyle name="_KT (2)_2_TG-TH_DT Tram110kv LMX-xld4" xfId="1084"/>
    <cellStyle name="_KT (2)_2_TG-TH_DTCDT MR.2N110.HOCMON.TDTOAN.CCUNG" xfId="1085"/>
    <cellStyle name="_KT (2)_2_TG-TH_DTkho 52x70m ASIA NUTRITION" xfId="1086"/>
    <cellStyle name="_KT (2)_2_TG-TH_DTkho 52x70m ASIA NUTRITION-change-tuong bt6m" xfId="1087"/>
    <cellStyle name="_KT (2)_2_TG-TH_DTkho 52x70m ASIA NUTRITION-seno betong" xfId="1088"/>
    <cellStyle name="_KT (2)_2_TG-TH_Du-toan TND" xfId="1089"/>
    <cellStyle name="_KT (2)_2_TG-TH_DutoanCCG" xfId="1090"/>
    <cellStyle name="_KT (2)_2_TG-TH_DutoanH2T2" xfId="1091"/>
    <cellStyle name="_KT (2)_2_TG-TH_He thong thoat thai duong C1" xfId="1092"/>
    <cellStyle name="_KT (2)_2_TG-TH_He thong thoat thai duong C7" xfId="1093"/>
    <cellStyle name="_KT (2)_2_TG-TH_Lora-tungchau" xfId="1094"/>
    <cellStyle name="_KT (2)_2_TG-TH_MBA-TDDONG" xfId="1095"/>
    <cellStyle name="_KT (2)_2_TG-TH_moi" xfId="1096"/>
    <cellStyle name="_KT (2)_2_TG-TH_moi_XL4Poppy" xfId="1097"/>
    <cellStyle name="_KT (2)_2_TG-TH_moi_XL4Test5" xfId="1098"/>
    <cellStyle name="_KT (2)_2_TG-TH_Mong" xfId="1099"/>
    <cellStyle name="_KT (2)_2_TG-TH_OFFICE_30X15" xfId="1100"/>
    <cellStyle name="_KT (2)_2_TG-TH_PGIA-phieu tham tra Kho bac" xfId="1101"/>
    <cellStyle name="_KT (2)_2_TG-TH_PT02-02" xfId="1102"/>
    <cellStyle name="_KT (2)_2_TG-TH_PT02-02_Book1" xfId="1103"/>
    <cellStyle name="_KT (2)_2_TG-TH_PT02-02_MBA-TDDONG" xfId="1104"/>
    <cellStyle name="_KT (2)_2_TG-TH_PT02-02_PHIEU KIEM TRA KSTK-BCNCKT(LDIEN2001)" xfId="1105"/>
    <cellStyle name="_KT (2)_2_TG-TH_PT02-02_VTTB PT2001" xfId="1106"/>
    <cellStyle name="_KT (2)_2_TG-TH_PT02-03" xfId="1107"/>
    <cellStyle name="_KT (2)_2_TG-TH_PT02-03_Book1" xfId="1108"/>
    <cellStyle name="_KT (2)_2_TG-TH_PT02-03_MBA-TDDONG" xfId="1109"/>
    <cellStyle name="_KT (2)_2_TG-TH_PT02-03_PHIEU KIEM TRA KSTK-BCNCKT(LDIEN2001)" xfId="1110"/>
    <cellStyle name="_KT (2)_2_TG-TH_PT02-03_VTTB PT2001" xfId="1111"/>
    <cellStyle name="_KT (2)_2_TG-TH_Qt-HT3PQ1(CauKho)" xfId="1112"/>
    <cellStyle name="_KT (2)_2_TG-TH_Qt-HT3PQ1(CauKho)_Don gia quy 3 nam 2003 - Ban Dien Luc" xfId="1113"/>
    <cellStyle name="_KT (2)_2_TG-TH_Qt-HT3PQ1(CauKho)_NC-VL2-2003" xfId="1114"/>
    <cellStyle name="_KT (2)_2_TG-TH_Qt-HT3PQ1(CauKho)_NC-VL2-2003_1" xfId="1115"/>
    <cellStyle name="_KT (2)_2_TG-TH_Qt-HT3PQ1(CauKho)_XL4Test5" xfId="1116"/>
    <cellStyle name="_KT (2)_2_TG-TH_Qt-HT3PQ1(CauKho)_XL4Test5_1" xfId="1117"/>
    <cellStyle name="_KT (2)_2_TG-TH_QUYET TOAN KET CAU" xfId="1118"/>
    <cellStyle name="_KT (2)_2_TG-TH_REX Dot7 GiatriThanhtoan (11h 25.11)" xfId="1119"/>
    <cellStyle name="_KT (2)_2_TG-TH_Sheet2" xfId="1120"/>
    <cellStyle name="_KT (2)_2_TG-TH_Shiseido - building BQ-Submit 25.9" xfId="1121"/>
    <cellStyle name="_KT (2)_2_TG-TH_TH KE" xfId="1122"/>
    <cellStyle name="_KT (2)_2_TG-TH_tong hop nen BTCT" xfId="1123"/>
    <cellStyle name="_KT (2)_2_TG-TH_tuong chan" xfId="1124"/>
    <cellStyle name="_KT (2)_2_TG-TH_VINATA_KURABE_XUONG(60x88)_K15.2B08-F03" xfId="1125"/>
    <cellStyle name="_KT (2)_2_TG-TH_water tank " xfId="1126"/>
    <cellStyle name="_KT (2)_2_TG-TH_XL4Poppy" xfId="1127"/>
    <cellStyle name="_KT (2)_2_TG-TH_XL4Poppy_XL4Test5" xfId="1128"/>
    <cellStyle name="_KT (2)_2_TG-TH_XL4Test5" xfId="1129"/>
    <cellStyle name="_KT (2)_3" xfId="1130"/>
    <cellStyle name="_KT (2)_3_TG-TH" xfId="1131"/>
    <cellStyle name="_KT (2)_3_TG-TH 10" xfId="1132"/>
    <cellStyle name="_KT (2)_3_TG-TH 11" xfId="1133"/>
    <cellStyle name="_KT (2)_3_TG-TH 12" xfId="1134"/>
    <cellStyle name="_KT (2)_3_TG-TH 13" xfId="1135"/>
    <cellStyle name="_KT (2)_3_TG-TH 14" xfId="1136"/>
    <cellStyle name="_KT (2)_3_TG-TH 15" xfId="1137"/>
    <cellStyle name="_KT (2)_3_TG-TH 16" xfId="1138"/>
    <cellStyle name="_KT (2)_3_TG-TH 17" xfId="1139"/>
    <cellStyle name="_KT (2)_3_TG-TH 18" xfId="1140"/>
    <cellStyle name="_KT (2)_3_TG-TH 19" xfId="1141"/>
    <cellStyle name="_KT (2)_3_TG-TH 2" xfId="1142"/>
    <cellStyle name="_KT (2)_3_TG-TH 20" xfId="1143"/>
    <cellStyle name="_KT (2)_3_TG-TH 21" xfId="1144"/>
    <cellStyle name="_KT (2)_3_TG-TH 22" xfId="1145"/>
    <cellStyle name="_KT (2)_3_TG-TH 23" xfId="1146"/>
    <cellStyle name="_KT (2)_3_TG-TH 24" xfId="1147"/>
    <cellStyle name="_KT (2)_3_TG-TH 25" xfId="1148"/>
    <cellStyle name="_KT (2)_3_TG-TH 26" xfId="1149"/>
    <cellStyle name="_KT (2)_3_TG-TH 27" xfId="1150"/>
    <cellStyle name="_KT (2)_3_TG-TH 28" xfId="1151"/>
    <cellStyle name="_KT (2)_3_TG-TH 29" xfId="1152"/>
    <cellStyle name="_KT (2)_3_TG-TH 3" xfId="1153"/>
    <cellStyle name="_KT (2)_3_TG-TH 4" xfId="1154"/>
    <cellStyle name="_KT (2)_3_TG-TH 5" xfId="1155"/>
    <cellStyle name="_KT (2)_3_TG-TH 6" xfId="1156"/>
    <cellStyle name="_KT (2)_3_TG-TH 7" xfId="1157"/>
    <cellStyle name="_KT (2)_3_TG-TH 8" xfId="1158"/>
    <cellStyle name="_KT (2)_3_TG-TH 9" xfId="1159"/>
    <cellStyle name="_KT (2)_3_TG-TH_ALL" xfId="1160"/>
    <cellStyle name="_KT (2)_3_TG-TH_BANGTIENLUONG.SO SANH" xfId="1161"/>
    <cellStyle name="_KT (2)_3_TG-TH_Book1" xfId="1162"/>
    <cellStyle name="_KT (2)_3_TG-TH_Book1 2" xfId="1163"/>
    <cellStyle name="_KT (2)_3_TG-TH_Book1_1" xfId="1164"/>
    <cellStyle name="_KT (2)_3_TG-TH_Book1_1.BoQ Civil-Horizon 13.12.2008" xfId="1165"/>
    <cellStyle name="_KT (2)_3_TG-TH_Book1_BANGTIENLUONG.SO SANH" xfId="1166"/>
    <cellStyle name="_KT (2)_3_TG-TH_Book1_BC-QT-WB-dthao" xfId="1167"/>
    <cellStyle name="_KT (2)_3_TG-TH_Book1_BOQ 28-4-09 - goi NBB" xfId="1168"/>
    <cellStyle name="_KT (2)_3_TG-TH_Book1_BOQ Ph 2- Civil 2010.03.02 " xfId="1169"/>
    <cellStyle name="_KT (2)_3_TG-TH_Book1_BOQ-NH DV 123 Ly Chinh Thang (Final)" xfId="1170"/>
    <cellStyle name="_KT (2)_3_TG-TH_Book1_BOQ-Thuan thao (Tai 07May)" xfId="1171"/>
    <cellStyle name="_KT (2)_3_TG-TH_Book1_Cau tao gia Nop thau" xfId="1172"/>
    <cellStyle name="_KT (2)_3_TG-TH_Book1_CAU TAO GIA THE OCEAN VILLAS DANANG" xfId="1173"/>
    <cellStyle name="_KT (2)_3_TG-TH_Book1_C公司报价SUPOR30-6-07 CD" xfId="1174"/>
    <cellStyle name="_KT (2)_3_TG-TH_Book1_F6A&amp; F14-BoQ-Civil- Masan- rev04" xfId="1175"/>
    <cellStyle name="_KT (2)_3_TG-TH_Book1_GAMUDA-6 BALANCE VILLAS NAM PHU 29.11.2008" xfId="1176"/>
    <cellStyle name="_KT (2)_3_TG-TH_Book1_XUONG 1 - SCAVI PHONG DIEN - HUE" xfId="1177"/>
    <cellStyle name="_KT (2)_3_TG-TH_Book2" xfId="1178"/>
    <cellStyle name="_KT (2)_3_TG-TH_BOQ 28-4-09 - goi NBB" xfId="1179"/>
    <cellStyle name="_KT (2)_3_TG-TH_BOQ Ph 2- Civil 2010.03.02 " xfId="1180"/>
    <cellStyle name="_KT (2)_3_TG-TH_BOQ-NH DV 123 Ly Chinh Thang (Final)" xfId="1181"/>
    <cellStyle name="_KT (2)_3_TG-TH_BOQ-Ninh Binh-Bungalow 1C-00-Summary" xfId="1182"/>
    <cellStyle name="_KT (2)_3_TG-TH_BOQ-Thuan thao (Tai 07May)" xfId="1183"/>
    <cellStyle name="_KT (2)_3_TG-TH_Cau tao gia Nop thau" xfId="1184"/>
    <cellStyle name="_KT (2)_3_TG-TH_Cau tao gia phan Tho (ham + Than) 15-9-08" xfId="1185"/>
    <cellStyle name="_KT (2)_3_TG-TH_CAU TAO GIA THE OCEAN VILLAS DANANG" xfId="1186"/>
    <cellStyle name="_KT (2)_3_TG-TH_cong tac chuan bi Nhatrang Plaza" xfId="1187"/>
    <cellStyle name="_KT (2)_3_TG-TH_Cong tac chuan bi-Thanh" xfId="1188"/>
    <cellStyle name="_KT (2)_3_TG-TH_Copy of Cau tao gia Mau" xfId="1189"/>
    <cellStyle name="_KT (2)_3_TG-TH_CTC - BoQ Agrex Building" xfId="1190"/>
    <cellStyle name="_KT (2)_3_TG-TH_CTCBi FICO-Loan" xfId="1191"/>
    <cellStyle name="_KT (2)_3_TG-TH_C公司报价SUPOR30-6-07 CD" xfId="1192"/>
    <cellStyle name="_KT (2)_3_TG-TH_kd" xfId="1193"/>
    <cellStyle name="_KT (2)_3_TG-TH_KLc" xfId="1194"/>
    <cellStyle name="_KT (2)_3_TG-TH_klccc1" xfId="1195"/>
    <cellStyle name="_KT (2)_3_TG-TH_KLcn+d" xfId="1196"/>
    <cellStyle name="_KT (2)_3_TG-TH_KLR" xfId="1197"/>
    <cellStyle name="_KT (2)_3_TG-TH_KTOAN" xfId="1198"/>
    <cellStyle name="_KT (2)_3_TG-TH_KTOAN1" xfId="1199"/>
    <cellStyle name="_KT (2)_3_TG-TH_Lora-tungchau" xfId="1200"/>
    <cellStyle name="_KT (2)_3_TG-TH_Lora-tungchau 2" xfId="1201"/>
    <cellStyle name="_KT (2)_3_TG-TH_Lora-tungchau_1.BoQ Civil-Horizon 13.12.2008" xfId="1202"/>
    <cellStyle name="_KT (2)_3_TG-TH_Lora-tungchau_BOQ Ph 2- Civil 2010.03.02 " xfId="1203"/>
    <cellStyle name="_KT (2)_3_TG-TH_Lora-tungchau_C公司报价SUPOR30-6-07 CD" xfId="1204"/>
    <cellStyle name="_KT (2)_3_TG-TH_Lora-tungchau_F6A&amp; F14-BoQ-Civil- Masan- rev04" xfId="1205"/>
    <cellStyle name="_KT (2)_3_TG-TH_Lora-tungchau_GAMUDA-6 BALANCE VILLAS NAM PHU 29.11.2008" xfId="1206"/>
    <cellStyle name="_KT (2)_3_TG-TH_Lora-tungchau_XUONG 1 - SCAVI PHONG DIEN - HUE" xfId="1207"/>
    <cellStyle name="_KT (2)_3_TG-TH_PERSONAL" xfId="1208"/>
    <cellStyle name="_KT (2)_3_TG-TH_PERSONAL 2" xfId="1209"/>
    <cellStyle name="_KT (2)_3_TG-TH_PERSONAL_bang gia ap dung 2005" xfId="1210"/>
    <cellStyle name="_KT (2)_3_TG-TH_PERSONAL_BANGTIENLUONG.SO SANH" xfId="1211"/>
    <cellStyle name="_KT (2)_3_TG-TH_PERSONAL_bg-TTO-051104" xfId="1212"/>
    <cellStyle name="_KT (2)_3_TG-TH_PERSONAL_Book1" xfId="1213"/>
    <cellStyle name="_KT (2)_3_TG-TH_PERSONAL_Book1_bang gia ap dung 2005" xfId="1214"/>
    <cellStyle name="_KT (2)_3_TG-TH_PERSONAL_Book1_bg-TTO-051104" xfId="1215"/>
    <cellStyle name="_KT (2)_3_TG-TH_PERSONAL_BOQ 28-4-09 - goi NBB" xfId="1216"/>
    <cellStyle name="_KT (2)_3_TG-TH_PERSONAL_BOQ CLAME FENCE-FINAL-1" xfId="1217"/>
    <cellStyle name="_KT (2)_3_TG-TH_PERSONAL_BOQ-NH DV 123 Ly Chinh Thang (Final)" xfId="1218"/>
    <cellStyle name="_KT (2)_3_TG-TH_PERSONAL_BOQ-Ninh Binh-Bungalow 1C-00-Summary" xfId="1219"/>
    <cellStyle name="_KT (2)_3_TG-TH_PERSONAL_BOQ-Thuan thao (Tai 07May)" xfId="1220"/>
    <cellStyle name="_KT (2)_3_TG-TH_PERSONAL_Cau tao gia Nop thau" xfId="1221"/>
    <cellStyle name="_KT (2)_3_TG-TH_PERSONAL_CAU TAO GIA THE OCEAN VILLAS DANANG" xfId="1222"/>
    <cellStyle name="_KT (2)_3_TG-TH_PERSONAL_Copy of Cau tao gia Mau" xfId="1223"/>
    <cellStyle name="_KT (2)_3_TG-TH_PERSONAL_C公司报价SUPOR30-6-07 CD" xfId="1224"/>
    <cellStyle name="_KT (2)_3_TG-TH_PERSONAL_HTQ.8 GD1" xfId="1225"/>
    <cellStyle name="_KT (2)_3_TG-TH_PERSONAL_HTQ.8 GD1_Don gia quy 3 nam 2003 - Ban Dien Luc" xfId="1226"/>
    <cellStyle name="_KT (2)_3_TG-TH_PERSONAL_HTQ.8 GD1_NC-VL2-2003" xfId="1227"/>
    <cellStyle name="_KT (2)_3_TG-TH_PERSONAL_HTQ.8 GD1_NC-VL2-2003_1" xfId="1228"/>
    <cellStyle name="_KT (2)_3_TG-TH_PERSONAL_HTQ.8 GD1_XL4Test5" xfId="1229"/>
    <cellStyle name="_KT (2)_3_TG-TH_PERSONAL_HTQ.8 GD1_XL4Test5_1" xfId="1230"/>
    <cellStyle name="_KT (2)_3_TG-TH_PERSONAL_TH KE" xfId="1231"/>
    <cellStyle name="_KT (2)_3_TG-TH_PERSONAL_Tong hop KHCB 2001" xfId="1232"/>
    <cellStyle name="_KT (2)_3_TG-TH_Qt-HT3PQ1(CauKho)" xfId="1233"/>
    <cellStyle name="_KT (2)_3_TG-TH_Qt-HT3PQ1(CauKho)_Don gia quy 3 nam 2003 - Ban Dien Luc" xfId="1234"/>
    <cellStyle name="_KT (2)_3_TG-TH_Qt-HT3PQ1(CauKho)_NC-VL2-2003" xfId="1235"/>
    <cellStyle name="_KT (2)_3_TG-TH_Qt-HT3PQ1(CauKho)_NC-VL2-2003_1" xfId="1236"/>
    <cellStyle name="_KT (2)_3_TG-TH_Qt-HT3PQ1(CauKho)_XL4Test5" xfId="1237"/>
    <cellStyle name="_KT (2)_3_TG-TH_Qt-HT3PQ1(CauKho)_XL4Test5_1" xfId="1238"/>
    <cellStyle name="_KT (2)_3_TG-TH_QUYET TOAN KET CAU" xfId="1239"/>
    <cellStyle name="_KT (2)_3_TG-TH_Shiseido - building BQ-Submit 25.9" xfId="1240"/>
    <cellStyle name="_KT (2)_3_TG-TH_THKP CAU" xfId="1241"/>
    <cellStyle name="_KT (2)_3_TG-TH_THKPCAU(c)" xfId="1242"/>
    <cellStyle name="_KT (2)_3_TG-TH_VINATA_KURABE_XUONG(60x88)_K15.2B08-F03" xfId="1243"/>
    <cellStyle name="_KT (2)_4" xfId="1244"/>
    <cellStyle name="_KT (2)_4 10" xfId="1245"/>
    <cellStyle name="_KT (2)_4 11" xfId="1246"/>
    <cellStyle name="_KT (2)_4 12" xfId="1247"/>
    <cellStyle name="_KT (2)_4 13" xfId="1248"/>
    <cellStyle name="_KT (2)_4 14" xfId="1249"/>
    <cellStyle name="_KT (2)_4 15" xfId="1250"/>
    <cellStyle name="_KT (2)_4 16" xfId="1251"/>
    <cellStyle name="_KT (2)_4 17" xfId="1252"/>
    <cellStyle name="_KT (2)_4 18" xfId="1253"/>
    <cellStyle name="_KT (2)_4 19" xfId="1254"/>
    <cellStyle name="_KT (2)_4 2" xfId="1255"/>
    <cellStyle name="_KT (2)_4 20" xfId="1256"/>
    <cellStyle name="_KT (2)_4 21" xfId="1257"/>
    <cellStyle name="_KT (2)_4 22" xfId="1258"/>
    <cellStyle name="_KT (2)_4 23" xfId="1259"/>
    <cellStyle name="_KT (2)_4 24" xfId="1260"/>
    <cellStyle name="_KT (2)_4 25" xfId="1261"/>
    <cellStyle name="_KT (2)_4 26" xfId="1262"/>
    <cellStyle name="_KT (2)_4 27" xfId="1263"/>
    <cellStyle name="_KT (2)_4 28" xfId="1264"/>
    <cellStyle name="_KT (2)_4 29" xfId="1265"/>
    <cellStyle name="_KT (2)_4 3" xfId="1266"/>
    <cellStyle name="_KT (2)_4 4" xfId="1267"/>
    <cellStyle name="_KT (2)_4 5" xfId="1268"/>
    <cellStyle name="_KT (2)_4 6" xfId="1269"/>
    <cellStyle name="_KT (2)_4 7" xfId="1270"/>
    <cellStyle name="_KT (2)_4 8" xfId="1271"/>
    <cellStyle name="_KT (2)_4 9" xfId="1272"/>
    <cellStyle name="_KT (2)_4_51MK HosoThanhtoan AB" xfId="1273"/>
    <cellStyle name="_KT (2)_4_bang gia ap dung 2005" xfId="1274"/>
    <cellStyle name="_KT (2)_4_BANGTIENLUONG.SO SANH" xfId="1275"/>
    <cellStyle name="_KT (2)_4_BAO CAO KLCT PT2000" xfId="1276"/>
    <cellStyle name="_KT (2)_4_BAO CAO PT2000" xfId="1277"/>
    <cellStyle name="_KT (2)_4_BAO CAO PT2000_Book1" xfId="1278"/>
    <cellStyle name="_KT (2)_4_Bao cao XDCB 2001 - T11 KH dieu chinh 20-11-THAI" xfId="1279"/>
    <cellStyle name="_KT (2)_4_bg-TTO-051104" xfId="1280"/>
    <cellStyle name="_KT (2)_4_Book1" xfId="1281"/>
    <cellStyle name="_KT (2)_4_Book1 2" xfId="1282"/>
    <cellStyle name="_KT (2)_4_Book1_1" xfId="1283"/>
    <cellStyle name="_KT (2)_4_Book1_1 2" xfId="1284"/>
    <cellStyle name="_KT (2)_4_Book1_1_1.BoQ Civil-Horizon 13.12.2008" xfId="1285"/>
    <cellStyle name="_KT (2)_4_Book1_1_BOQ Ph 2- Civil 2010.03.02 " xfId="1286"/>
    <cellStyle name="_KT (2)_4_Book1_1_Cau tao gia Nop thau" xfId="1287"/>
    <cellStyle name="_KT (2)_4_Book1_1_Cong tac chuan bi Cao su" xfId="1288"/>
    <cellStyle name="_KT (2)_4_Book1_1_CTC - BoQ Agrex Building" xfId="1289"/>
    <cellStyle name="_KT (2)_4_Book1_1_CTCBi FICO-Loan" xfId="1290"/>
    <cellStyle name="_KT (2)_4_Book1_1_C公司报价SUPOR30-6-07 CD" xfId="1291"/>
    <cellStyle name="_KT (2)_4_Book1_1_DanhMucDonGiaVTTB_Dien_TAM" xfId="1292"/>
    <cellStyle name="_KT (2)_4_Book1_1_F6A&amp; F14-BoQ-Civil- Masan- rev04" xfId="1293"/>
    <cellStyle name="_KT (2)_4_Book1_2" xfId="1294"/>
    <cellStyle name="_KT (2)_4_Book1_2 2" xfId="1295"/>
    <cellStyle name="_KT (2)_4_Book1_2_1.BoQ Civil-Horizon 13.12.2008" xfId="1296"/>
    <cellStyle name="_KT (2)_4_Book1_2_BOQ Ph 2- Civil 2010.03.02 " xfId="1297"/>
    <cellStyle name="_KT (2)_4_Book1_2_Cau tao gia Nop thau" xfId="1298"/>
    <cellStyle name="_KT (2)_4_Book1_2_Cong tac chuan bi Cao su" xfId="1299"/>
    <cellStyle name="_KT (2)_4_Book1_2_C公司报价SUPOR30-6-07 CD" xfId="1300"/>
    <cellStyle name="_KT (2)_4_Book1_2_F6A&amp; F14-BoQ-Civil- Masan- rev04" xfId="1301"/>
    <cellStyle name="_KT (2)_4_Book1_3" xfId="1302"/>
    <cellStyle name="_KT (2)_4_Book1_3_1.BoQ Civil-Horizon 13.12.2008" xfId="1303"/>
    <cellStyle name="_KT (2)_4_Book1_3_Book1" xfId="1304"/>
    <cellStyle name="_KT (2)_4_Book1_3_BOQ Ph 2- Civil 2010.03.02 " xfId="1305"/>
    <cellStyle name="_KT (2)_4_Book1_3_C公司报价SUPOR30-6-07 CD" xfId="1306"/>
    <cellStyle name="_KT (2)_4_Book1_4" xfId="1307"/>
    <cellStyle name="_KT (2)_4_Book1_4 2" xfId="1308"/>
    <cellStyle name="_KT (2)_4_Book1_4_Book1" xfId="1309"/>
    <cellStyle name="_KT (2)_4_Book1_4_BOQ Ph 2- Civil 2010.03.02 " xfId="1310"/>
    <cellStyle name="_KT (2)_4_Book1_4_DUTOAN" xfId="1311"/>
    <cellStyle name="_KT (2)_4_Book1_bang gia ap dung 2005" xfId="1312"/>
    <cellStyle name="_KT (2)_4_Book1_BANGTIENLUONG.SO SANH" xfId="1313"/>
    <cellStyle name="_KT (2)_4_Book1_bg-TTO-051104" xfId="1314"/>
    <cellStyle name="_KT (2)_4_Book1_Book1" xfId="1315"/>
    <cellStyle name="_KT (2)_4_Book1_Book2" xfId="1316"/>
    <cellStyle name="_KT (2)_4_Book1_BOQ 28-4-09 - goi NBB" xfId="1317"/>
    <cellStyle name="_KT (2)_4_Book1_BOQ Ph 2- Civil 2010.03.02 " xfId="1318"/>
    <cellStyle name="_KT (2)_4_Book1_BOQ-NH DV 123 Ly Chinh Thang (Final)" xfId="1319"/>
    <cellStyle name="_KT (2)_4_Book1_BOQ-Ninh Binh-Bungalow 1C-00-Summary" xfId="1320"/>
    <cellStyle name="_KT (2)_4_Book1_BOQ-Thuan thao (Tai 07May)" xfId="1321"/>
    <cellStyle name="_KT (2)_4_Book1_Cau tao gia Nop thau" xfId="1322"/>
    <cellStyle name="_KT (2)_4_Book1_Cau tao gia phan Tho (ham + Than) 15-9-08" xfId="1323"/>
    <cellStyle name="_KT (2)_4_Book1_CAU TAO GIA THE OCEAN VILLAS DANANG" xfId="1324"/>
    <cellStyle name="_KT (2)_4_Book1_cong tac chuan bi Nhatrang Plaza" xfId="1325"/>
    <cellStyle name="_KT (2)_4_Book1_Cong tac chuan bi-Thanh" xfId="1326"/>
    <cellStyle name="_KT (2)_4_Book1_Copy of Cau tao gia Mau" xfId="1327"/>
    <cellStyle name="_KT (2)_4_Book1_CTC - BoQ Agrex Building" xfId="1328"/>
    <cellStyle name="_KT (2)_4_Book1_CTCBi FICO-Loan" xfId="1329"/>
    <cellStyle name="_KT (2)_4_Book1_C公司报价SUPOR30-6-07 CD" xfId="1330"/>
    <cellStyle name="_KT (2)_4_Book1_DanhMucDonGiaVTTB_Dien_TAM" xfId="1331"/>
    <cellStyle name="_KT (2)_4_Book1_DT Tram110kv LMX-xld4" xfId="1332"/>
    <cellStyle name="_KT (2)_4_Book1_Shiseido - building BQ-Submit 25.9" xfId="1333"/>
    <cellStyle name="_KT (2)_4_Book1_TH KE" xfId="1334"/>
    <cellStyle name="_KT (2)_4_Book1_VINATA_KURABE_XUONG(60x88)_K15.2B08-F03" xfId="1335"/>
    <cellStyle name="_KT (2)_4_Book1_XL4Poppy" xfId="1336"/>
    <cellStyle name="_KT (2)_4_Book1_XL4Test5" xfId="1337"/>
    <cellStyle name="_KT (2)_4_Book2" xfId="1338"/>
    <cellStyle name="_KT (2)_4_BOQ 28-4-09 - goi NBB" xfId="1339"/>
    <cellStyle name="_KT (2)_4_BOQ Ph 2- Civil 2010.03.02 " xfId="1340"/>
    <cellStyle name="_KT (2)_4_BOQ-NH DV 123 Ly Chinh Thang (Final)" xfId="1341"/>
    <cellStyle name="_KT (2)_4_BOQ-Ninh Binh-Bungalow 1C-00-Summary" xfId="1342"/>
    <cellStyle name="_KT (2)_4_BOQ-Thuan thao (Tai 07May)" xfId="1343"/>
    <cellStyle name="_KT (2)_4_Cau tao gia Nop thau" xfId="1344"/>
    <cellStyle name="_KT (2)_4_Cau tao gia phan Tho (ham + Than) 15-9-08" xfId="1345"/>
    <cellStyle name="_KT (2)_4_CAU TAO GIA THE OCEAN VILLAS DANANG" xfId="1346"/>
    <cellStyle name="_KT (2)_4_cong tac chuan bi Nhatrang Plaza" xfId="1347"/>
    <cellStyle name="_KT (2)_4_Cong tac chuan bi-Thanh" xfId="1348"/>
    <cellStyle name="_KT (2)_4_Copy of Cau tao gia Mau" xfId="1349"/>
    <cellStyle name="_KT (2)_4_CTC - BoQ Agrex Building" xfId="1350"/>
    <cellStyle name="_KT (2)_4_CTCBi FICO-Loan" xfId="1351"/>
    <cellStyle name="_KT (2)_4_C公司报价SUPOR30-6-07 CD" xfId="1352"/>
    <cellStyle name="_KT (2)_4_DAU NOI PL-CL TAI PHU LAMHC" xfId="1353"/>
    <cellStyle name="_KT (2)_4_Dcdtoan-bcnckt " xfId="1354"/>
    <cellStyle name="_KT (2)_4_Dcdtoan-bcnckt _XL4Poppy" xfId="1355"/>
    <cellStyle name="_KT (2)_4_Dcdtoan-bcnckt _XL4Test5" xfId="1356"/>
    <cellStyle name="_KT (2)_4_Dongia2-2003" xfId="1357"/>
    <cellStyle name="_KT (2)_4_DT kho 50x72 ,52x45m -11-5" xfId="1358"/>
    <cellStyle name="_KT (2)_4_DT kho 50x72 ,52x45m ASIA NUTRITION" xfId="1359"/>
    <cellStyle name="_KT (2)_4_DT Tram110kv LMX-xld4" xfId="1360"/>
    <cellStyle name="_KT (2)_4_DTCDT MR.2N110.HOCMON.TDTOAN.CCUNG" xfId="1361"/>
    <cellStyle name="_KT (2)_4_DTkho 52x70m ASIA NUTRITION" xfId="1362"/>
    <cellStyle name="_KT (2)_4_DTkho 52x70m ASIA NUTRITION-change-tuong bt6m" xfId="1363"/>
    <cellStyle name="_KT (2)_4_DTkho 52x70m ASIA NUTRITION-seno betong" xfId="1364"/>
    <cellStyle name="_KT (2)_4_Du-toan TND" xfId="1365"/>
    <cellStyle name="_KT (2)_4_DutoanCCG" xfId="1366"/>
    <cellStyle name="_KT (2)_4_DutoanH2T2" xfId="1367"/>
    <cellStyle name="_KT (2)_4_He thong thoat thai duong C1" xfId="1368"/>
    <cellStyle name="_KT (2)_4_He thong thoat thai duong C7" xfId="1369"/>
    <cellStyle name="_KT (2)_4_Lora-tungchau" xfId="1370"/>
    <cellStyle name="_KT (2)_4_MBA-TDDONG" xfId="1371"/>
    <cellStyle name="_KT (2)_4_moi" xfId="1372"/>
    <cellStyle name="_KT (2)_4_moi_XL4Poppy" xfId="1373"/>
    <cellStyle name="_KT (2)_4_moi_XL4Test5" xfId="1374"/>
    <cellStyle name="_KT (2)_4_Mong" xfId="1375"/>
    <cellStyle name="_KT (2)_4_OFFICE_30X15" xfId="1376"/>
    <cellStyle name="_KT (2)_4_PGIA-phieu tham tra Kho bac" xfId="1377"/>
    <cellStyle name="_KT (2)_4_PT02-02" xfId="1378"/>
    <cellStyle name="_KT (2)_4_PT02-02_Book1" xfId="1379"/>
    <cellStyle name="_KT (2)_4_PT02-02_MBA-TDDONG" xfId="1380"/>
    <cellStyle name="_KT (2)_4_PT02-02_PHIEU KIEM TRA KSTK-BCNCKT(LDIEN2001)" xfId="1381"/>
    <cellStyle name="_KT (2)_4_PT02-02_VTTB PT2001" xfId="1382"/>
    <cellStyle name="_KT (2)_4_PT02-03" xfId="1383"/>
    <cellStyle name="_KT (2)_4_PT02-03_Book1" xfId="1384"/>
    <cellStyle name="_KT (2)_4_PT02-03_MBA-TDDONG" xfId="1385"/>
    <cellStyle name="_KT (2)_4_PT02-03_PHIEU KIEM TRA KSTK-BCNCKT(LDIEN2001)" xfId="1386"/>
    <cellStyle name="_KT (2)_4_PT02-03_VTTB PT2001" xfId="1387"/>
    <cellStyle name="_KT (2)_4_Qt-HT3PQ1(CauKho)" xfId="1388"/>
    <cellStyle name="_KT (2)_4_Qt-HT3PQ1(CauKho)_Don gia quy 3 nam 2003 - Ban Dien Luc" xfId="1389"/>
    <cellStyle name="_KT (2)_4_Qt-HT3PQ1(CauKho)_NC-VL2-2003" xfId="1390"/>
    <cellStyle name="_KT (2)_4_Qt-HT3PQ1(CauKho)_NC-VL2-2003_1" xfId="1391"/>
    <cellStyle name="_KT (2)_4_Qt-HT3PQ1(CauKho)_XL4Test5" xfId="1392"/>
    <cellStyle name="_KT (2)_4_Qt-HT3PQ1(CauKho)_XL4Test5_1" xfId="1393"/>
    <cellStyle name="_KT (2)_4_QUYET TOAN KET CAU" xfId="1394"/>
    <cellStyle name="_KT (2)_4_REX Dot7 GiatriThanhtoan (11h 25.11)" xfId="1395"/>
    <cellStyle name="_KT (2)_4_Sheet2" xfId="1396"/>
    <cellStyle name="_KT (2)_4_Shiseido - building BQ-Submit 25.9" xfId="1397"/>
    <cellStyle name="_KT (2)_4_TG-TH" xfId="1398"/>
    <cellStyle name="_KT (2)_4_TH KE" xfId="1399"/>
    <cellStyle name="_KT (2)_4_tong hop nen BTCT" xfId="1400"/>
    <cellStyle name="_KT (2)_4_tuong chan" xfId="1401"/>
    <cellStyle name="_KT (2)_4_VINATA_KURABE_XUONG(60x88)_K15.2B08-F03" xfId="1402"/>
    <cellStyle name="_KT (2)_4_water tank " xfId="1403"/>
    <cellStyle name="_KT (2)_4_XL4Poppy" xfId="1404"/>
    <cellStyle name="_KT (2)_4_XL4Poppy_XL4Test5" xfId="1405"/>
    <cellStyle name="_KT (2)_4_XL4Test5" xfId="1406"/>
    <cellStyle name="_KT (2)_5" xfId="1407"/>
    <cellStyle name="_KT (2)_5 10" xfId="1408"/>
    <cellStyle name="_KT (2)_5 11" xfId="1409"/>
    <cellStyle name="_KT (2)_5 12" xfId="1410"/>
    <cellStyle name="_KT (2)_5 13" xfId="1411"/>
    <cellStyle name="_KT (2)_5 14" xfId="1412"/>
    <cellStyle name="_KT (2)_5 15" xfId="1413"/>
    <cellStyle name="_KT (2)_5 16" xfId="1414"/>
    <cellStyle name="_KT (2)_5 17" xfId="1415"/>
    <cellStyle name="_KT (2)_5 18" xfId="1416"/>
    <cellStyle name="_KT (2)_5 19" xfId="1417"/>
    <cellStyle name="_KT (2)_5 2" xfId="1418"/>
    <cellStyle name="_KT (2)_5 20" xfId="1419"/>
    <cellStyle name="_KT (2)_5 21" xfId="1420"/>
    <cellStyle name="_KT (2)_5 22" xfId="1421"/>
    <cellStyle name="_KT (2)_5 23" xfId="1422"/>
    <cellStyle name="_KT (2)_5 24" xfId="1423"/>
    <cellStyle name="_KT (2)_5 25" xfId="1424"/>
    <cellStyle name="_KT (2)_5 26" xfId="1425"/>
    <cellStyle name="_KT (2)_5 27" xfId="1426"/>
    <cellStyle name="_KT (2)_5 28" xfId="1427"/>
    <cellStyle name="_KT (2)_5 29" xfId="1428"/>
    <cellStyle name="_KT (2)_5 3" xfId="1429"/>
    <cellStyle name="_KT (2)_5 4" xfId="1430"/>
    <cellStyle name="_KT (2)_5 5" xfId="1431"/>
    <cellStyle name="_KT (2)_5 6" xfId="1432"/>
    <cellStyle name="_KT (2)_5 7" xfId="1433"/>
    <cellStyle name="_KT (2)_5 8" xfId="1434"/>
    <cellStyle name="_KT (2)_5 9" xfId="1435"/>
    <cellStyle name="_KT (2)_5_51MK HosoThanhtoan AB" xfId="1436"/>
    <cellStyle name="_KT (2)_5_ALL" xfId="1437"/>
    <cellStyle name="_KT (2)_5_bang gia ap dung 2005" xfId="1438"/>
    <cellStyle name="_KT (2)_5_BANGTIENLUONG.SO SANH" xfId="1439"/>
    <cellStyle name="_KT (2)_5_BAO CAO KLCT PT2000" xfId="1440"/>
    <cellStyle name="_KT (2)_5_BAO CAO PT2000" xfId="1441"/>
    <cellStyle name="_KT (2)_5_BAO CAO PT2000_Book1" xfId="1442"/>
    <cellStyle name="_KT (2)_5_Bao cao XDCB 2001 - T11 KH dieu chinh 20-11-THAI" xfId="1443"/>
    <cellStyle name="_KT (2)_5_bg-TTO-051104" xfId="1444"/>
    <cellStyle name="_KT (2)_5_Book1" xfId="1445"/>
    <cellStyle name="_KT (2)_5_Book1 2" xfId="1446"/>
    <cellStyle name="_KT (2)_5_Book1_1" xfId="1447"/>
    <cellStyle name="_KT (2)_5_Book1_1 2" xfId="1448"/>
    <cellStyle name="_KT (2)_5_Book1_1_1.BoQ Civil-Horizon 13.12.2008" xfId="1449"/>
    <cellStyle name="_KT (2)_5_Book1_1_BOQ Ph 2- Civil 2010.03.02 " xfId="1450"/>
    <cellStyle name="_KT (2)_5_Book1_1_Cau tao gia Nop thau" xfId="1451"/>
    <cellStyle name="_KT (2)_5_Book1_1_Cong tac chuan bi Cao su" xfId="1452"/>
    <cellStyle name="_KT (2)_5_Book1_1_CTC - BoQ Agrex Building" xfId="1453"/>
    <cellStyle name="_KT (2)_5_Book1_1_CTCBi FICO-Loan" xfId="1454"/>
    <cellStyle name="_KT (2)_5_Book1_1_C公司报价SUPOR30-6-07 CD" xfId="1455"/>
    <cellStyle name="_KT (2)_5_Book1_1_DanhMucDonGiaVTTB_Dien_TAM" xfId="1456"/>
    <cellStyle name="_KT (2)_5_Book1_1_F6A&amp; F14-BoQ-Civil- Masan- rev04" xfId="1457"/>
    <cellStyle name="_KT (2)_5_Book1_2" xfId="1458"/>
    <cellStyle name="_KT (2)_5_Book1_2 2" xfId="1459"/>
    <cellStyle name="_KT (2)_5_Book1_2_1.BoQ Civil-Horizon 13.12.2008" xfId="1460"/>
    <cellStyle name="_KT (2)_5_Book1_2_BOQ Ph 2- Civil 2010.03.02 " xfId="1461"/>
    <cellStyle name="_KT (2)_5_Book1_2_Cau tao gia Nop thau" xfId="1462"/>
    <cellStyle name="_KT (2)_5_Book1_2_Cong tac chuan bi Cao su" xfId="1463"/>
    <cellStyle name="_KT (2)_5_Book1_2_C公司报价SUPOR30-6-07 CD" xfId="1464"/>
    <cellStyle name="_KT (2)_5_Book1_2_F6A&amp; F14-BoQ-Civil- Masan- rev04" xfId="1465"/>
    <cellStyle name="_KT (2)_5_Book1_3" xfId="1466"/>
    <cellStyle name="_KT (2)_5_Book1_3_1.BoQ Civil-Horizon 13.12.2008" xfId="1467"/>
    <cellStyle name="_KT (2)_5_Book1_3_Book1" xfId="1468"/>
    <cellStyle name="_KT (2)_5_Book1_3_BOQ Ph 2- Civil 2010.03.02 " xfId="1469"/>
    <cellStyle name="_KT (2)_5_Book1_3_C公司报价SUPOR30-6-07 CD" xfId="1470"/>
    <cellStyle name="_KT (2)_5_Book1_4" xfId="1471"/>
    <cellStyle name="_KT (2)_5_Book1_4_Book1" xfId="1472"/>
    <cellStyle name="_KT (2)_5_Book1_4_BOQ Ph 2- Civil 2010.03.02 " xfId="1473"/>
    <cellStyle name="_KT (2)_5_Book1_4_DUTOAN" xfId="1474"/>
    <cellStyle name="_KT (2)_5_Book1_bang gia ap dung 2005" xfId="1475"/>
    <cellStyle name="_KT (2)_5_Book1_BANGTIENLUONG.SO SANH" xfId="1476"/>
    <cellStyle name="_KT (2)_5_Book1_BC-QT-WB-dthao" xfId="1477"/>
    <cellStyle name="_KT (2)_5_Book1_bg-TTO-051104" xfId="1478"/>
    <cellStyle name="_KT (2)_5_Book1_Book1" xfId="1479"/>
    <cellStyle name="_KT (2)_5_Book1_Book2" xfId="1480"/>
    <cellStyle name="_KT (2)_5_Book1_BOQ 28-4-09 - goi NBB" xfId="1481"/>
    <cellStyle name="_KT (2)_5_Book1_BOQ Ph 2- Civil 2010.03.02 " xfId="1482"/>
    <cellStyle name="_KT (2)_5_Book1_BOQ-NH DV 123 Ly Chinh Thang (Final)" xfId="1483"/>
    <cellStyle name="_KT (2)_5_Book1_BOQ-Ninh Binh-Bungalow 1C-00-Summary" xfId="1484"/>
    <cellStyle name="_KT (2)_5_Book1_BOQ-Thuan thao (Tai 07May)" xfId="1485"/>
    <cellStyle name="_KT (2)_5_Book1_Cau tao gia Nop thau" xfId="1486"/>
    <cellStyle name="_KT (2)_5_Book1_Cau tao gia phan Tho (ham + Than) 15-9-08" xfId="1487"/>
    <cellStyle name="_KT (2)_5_Book1_CAU TAO GIA THE OCEAN VILLAS DANANG" xfId="1488"/>
    <cellStyle name="_KT (2)_5_Book1_cong tac chuan bi Nhatrang Plaza" xfId="1489"/>
    <cellStyle name="_KT (2)_5_Book1_Cong tac chuan bi-Thanh" xfId="1490"/>
    <cellStyle name="_KT (2)_5_Book1_Copy of Cau tao gia Mau" xfId="1491"/>
    <cellStyle name="_KT (2)_5_Book1_CTC - BoQ Agrex Building" xfId="1492"/>
    <cellStyle name="_KT (2)_5_Book1_CTCBi FICO-Loan" xfId="1493"/>
    <cellStyle name="_KT (2)_5_Book1_C公司报价SUPOR30-6-07 CD" xfId="1494"/>
    <cellStyle name="_KT (2)_5_Book1_DanhMucDonGiaVTTB_Dien_TAM" xfId="1495"/>
    <cellStyle name="_KT (2)_5_Book1_DT Tram110kv LMX-xld4" xfId="1496"/>
    <cellStyle name="_KT (2)_5_Book1_Shiseido - building BQ-Submit 25.9" xfId="1497"/>
    <cellStyle name="_KT (2)_5_Book1_TH KE" xfId="1498"/>
    <cellStyle name="_KT (2)_5_Book1_VINATA_KURABE_XUONG(60x88)_K15.2B08-F03" xfId="1499"/>
    <cellStyle name="_KT (2)_5_Book1_XL4Poppy" xfId="1500"/>
    <cellStyle name="_KT (2)_5_Book1_XL4Test5" xfId="1501"/>
    <cellStyle name="_KT (2)_5_Book2" xfId="1502"/>
    <cellStyle name="_KT (2)_5_BOQ 28-4-09 - goi NBB" xfId="1503"/>
    <cellStyle name="_KT (2)_5_BOQ Ph 2- Civil 2010.03.02 " xfId="1504"/>
    <cellStyle name="_KT (2)_5_BOQ-NH DV 123 Ly Chinh Thang (Final)" xfId="1505"/>
    <cellStyle name="_KT (2)_5_BOQ-Ninh Binh-Bungalow 1C-00-Summary" xfId="1506"/>
    <cellStyle name="_KT (2)_5_BOQ-Thuan thao (Tai 07May)" xfId="1507"/>
    <cellStyle name="_KT (2)_5_Cau tao gia Nop thau" xfId="1508"/>
    <cellStyle name="_KT (2)_5_Cau tao gia phan Tho (ham + Than) 15-9-08" xfId="1509"/>
    <cellStyle name="_KT (2)_5_CAU TAO GIA THE OCEAN VILLAS DANANG" xfId="1510"/>
    <cellStyle name="_KT (2)_5_cong tac chuan bi Nhatrang Plaza" xfId="1511"/>
    <cellStyle name="_KT (2)_5_Cong tac chuan bi-Thanh" xfId="1512"/>
    <cellStyle name="_KT (2)_5_Copy of Cau tao gia Mau" xfId="1513"/>
    <cellStyle name="_KT (2)_5_CTC - BoQ Agrex Building" xfId="1514"/>
    <cellStyle name="_KT (2)_5_CTCBi FICO-Loan" xfId="1515"/>
    <cellStyle name="_KT (2)_5_C公司报价SUPOR30-6-07 CD" xfId="1516"/>
    <cellStyle name="_KT (2)_5_DAU NOI PL-CL TAI PHU LAMHC" xfId="1517"/>
    <cellStyle name="_KT (2)_5_Dcdtoan-bcnckt " xfId="1518"/>
    <cellStyle name="_KT (2)_5_Dcdtoan-bcnckt _XL4Poppy" xfId="1519"/>
    <cellStyle name="_KT (2)_5_Dcdtoan-bcnckt _XL4Test5" xfId="1520"/>
    <cellStyle name="_KT (2)_5_Dongia2-2003" xfId="1521"/>
    <cellStyle name="_KT (2)_5_DT kho 50x72 ,52x45m -11-5" xfId="1522"/>
    <cellStyle name="_KT (2)_5_DT kho 50x72 ,52x45m ASIA NUTRITION" xfId="1523"/>
    <cellStyle name="_KT (2)_5_DT Tram110kv LMX-xld4" xfId="1524"/>
    <cellStyle name="_KT (2)_5_DTCDT MR.2N110.HOCMON.TDTOAN.CCUNG" xfId="1525"/>
    <cellStyle name="_KT (2)_5_DTkho 52x70m ASIA NUTRITION" xfId="1526"/>
    <cellStyle name="_KT (2)_5_DTkho 52x70m ASIA NUTRITION-change-tuong bt6m" xfId="1527"/>
    <cellStyle name="_KT (2)_5_DTkho 52x70m ASIA NUTRITION-seno betong" xfId="1528"/>
    <cellStyle name="_KT (2)_5_Du-toan TND" xfId="1529"/>
    <cellStyle name="_KT (2)_5_DutoanCCG" xfId="1530"/>
    <cellStyle name="_KT (2)_5_DutoanH2T2" xfId="1531"/>
    <cellStyle name="_KT (2)_5_He thong thoat thai duong C1" xfId="1532"/>
    <cellStyle name="_KT (2)_5_He thong thoat thai duong C7" xfId="1533"/>
    <cellStyle name="_KT (2)_5_kd" xfId="1534"/>
    <cellStyle name="_KT (2)_5_KLc" xfId="1535"/>
    <cellStyle name="_KT (2)_5_klccc1" xfId="1536"/>
    <cellStyle name="_KT (2)_5_KLcn+d" xfId="1537"/>
    <cellStyle name="_KT (2)_5_KLR" xfId="1538"/>
    <cellStyle name="_KT (2)_5_KTOAN" xfId="1539"/>
    <cellStyle name="_KT (2)_5_KTOAN1" xfId="1540"/>
    <cellStyle name="_KT (2)_5_Lora-tungchau" xfId="1541"/>
    <cellStyle name="_KT (2)_5_MBA-TDDONG" xfId="1542"/>
    <cellStyle name="_KT (2)_5_moi" xfId="1543"/>
    <cellStyle name="_KT (2)_5_moi_XL4Poppy" xfId="1544"/>
    <cellStyle name="_KT (2)_5_moi_XL4Test5" xfId="1545"/>
    <cellStyle name="_KT (2)_5_Mong" xfId="1546"/>
    <cellStyle name="_KT (2)_5_OFFICE_30X15" xfId="1547"/>
    <cellStyle name="_KT (2)_5_PGIA-phieu tham tra Kho bac" xfId="1548"/>
    <cellStyle name="_KT (2)_5_PT02-02" xfId="1549"/>
    <cellStyle name="_KT (2)_5_PT02-02_Book1" xfId="1550"/>
    <cellStyle name="_KT (2)_5_PT02-02_MBA-TDDONG" xfId="1551"/>
    <cellStyle name="_KT (2)_5_PT02-02_PHIEU KIEM TRA KSTK-BCNCKT(LDIEN2001)" xfId="1552"/>
    <cellStyle name="_KT (2)_5_PT02-02_VTTB PT2001" xfId="1553"/>
    <cellStyle name="_KT (2)_5_PT02-03" xfId="1554"/>
    <cellStyle name="_KT (2)_5_PT02-03_Book1" xfId="1555"/>
    <cellStyle name="_KT (2)_5_PT02-03_MBA-TDDONG" xfId="1556"/>
    <cellStyle name="_KT (2)_5_PT02-03_PHIEU KIEM TRA KSTK-BCNCKT(LDIEN2001)" xfId="1557"/>
    <cellStyle name="_KT (2)_5_PT02-03_VTTB PT2001" xfId="1558"/>
    <cellStyle name="_KT (2)_5_Qt-HT3PQ1(CauKho)" xfId="1559"/>
    <cellStyle name="_KT (2)_5_Qt-HT3PQ1(CauKho)_Don gia quy 3 nam 2003 - Ban Dien Luc" xfId="1560"/>
    <cellStyle name="_KT (2)_5_Qt-HT3PQ1(CauKho)_NC-VL2-2003" xfId="1561"/>
    <cellStyle name="_KT (2)_5_Qt-HT3PQ1(CauKho)_NC-VL2-2003_1" xfId="1562"/>
    <cellStyle name="_KT (2)_5_Qt-HT3PQ1(CauKho)_XL4Test5" xfId="1563"/>
    <cellStyle name="_KT (2)_5_Qt-HT3PQ1(CauKho)_XL4Test5_1" xfId="1564"/>
    <cellStyle name="_KT (2)_5_QUYET TOAN KET CAU" xfId="1565"/>
    <cellStyle name="_KT (2)_5_REX Dot7 GiatriThanhtoan (11h 25.11)" xfId="1566"/>
    <cellStyle name="_KT (2)_5_Sheet2" xfId="1567"/>
    <cellStyle name="_KT (2)_5_Shiseido - building BQ-Submit 25.9" xfId="1568"/>
    <cellStyle name="_KT (2)_5_TH KE" xfId="1569"/>
    <cellStyle name="_KT (2)_5_THKP CAU" xfId="1570"/>
    <cellStyle name="_KT (2)_5_THKPCAU(c)" xfId="1571"/>
    <cellStyle name="_KT (2)_5_tong hop nen BTCT" xfId="1572"/>
    <cellStyle name="_KT (2)_5_tuong chan" xfId="1573"/>
    <cellStyle name="_KT (2)_5_VINATA_KURABE_XUONG(60x88)_K15.2B08-F03" xfId="1574"/>
    <cellStyle name="_KT (2)_5_water tank " xfId="1575"/>
    <cellStyle name="_KT (2)_5_XL4Poppy" xfId="1576"/>
    <cellStyle name="_KT (2)_5_XL4Poppy_XL4Test5" xfId="1577"/>
    <cellStyle name="_KT (2)_5_XL4Test5" xfId="1578"/>
    <cellStyle name="_KT (2)_ALL" xfId="1579"/>
    <cellStyle name="_KT (2)_BANGTIENLUONG.SO SANH" xfId="1580"/>
    <cellStyle name="_KT (2)_Book1" xfId="1581"/>
    <cellStyle name="_KT (2)_Book1 2" xfId="1582"/>
    <cellStyle name="_KT (2)_Book1_1" xfId="1583"/>
    <cellStyle name="_KT (2)_Book1_1.BoQ Civil-Horizon 13.12.2008" xfId="1584"/>
    <cellStyle name="_KT (2)_Book1_BANGTIENLUONG.SO SANH" xfId="1585"/>
    <cellStyle name="_KT (2)_Book1_BC-QT-WB-dthao" xfId="1586"/>
    <cellStyle name="_KT (2)_Book1_BOQ 28-4-09 - goi NBB" xfId="1587"/>
    <cellStyle name="_KT (2)_Book1_BOQ Ph 2- Civil 2010.03.02 " xfId="1588"/>
    <cellStyle name="_KT (2)_Book1_BOQ-NH DV 123 Ly Chinh Thang (Final)" xfId="1589"/>
    <cellStyle name="_KT (2)_Book1_BOQ-Thuan thao (Tai 07May)" xfId="1590"/>
    <cellStyle name="_KT (2)_Book1_Cau tao gia Nop thau" xfId="1591"/>
    <cellStyle name="_KT (2)_Book1_CAU TAO GIA THE OCEAN VILLAS DANANG" xfId="1592"/>
    <cellStyle name="_KT (2)_Book1_C公司报价SUPOR30-6-07 CD" xfId="1593"/>
    <cellStyle name="_KT (2)_Book1_F6A&amp; F14-BoQ-Civil- Masan- rev04" xfId="1594"/>
    <cellStyle name="_KT (2)_Book1_GAMUDA-6 BALANCE VILLAS NAM PHU 29.11.2008" xfId="1595"/>
    <cellStyle name="_KT (2)_Book1_XUONG 1 - SCAVI PHONG DIEN - HUE" xfId="1596"/>
    <cellStyle name="_KT (2)_Book2" xfId="1597"/>
    <cellStyle name="_KT (2)_BOQ 28-4-09 - goi NBB" xfId="1598"/>
    <cellStyle name="_KT (2)_BOQ Ph 2- Civil 2010.03.02 " xfId="1599"/>
    <cellStyle name="_KT (2)_BOQ-NH DV 123 Ly Chinh Thang (Final)" xfId="1600"/>
    <cellStyle name="_KT (2)_BOQ-Ninh Binh-Bungalow 1C-00-Summary" xfId="1601"/>
    <cellStyle name="_KT (2)_BOQ-Thuan thao (Tai 07May)" xfId="1602"/>
    <cellStyle name="_KT (2)_Cau tao gia Nop thau" xfId="1603"/>
    <cellStyle name="_KT (2)_Cau tao gia phan Tho (ham + Than) 15-9-08" xfId="1604"/>
    <cellStyle name="_KT (2)_CAU TAO GIA THE OCEAN VILLAS DANANG" xfId="1605"/>
    <cellStyle name="_KT (2)_cong tac chuan bi Nhatrang Plaza" xfId="1606"/>
    <cellStyle name="_KT (2)_Cong tac chuan bi-Thanh" xfId="1607"/>
    <cellStyle name="_KT (2)_Copy of Cau tao gia Mau" xfId="1608"/>
    <cellStyle name="_KT (2)_CTC - BoQ Agrex Building" xfId="1609"/>
    <cellStyle name="_KT (2)_CTCBi FICO-Loan" xfId="1610"/>
    <cellStyle name="_KT (2)_C公司报价SUPOR30-6-07 CD" xfId="1611"/>
    <cellStyle name="_KT (2)_kd" xfId="1612"/>
    <cellStyle name="_KT (2)_KLc" xfId="1613"/>
    <cellStyle name="_KT (2)_klccc1" xfId="1614"/>
    <cellStyle name="_KT (2)_KLcn+d" xfId="1615"/>
    <cellStyle name="_KT (2)_KLR" xfId="1616"/>
    <cellStyle name="_KT (2)_KTOAN" xfId="1617"/>
    <cellStyle name="_KT (2)_KTOAN1" xfId="1618"/>
    <cellStyle name="_KT (2)_Lora-tungchau" xfId="1619"/>
    <cellStyle name="_KT (2)_Lora-tungchau 2" xfId="1620"/>
    <cellStyle name="_KT (2)_Lora-tungchau_1.BoQ Civil-Horizon 13.12.2008" xfId="1621"/>
    <cellStyle name="_KT (2)_Lora-tungchau_BOQ Ph 2- Civil 2010.03.02 " xfId="1622"/>
    <cellStyle name="_KT (2)_Lora-tungchau_C公司报价SUPOR30-6-07 CD" xfId="1623"/>
    <cellStyle name="_KT (2)_Lora-tungchau_F6A&amp; F14-BoQ-Civil- Masan- rev04" xfId="1624"/>
    <cellStyle name="_KT (2)_Lora-tungchau_GAMUDA-6 BALANCE VILLAS NAM PHU 29.11.2008" xfId="1625"/>
    <cellStyle name="_KT (2)_Lora-tungchau_XUONG 1 - SCAVI PHONG DIEN - HUE" xfId="1626"/>
    <cellStyle name="_KT (2)_PERSONAL" xfId="1627"/>
    <cellStyle name="_KT (2)_PERSONAL 2" xfId="1628"/>
    <cellStyle name="_KT (2)_PERSONAL_bang gia ap dung 2005" xfId="1629"/>
    <cellStyle name="_KT (2)_PERSONAL_BANGTIENLUONG.SO SANH" xfId="1630"/>
    <cellStyle name="_KT (2)_PERSONAL_bg-TTO-051104" xfId="1631"/>
    <cellStyle name="_KT (2)_PERSONAL_Book1" xfId="1632"/>
    <cellStyle name="_KT (2)_PERSONAL_Book1_bang gia ap dung 2005" xfId="1633"/>
    <cellStyle name="_KT (2)_PERSONAL_Book1_bg-TTO-051104" xfId="1634"/>
    <cellStyle name="_KT (2)_PERSONAL_BOQ 28-4-09 - goi NBB" xfId="1635"/>
    <cellStyle name="_KT (2)_PERSONAL_BOQ CLAME FENCE-FINAL-1" xfId="1636"/>
    <cellStyle name="_KT (2)_PERSONAL_BOQ-NH DV 123 Ly Chinh Thang (Final)" xfId="1637"/>
    <cellStyle name="_KT (2)_PERSONAL_BOQ-Ninh Binh-Bungalow 1C-00-Summary" xfId="1638"/>
    <cellStyle name="_KT (2)_PERSONAL_BOQ-Thuan thao (Tai 07May)" xfId="1639"/>
    <cellStyle name="_KT (2)_PERSONAL_Cau tao gia Nop thau" xfId="1640"/>
    <cellStyle name="_KT (2)_PERSONAL_CAU TAO GIA THE OCEAN VILLAS DANANG" xfId="1641"/>
    <cellStyle name="_KT (2)_PERSONAL_Copy of Cau tao gia Mau" xfId="1642"/>
    <cellStyle name="_KT (2)_PERSONAL_C公司报价SUPOR30-6-07 CD" xfId="1643"/>
    <cellStyle name="_KT (2)_PERSONAL_HTQ.8 GD1" xfId="1644"/>
    <cellStyle name="_KT (2)_PERSONAL_HTQ.8 GD1_Don gia quy 3 nam 2003 - Ban Dien Luc" xfId="1645"/>
    <cellStyle name="_KT (2)_PERSONAL_HTQ.8 GD1_NC-VL2-2003" xfId="1646"/>
    <cellStyle name="_KT (2)_PERSONAL_HTQ.8 GD1_NC-VL2-2003_1" xfId="1647"/>
    <cellStyle name="_KT (2)_PERSONAL_HTQ.8 GD1_XL4Test5" xfId="1648"/>
    <cellStyle name="_KT (2)_PERSONAL_HTQ.8 GD1_XL4Test5_1" xfId="1649"/>
    <cellStyle name="_KT (2)_PERSONAL_TH KE" xfId="1650"/>
    <cellStyle name="_KT (2)_PERSONAL_Tong hop KHCB 2001" xfId="1651"/>
    <cellStyle name="_KT (2)_Qt-HT3PQ1(CauKho)" xfId="1652"/>
    <cellStyle name="_KT (2)_Qt-HT3PQ1(CauKho)_Don gia quy 3 nam 2003 - Ban Dien Luc" xfId="1653"/>
    <cellStyle name="_KT (2)_Qt-HT3PQ1(CauKho)_NC-VL2-2003" xfId="1654"/>
    <cellStyle name="_KT (2)_Qt-HT3PQ1(CauKho)_NC-VL2-2003_1" xfId="1655"/>
    <cellStyle name="_KT (2)_Qt-HT3PQ1(CauKho)_XL4Test5" xfId="1656"/>
    <cellStyle name="_KT (2)_Qt-HT3PQ1(CauKho)_XL4Test5_1" xfId="1657"/>
    <cellStyle name="_KT (2)_QUYET TOAN KET CAU" xfId="1658"/>
    <cellStyle name="_KT (2)_Shiseido - building BQ-Submit 25.9" xfId="1659"/>
    <cellStyle name="_KT (2)_TG-TH" xfId="1660"/>
    <cellStyle name="_KT (2)_THKP CAU" xfId="1661"/>
    <cellStyle name="_KT (2)_THKPCAU(c)" xfId="1662"/>
    <cellStyle name="_KT (2)_VINATA_KURABE_XUONG(60x88)_K15.2B08-F03" xfId="1663"/>
    <cellStyle name="_KT_TG" xfId="1664"/>
    <cellStyle name="_KT_TG_1" xfId="1665"/>
    <cellStyle name="_KT_TG_1 10" xfId="1666"/>
    <cellStyle name="_KT_TG_1 11" xfId="1667"/>
    <cellStyle name="_KT_TG_1 12" xfId="1668"/>
    <cellStyle name="_KT_TG_1 13" xfId="1669"/>
    <cellStyle name="_KT_TG_1 14" xfId="1670"/>
    <cellStyle name="_KT_TG_1 15" xfId="1671"/>
    <cellStyle name="_KT_TG_1 16" xfId="1672"/>
    <cellStyle name="_KT_TG_1 17" xfId="1673"/>
    <cellStyle name="_KT_TG_1 18" xfId="1674"/>
    <cellStyle name="_KT_TG_1 19" xfId="1675"/>
    <cellStyle name="_KT_TG_1 2" xfId="1676"/>
    <cellStyle name="_KT_TG_1 20" xfId="1677"/>
    <cellStyle name="_KT_TG_1 21" xfId="1678"/>
    <cellStyle name="_KT_TG_1 22" xfId="1679"/>
    <cellStyle name="_KT_TG_1 23" xfId="1680"/>
    <cellStyle name="_KT_TG_1 24" xfId="1681"/>
    <cellStyle name="_KT_TG_1 25" xfId="1682"/>
    <cellStyle name="_KT_TG_1 26" xfId="1683"/>
    <cellStyle name="_KT_TG_1 27" xfId="1684"/>
    <cellStyle name="_KT_TG_1 28" xfId="1685"/>
    <cellStyle name="_KT_TG_1 29" xfId="1686"/>
    <cellStyle name="_KT_TG_1 3" xfId="1687"/>
    <cellStyle name="_KT_TG_1 4" xfId="1688"/>
    <cellStyle name="_KT_TG_1 5" xfId="1689"/>
    <cellStyle name="_KT_TG_1 6" xfId="1690"/>
    <cellStyle name="_KT_TG_1 7" xfId="1691"/>
    <cellStyle name="_KT_TG_1 8" xfId="1692"/>
    <cellStyle name="_KT_TG_1 9" xfId="1693"/>
    <cellStyle name="_KT_TG_1_51MK HosoThanhtoan AB" xfId="1694"/>
    <cellStyle name="_KT_TG_1_ALL" xfId="1695"/>
    <cellStyle name="_KT_TG_1_bang gia ap dung 2005" xfId="1696"/>
    <cellStyle name="_KT_TG_1_BANGTIENLUONG.SO SANH" xfId="1697"/>
    <cellStyle name="_KT_TG_1_BAO CAO KLCT PT2000" xfId="1698"/>
    <cellStyle name="_KT_TG_1_BAO CAO PT2000" xfId="1699"/>
    <cellStyle name="_KT_TG_1_BAO CAO PT2000_Book1" xfId="1700"/>
    <cellStyle name="_KT_TG_1_Bao cao XDCB 2001 - T11 KH dieu chinh 20-11-THAI" xfId="1701"/>
    <cellStyle name="_KT_TG_1_bg-TTO-051104" xfId="1702"/>
    <cellStyle name="_KT_TG_1_Book1" xfId="1703"/>
    <cellStyle name="_KT_TG_1_Book1 2" xfId="1704"/>
    <cellStyle name="_KT_TG_1_Book1_1" xfId="1705"/>
    <cellStyle name="_KT_TG_1_Book1_1 2" xfId="1706"/>
    <cellStyle name="_KT_TG_1_Book1_1_1.BoQ Civil-Horizon 13.12.2008" xfId="1707"/>
    <cellStyle name="_KT_TG_1_Book1_1_BOQ Ph 2- Civil 2010.03.02 " xfId="1708"/>
    <cellStyle name="_KT_TG_1_Book1_1_Cau tao gia Nop thau" xfId="1709"/>
    <cellStyle name="_KT_TG_1_Book1_1_Cong tac chuan bi Cao su" xfId="1710"/>
    <cellStyle name="_KT_TG_1_Book1_1_CTC - BoQ Agrex Building" xfId="1711"/>
    <cellStyle name="_KT_TG_1_Book1_1_CTCBi FICO-Loan" xfId="1712"/>
    <cellStyle name="_KT_TG_1_Book1_1_C公司报价SUPOR30-6-07 CD" xfId="1713"/>
    <cellStyle name="_KT_TG_1_Book1_1_DanhMucDonGiaVTTB_Dien_TAM" xfId="1714"/>
    <cellStyle name="_KT_TG_1_Book1_1_F6A&amp; F14-BoQ-Civil- Masan- rev04" xfId="1715"/>
    <cellStyle name="_KT_TG_1_Book1_2" xfId="1716"/>
    <cellStyle name="_KT_TG_1_Book1_2 2" xfId="1717"/>
    <cellStyle name="_KT_TG_1_Book1_2_1.BoQ Civil-Horizon 13.12.2008" xfId="1718"/>
    <cellStyle name="_KT_TG_1_Book1_2_BOQ Ph 2- Civil 2010.03.02 " xfId="1719"/>
    <cellStyle name="_KT_TG_1_Book1_2_Cau tao gia Nop thau" xfId="1720"/>
    <cellStyle name="_KT_TG_1_Book1_2_Cong tac chuan bi Cao su" xfId="1721"/>
    <cellStyle name="_KT_TG_1_Book1_2_C公司报价SUPOR30-6-07 CD" xfId="1722"/>
    <cellStyle name="_KT_TG_1_Book1_2_F6A&amp; F14-BoQ-Civil- Masan- rev04" xfId="1723"/>
    <cellStyle name="_KT_TG_1_Book1_3" xfId="1724"/>
    <cellStyle name="_KT_TG_1_Book1_3_1.BoQ Civil-Horizon 13.12.2008" xfId="1725"/>
    <cellStyle name="_KT_TG_1_Book1_3_Book1" xfId="1726"/>
    <cellStyle name="_KT_TG_1_Book1_3_BOQ Ph 2- Civil 2010.03.02 " xfId="1727"/>
    <cellStyle name="_KT_TG_1_Book1_3_C公司报价SUPOR30-6-07 CD" xfId="1728"/>
    <cellStyle name="_KT_TG_1_Book1_4" xfId="1729"/>
    <cellStyle name="_KT_TG_1_Book1_4_Book1" xfId="1730"/>
    <cellStyle name="_KT_TG_1_Book1_4_BOQ Ph 2- Civil 2010.03.02 " xfId="1731"/>
    <cellStyle name="_KT_TG_1_Book1_4_DUTOAN" xfId="1732"/>
    <cellStyle name="_KT_TG_1_Book1_bang gia ap dung 2005" xfId="1733"/>
    <cellStyle name="_KT_TG_1_Book1_BANGTIENLUONG.SO SANH" xfId="1734"/>
    <cellStyle name="_KT_TG_1_Book1_BC-QT-WB-dthao" xfId="1735"/>
    <cellStyle name="_KT_TG_1_Book1_bg-TTO-051104" xfId="1736"/>
    <cellStyle name="_KT_TG_1_Book1_Book1" xfId="1737"/>
    <cellStyle name="_KT_TG_1_Book1_Book2" xfId="1738"/>
    <cellStyle name="_KT_TG_1_Book1_BOQ 28-4-09 - goi NBB" xfId="1739"/>
    <cellStyle name="_KT_TG_1_Book1_BOQ Ph 2- Civil 2010.03.02 " xfId="1740"/>
    <cellStyle name="_KT_TG_1_Book1_BOQ-NH DV 123 Ly Chinh Thang (Final)" xfId="1741"/>
    <cellStyle name="_KT_TG_1_Book1_BOQ-Ninh Binh-Bungalow 1C-00-Summary" xfId="1742"/>
    <cellStyle name="_KT_TG_1_Book1_BOQ-Thuan thao (Tai 07May)" xfId="1743"/>
    <cellStyle name="_KT_TG_1_Book1_Cau tao gia Nop thau" xfId="1744"/>
    <cellStyle name="_KT_TG_1_Book1_Cau tao gia phan Tho (ham + Than) 15-9-08" xfId="1745"/>
    <cellStyle name="_KT_TG_1_Book1_CAU TAO GIA THE OCEAN VILLAS DANANG" xfId="1746"/>
    <cellStyle name="_KT_TG_1_Book1_cong tac chuan bi Nhatrang Plaza" xfId="1747"/>
    <cellStyle name="_KT_TG_1_Book1_Cong tac chuan bi-Thanh" xfId="1748"/>
    <cellStyle name="_KT_TG_1_Book1_Copy of Cau tao gia Mau" xfId="1749"/>
    <cellStyle name="_KT_TG_1_Book1_CTC - BoQ Agrex Building" xfId="1750"/>
    <cellStyle name="_KT_TG_1_Book1_CTCBi FICO-Loan" xfId="1751"/>
    <cellStyle name="_KT_TG_1_Book1_C公司报价SUPOR30-6-07 CD" xfId="1752"/>
    <cellStyle name="_KT_TG_1_Book1_DanhMucDonGiaVTTB_Dien_TAM" xfId="1753"/>
    <cellStyle name="_KT_TG_1_Book1_DT Tram110kv LMX-xld4" xfId="1754"/>
    <cellStyle name="_KT_TG_1_Book1_Shiseido - building BQ-Submit 25.9" xfId="1755"/>
    <cellStyle name="_KT_TG_1_Book1_TH KE" xfId="1756"/>
    <cellStyle name="_KT_TG_1_Book1_VINATA_KURABE_XUONG(60x88)_K15.2B08-F03" xfId="1757"/>
    <cellStyle name="_KT_TG_1_Book1_XL4Poppy" xfId="1758"/>
    <cellStyle name="_KT_TG_1_Book1_XL4Test5" xfId="1759"/>
    <cellStyle name="_KT_TG_1_Book2" xfId="1760"/>
    <cellStyle name="_KT_TG_1_BOQ 28-4-09 - goi NBB" xfId="1761"/>
    <cellStyle name="_KT_TG_1_BOQ Ph 2- Civil 2010.03.02 " xfId="1762"/>
    <cellStyle name="_KT_TG_1_BOQ-NH DV 123 Ly Chinh Thang (Final)" xfId="1763"/>
    <cellStyle name="_KT_TG_1_BOQ-Ninh Binh-Bungalow 1C-00-Summary" xfId="1764"/>
    <cellStyle name="_KT_TG_1_BOQ-Thuan thao (Tai 07May)" xfId="1765"/>
    <cellStyle name="_KT_TG_1_Cau tao gia Nop thau" xfId="1766"/>
    <cellStyle name="_KT_TG_1_Cau tao gia phan Tho (ham + Than) 15-9-08" xfId="1767"/>
    <cellStyle name="_KT_TG_1_CAU TAO GIA THE OCEAN VILLAS DANANG" xfId="1768"/>
    <cellStyle name="_KT_TG_1_cong tac chuan bi Nhatrang Plaza" xfId="1769"/>
    <cellStyle name="_KT_TG_1_Cong tac chuan bi-Thanh" xfId="1770"/>
    <cellStyle name="_KT_TG_1_Copy of Cau tao gia Mau" xfId="1771"/>
    <cellStyle name="_KT_TG_1_CTC - BoQ Agrex Building" xfId="1772"/>
    <cellStyle name="_KT_TG_1_CTCBi FICO-Loan" xfId="1773"/>
    <cellStyle name="_KT_TG_1_C公司报价SUPOR30-6-07 CD" xfId="1774"/>
    <cellStyle name="_KT_TG_1_DAU NOI PL-CL TAI PHU LAMHC" xfId="1775"/>
    <cellStyle name="_KT_TG_1_Dcdtoan-bcnckt " xfId="1776"/>
    <cellStyle name="_KT_TG_1_Dcdtoan-bcnckt _XL4Poppy" xfId="1777"/>
    <cellStyle name="_KT_TG_1_Dcdtoan-bcnckt _XL4Test5" xfId="1778"/>
    <cellStyle name="_KT_TG_1_Dongia2-2003" xfId="1779"/>
    <cellStyle name="_KT_TG_1_DT kho 50x72 ,52x45m -11-5" xfId="1780"/>
    <cellStyle name="_KT_TG_1_DT kho 50x72 ,52x45m ASIA NUTRITION" xfId="1781"/>
    <cellStyle name="_KT_TG_1_DT Tram110kv LMX-xld4" xfId="1782"/>
    <cellStyle name="_KT_TG_1_DTCDT MR.2N110.HOCMON.TDTOAN.CCUNG" xfId="1783"/>
    <cellStyle name="_KT_TG_1_DTkho 52x70m ASIA NUTRITION" xfId="1784"/>
    <cellStyle name="_KT_TG_1_DTkho 52x70m ASIA NUTRITION-change-tuong bt6m" xfId="1785"/>
    <cellStyle name="_KT_TG_1_DTkho 52x70m ASIA NUTRITION-seno betong" xfId="1786"/>
    <cellStyle name="_KT_TG_1_Du-toan TND" xfId="1787"/>
    <cellStyle name="_KT_TG_1_DutoanCCG" xfId="1788"/>
    <cellStyle name="_KT_TG_1_DutoanH2T2" xfId="1789"/>
    <cellStyle name="_KT_TG_1_He thong thoat thai duong C1" xfId="1790"/>
    <cellStyle name="_KT_TG_1_He thong thoat thai duong C7" xfId="1791"/>
    <cellStyle name="_KT_TG_1_kd" xfId="1792"/>
    <cellStyle name="_KT_TG_1_KLc" xfId="1793"/>
    <cellStyle name="_KT_TG_1_klccc1" xfId="1794"/>
    <cellStyle name="_KT_TG_1_KLcn+d" xfId="1795"/>
    <cellStyle name="_KT_TG_1_KLR" xfId="1796"/>
    <cellStyle name="_KT_TG_1_KTOAN" xfId="1797"/>
    <cellStyle name="_KT_TG_1_KTOAN1" xfId="1798"/>
    <cellStyle name="_KT_TG_1_Lora-tungchau" xfId="1799"/>
    <cellStyle name="_KT_TG_1_MBA-TDDONG" xfId="1800"/>
    <cellStyle name="_KT_TG_1_moi" xfId="1801"/>
    <cellStyle name="_KT_TG_1_moi_XL4Poppy" xfId="1802"/>
    <cellStyle name="_KT_TG_1_moi_XL4Test5" xfId="1803"/>
    <cellStyle name="_KT_TG_1_Mong" xfId="1804"/>
    <cellStyle name="_KT_TG_1_OFFICE_30X15" xfId="1805"/>
    <cellStyle name="_KT_TG_1_PGIA-phieu tham tra Kho bac" xfId="1806"/>
    <cellStyle name="_KT_TG_1_PT02-02" xfId="1807"/>
    <cellStyle name="_KT_TG_1_PT02-02_Book1" xfId="1808"/>
    <cellStyle name="_KT_TG_1_PT02-02_MBA-TDDONG" xfId="1809"/>
    <cellStyle name="_KT_TG_1_PT02-02_PHIEU KIEM TRA KSTK-BCNCKT(LDIEN2001)" xfId="1810"/>
    <cellStyle name="_KT_TG_1_PT02-02_VTTB PT2001" xfId="1811"/>
    <cellStyle name="_KT_TG_1_PT02-03" xfId="1812"/>
    <cellStyle name="_KT_TG_1_PT02-03_Book1" xfId="1813"/>
    <cellStyle name="_KT_TG_1_PT02-03_MBA-TDDONG" xfId="1814"/>
    <cellStyle name="_KT_TG_1_PT02-03_PHIEU KIEM TRA KSTK-BCNCKT(LDIEN2001)" xfId="1815"/>
    <cellStyle name="_KT_TG_1_PT02-03_VTTB PT2001" xfId="1816"/>
    <cellStyle name="_KT_TG_1_Qt-HT3PQ1(CauKho)" xfId="1817"/>
    <cellStyle name="_KT_TG_1_Qt-HT3PQ1(CauKho)_Don gia quy 3 nam 2003 - Ban Dien Luc" xfId="1818"/>
    <cellStyle name="_KT_TG_1_Qt-HT3PQ1(CauKho)_NC-VL2-2003" xfId="1819"/>
    <cellStyle name="_KT_TG_1_Qt-HT3PQ1(CauKho)_NC-VL2-2003_1" xfId="1820"/>
    <cellStyle name="_KT_TG_1_Qt-HT3PQ1(CauKho)_XL4Test5" xfId="1821"/>
    <cellStyle name="_KT_TG_1_Qt-HT3PQ1(CauKho)_XL4Test5_1" xfId="1822"/>
    <cellStyle name="_KT_TG_1_QUYET TOAN KET CAU" xfId="1823"/>
    <cellStyle name="_KT_TG_1_REX Dot7 GiatriThanhtoan (11h 25.11)" xfId="1824"/>
    <cellStyle name="_KT_TG_1_Sheet2" xfId="1825"/>
    <cellStyle name="_KT_TG_1_Shiseido - building BQ-Submit 25.9" xfId="1826"/>
    <cellStyle name="_KT_TG_1_TH KE" xfId="1827"/>
    <cellStyle name="_KT_TG_1_THKP CAU" xfId="1828"/>
    <cellStyle name="_KT_TG_1_THKPCAU(c)" xfId="1829"/>
    <cellStyle name="_KT_TG_1_tong hop nen BTCT" xfId="1830"/>
    <cellStyle name="_KT_TG_1_tuong chan" xfId="1831"/>
    <cellStyle name="_KT_TG_1_VINATA_KURABE_XUONG(60x88)_K15.2B08-F03" xfId="1832"/>
    <cellStyle name="_KT_TG_1_water tank " xfId="1833"/>
    <cellStyle name="_KT_TG_1_XL4Poppy" xfId="1834"/>
    <cellStyle name="_KT_TG_1_XL4Poppy_XL4Test5" xfId="1835"/>
    <cellStyle name="_KT_TG_1_XL4Test5" xfId="1836"/>
    <cellStyle name="_KT_TG_2" xfId="1837"/>
    <cellStyle name="_KT_TG_2 10" xfId="1838"/>
    <cellStyle name="_KT_TG_2 11" xfId="1839"/>
    <cellStyle name="_KT_TG_2 12" xfId="1840"/>
    <cellStyle name="_KT_TG_2 13" xfId="1841"/>
    <cellStyle name="_KT_TG_2 14" xfId="1842"/>
    <cellStyle name="_KT_TG_2 15" xfId="1843"/>
    <cellStyle name="_KT_TG_2 16" xfId="1844"/>
    <cellStyle name="_KT_TG_2 17" xfId="1845"/>
    <cellStyle name="_KT_TG_2 18" xfId="1846"/>
    <cellStyle name="_KT_TG_2 19" xfId="1847"/>
    <cellStyle name="_KT_TG_2 2" xfId="1848"/>
    <cellStyle name="_KT_TG_2 20" xfId="1849"/>
    <cellStyle name="_KT_TG_2 21" xfId="1850"/>
    <cellStyle name="_KT_TG_2 22" xfId="1851"/>
    <cellStyle name="_KT_TG_2 23" xfId="1852"/>
    <cellStyle name="_KT_TG_2 24" xfId="1853"/>
    <cellStyle name="_KT_TG_2 25" xfId="1854"/>
    <cellStyle name="_KT_TG_2 26" xfId="1855"/>
    <cellStyle name="_KT_TG_2 27" xfId="1856"/>
    <cellStyle name="_KT_TG_2 28" xfId="1857"/>
    <cellStyle name="_KT_TG_2 29" xfId="1858"/>
    <cellStyle name="_KT_TG_2 3" xfId="1859"/>
    <cellStyle name="_KT_TG_2 4" xfId="1860"/>
    <cellStyle name="_KT_TG_2 5" xfId="1861"/>
    <cellStyle name="_KT_TG_2 6" xfId="1862"/>
    <cellStyle name="_KT_TG_2 7" xfId="1863"/>
    <cellStyle name="_KT_TG_2 8" xfId="1864"/>
    <cellStyle name="_KT_TG_2 9" xfId="1865"/>
    <cellStyle name="_KT_TG_2_51MK HosoThanhtoan AB" xfId="1866"/>
    <cellStyle name="_KT_TG_2_bang gia ap dung 2005" xfId="1867"/>
    <cellStyle name="_KT_TG_2_BANGTIENLUONG.SO SANH" xfId="1868"/>
    <cellStyle name="_KT_TG_2_BAO CAO KLCT PT2000" xfId="1869"/>
    <cellStyle name="_KT_TG_2_BAO CAO PT2000" xfId="1870"/>
    <cellStyle name="_KT_TG_2_BAO CAO PT2000_Book1" xfId="1871"/>
    <cellStyle name="_KT_TG_2_Bao cao XDCB 2001 - T11 KH dieu chinh 20-11-THAI" xfId="1872"/>
    <cellStyle name="_KT_TG_2_bg-TTO-051104" xfId="1873"/>
    <cellStyle name="_KT_TG_2_Book1" xfId="1874"/>
    <cellStyle name="_KT_TG_2_Book1 2" xfId="1875"/>
    <cellStyle name="_KT_TG_2_Book1_1" xfId="1876"/>
    <cellStyle name="_KT_TG_2_Book1_1 2" xfId="1877"/>
    <cellStyle name="_KT_TG_2_Book1_1_1.BoQ Civil-Horizon 13.12.2008" xfId="1878"/>
    <cellStyle name="_KT_TG_2_Book1_1_BOQ Ph 2- Civil 2010.03.02 " xfId="1879"/>
    <cellStyle name="_KT_TG_2_Book1_1_Cau tao gia Nop thau" xfId="1880"/>
    <cellStyle name="_KT_TG_2_Book1_1_Cong tac chuan bi Cao su" xfId="1881"/>
    <cellStyle name="_KT_TG_2_Book1_1_CTC - BoQ Agrex Building" xfId="1882"/>
    <cellStyle name="_KT_TG_2_Book1_1_CTCBi FICO-Loan" xfId="1883"/>
    <cellStyle name="_KT_TG_2_Book1_1_C公司报价SUPOR30-6-07 CD" xfId="1884"/>
    <cellStyle name="_KT_TG_2_Book1_1_DanhMucDonGiaVTTB_Dien_TAM" xfId="1885"/>
    <cellStyle name="_KT_TG_2_Book1_1_F6A&amp; F14-BoQ-Civil- Masan- rev04" xfId="1886"/>
    <cellStyle name="_KT_TG_2_Book1_2" xfId="1887"/>
    <cellStyle name="_KT_TG_2_Book1_2 2" xfId="1888"/>
    <cellStyle name="_KT_TG_2_Book1_2_1.BoQ Civil-Horizon 13.12.2008" xfId="1889"/>
    <cellStyle name="_KT_TG_2_Book1_2_BOQ Ph 2- Civil 2010.03.02 " xfId="1890"/>
    <cellStyle name="_KT_TG_2_Book1_2_Cau tao gia Nop thau" xfId="1891"/>
    <cellStyle name="_KT_TG_2_Book1_2_Cong tac chuan bi Cao su" xfId="1892"/>
    <cellStyle name="_KT_TG_2_Book1_2_C公司报价SUPOR30-6-07 CD" xfId="1893"/>
    <cellStyle name="_KT_TG_2_Book1_2_F6A&amp; F14-BoQ-Civil- Masan- rev04" xfId="1894"/>
    <cellStyle name="_KT_TG_2_Book1_3" xfId="1895"/>
    <cellStyle name="_KT_TG_2_Book1_3_1.BoQ Civil-Horizon 13.12.2008" xfId="1896"/>
    <cellStyle name="_KT_TG_2_Book1_3_Book1" xfId="1897"/>
    <cellStyle name="_KT_TG_2_Book1_3_BOQ Ph 2- Civil 2010.03.02 " xfId="1898"/>
    <cellStyle name="_KT_TG_2_Book1_3_C公司报价SUPOR30-6-07 CD" xfId="1899"/>
    <cellStyle name="_KT_TG_2_Book1_4" xfId="1900"/>
    <cellStyle name="_KT_TG_2_Book1_4 2" xfId="1901"/>
    <cellStyle name="_KT_TG_2_Book1_4_Book1" xfId="1902"/>
    <cellStyle name="_KT_TG_2_Book1_4_BOQ Ph 2- Civil 2010.03.02 " xfId="1903"/>
    <cellStyle name="_KT_TG_2_Book1_4_DUTOAN" xfId="1904"/>
    <cellStyle name="_KT_TG_2_Book1_bang gia ap dung 2005" xfId="1905"/>
    <cellStyle name="_KT_TG_2_Book1_BANGTIENLUONG.SO SANH" xfId="1906"/>
    <cellStyle name="_KT_TG_2_Book1_bg-TTO-051104" xfId="1907"/>
    <cellStyle name="_KT_TG_2_Book1_Book1" xfId="1908"/>
    <cellStyle name="_KT_TG_2_Book1_Book2" xfId="1909"/>
    <cellStyle name="_KT_TG_2_Book1_BOQ 28-4-09 - goi NBB" xfId="1910"/>
    <cellStyle name="_KT_TG_2_Book1_BOQ Ph 2- Civil 2010.03.02 " xfId="1911"/>
    <cellStyle name="_KT_TG_2_Book1_BOQ-NH DV 123 Ly Chinh Thang (Final)" xfId="1912"/>
    <cellStyle name="_KT_TG_2_Book1_BOQ-Ninh Binh-Bungalow 1C-00-Summary" xfId="1913"/>
    <cellStyle name="_KT_TG_2_Book1_BOQ-Thuan thao (Tai 07May)" xfId="1914"/>
    <cellStyle name="_KT_TG_2_Book1_Cau tao gia Nop thau" xfId="1915"/>
    <cellStyle name="_KT_TG_2_Book1_Cau tao gia phan Tho (ham + Than) 15-9-08" xfId="1916"/>
    <cellStyle name="_KT_TG_2_Book1_CAU TAO GIA THE OCEAN VILLAS DANANG" xfId="1917"/>
    <cellStyle name="_KT_TG_2_Book1_cong tac chuan bi Nhatrang Plaza" xfId="1918"/>
    <cellStyle name="_KT_TG_2_Book1_Cong tac chuan bi-Thanh" xfId="1919"/>
    <cellStyle name="_KT_TG_2_Book1_Copy of Cau tao gia Mau" xfId="1920"/>
    <cellStyle name="_KT_TG_2_Book1_CTC - BoQ Agrex Building" xfId="1921"/>
    <cellStyle name="_KT_TG_2_Book1_CTCBi FICO-Loan" xfId="1922"/>
    <cellStyle name="_KT_TG_2_Book1_C公司报价SUPOR30-6-07 CD" xfId="1923"/>
    <cellStyle name="_KT_TG_2_Book1_DanhMucDonGiaVTTB_Dien_TAM" xfId="1924"/>
    <cellStyle name="_KT_TG_2_Book1_DT Tram110kv LMX-xld4" xfId="1925"/>
    <cellStyle name="_KT_TG_2_Book1_Shiseido - building BQ-Submit 25.9" xfId="1926"/>
    <cellStyle name="_KT_TG_2_Book1_TH KE" xfId="1927"/>
    <cellStyle name="_KT_TG_2_Book1_VINATA_KURABE_XUONG(60x88)_K15.2B08-F03" xfId="1928"/>
    <cellStyle name="_KT_TG_2_Book1_XL4Poppy" xfId="1929"/>
    <cellStyle name="_KT_TG_2_Book1_XL4Test5" xfId="1930"/>
    <cellStyle name="_KT_TG_2_Book2" xfId="1931"/>
    <cellStyle name="_KT_TG_2_BOQ 28-4-09 - goi NBB" xfId="1932"/>
    <cellStyle name="_KT_TG_2_BOQ Ph 2- Civil 2010.03.02 " xfId="1933"/>
    <cellStyle name="_KT_TG_2_BOQ-NH DV 123 Ly Chinh Thang (Final)" xfId="1934"/>
    <cellStyle name="_KT_TG_2_BOQ-Ninh Binh-Bungalow 1C-00-Summary" xfId="1935"/>
    <cellStyle name="_KT_TG_2_BOQ-Thuan thao (Tai 07May)" xfId="1936"/>
    <cellStyle name="_KT_TG_2_Cau tao gia Nop thau" xfId="1937"/>
    <cellStyle name="_KT_TG_2_Cau tao gia phan Tho (ham + Than) 15-9-08" xfId="1938"/>
    <cellStyle name="_KT_TG_2_CAU TAO GIA THE OCEAN VILLAS DANANG" xfId="1939"/>
    <cellStyle name="_KT_TG_2_cong tac chuan bi Nhatrang Plaza" xfId="1940"/>
    <cellStyle name="_KT_TG_2_Cong tac chuan bi-Thanh" xfId="1941"/>
    <cellStyle name="_KT_TG_2_Copy of Cau tao gia Mau" xfId="1942"/>
    <cellStyle name="_KT_TG_2_CTC - BoQ Agrex Building" xfId="1943"/>
    <cellStyle name="_KT_TG_2_CTCBi FICO-Loan" xfId="1944"/>
    <cellStyle name="_KT_TG_2_C公司报价SUPOR30-6-07 CD" xfId="1945"/>
    <cellStyle name="_KT_TG_2_DAU NOI PL-CL TAI PHU LAMHC" xfId="1946"/>
    <cellStyle name="_KT_TG_2_Dcdtoan-bcnckt " xfId="1947"/>
    <cellStyle name="_KT_TG_2_Dcdtoan-bcnckt _XL4Poppy" xfId="1948"/>
    <cellStyle name="_KT_TG_2_Dcdtoan-bcnckt _XL4Test5" xfId="1949"/>
    <cellStyle name="_KT_TG_2_Dongia2-2003" xfId="1950"/>
    <cellStyle name="_KT_TG_2_DT kho 50x72 ,52x45m -11-5" xfId="1951"/>
    <cellStyle name="_KT_TG_2_DT kho 50x72 ,52x45m ASIA NUTRITION" xfId="1952"/>
    <cellStyle name="_KT_TG_2_DT Tram110kv LMX-xld4" xfId="1953"/>
    <cellStyle name="_KT_TG_2_DTCDT MR.2N110.HOCMON.TDTOAN.CCUNG" xfId="1954"/>
    <cellStyle name="_KT_TG_2_DTkho 52x70m ASIA NUTRITION" xfId="1955"/>
    <cellStyle name="_KT_TG_2_DTkho 52x70m ASIA NUTRITION-change-tuong bt6m" xfId="1956"/>
    <cellStyle name="_KT_TG_2_DTkho 52x70m ASIA NUTRITION-seno betong" xfId="1957"/>
    <cellStyle name="_KT_TG_2_Du-toan TND" xfId="1958"/>
    <cellStyle name="_KT_TG_2_DutoanCCG" xfId="1959"/>
    <cellStyle name="_KT_TG_2_DutoanH2T2" xfId="1960"/>
    <cellStyle name="_KT_TG_2_He thong thoat thai duong C1" xfId="1961"/>
    <cellStyle name="_KT_TG_2_He thong thoat thai duong C7" xfId="1962"/>
    <cellStyle name="_KT_TG_2_Lora-tungchau" xfId="1963"/>
    <cellStyle name="_KT_TG_2_MBA-TDDONG" xfId="1964"/>
    <cellStyle name="_KT_TG_2_moi" xfId="1965"/>
    <cellStyle name="_KT_TG_2_moi_XL4Poppy" xfId="1966"/>
    <cellStyle name="_KT_TG_2_moi_XL4Test5" xfId="1967"/>
    <cellStyle name="_KT_TG_2_Mong" xfId="1968"/>
    <cellStyle name="_KT_TG_2_OFFICE_30X15" xfId="1969"/>
    <cellStyle name="_KT_TG_2_PGIA-phieu tham tra Kho bac" xfId="1970"/>
    <cellStyle name="_KT_TG_2_PT02-02" xfId="1971"/>
    <cellStyle name="_KT_TG_2_PT02-02_Book1" xfId="1972"/>
    <cellStyle name="_KT_TG_2_PT02-02_MBA-TDDONG" xfId="1973"/>
    <cellStyle name="_KT_TG_2_PT02-02_PHIEU KIEM TRA KSTK-BCNCKT(LDIEN2001)" xfId="1974"/>
    <cellStyle name="_KT_TG_2_PT02-02_VTTB PT2001" xfId="1975"/>
    <cellStyle name="_KT_TG_2_PT02-03" xfId="1976"/>
    <cellStyle name="_KT_TG_2_PT02-03_Book1" xfId="1977"/>
    <cellStyle name="_KT_TG_2_PT02-03_MBA-TDDONG" xfId="1978"/>
    <cellStyle name="_KT_TG_2_PT02-03_PHIEU KIEM TRA KSTK-BCNCKT(LDIEN2001)" xfId="1979"/>
    <cellStyle name="_KT_TG_2_PT02-03_VTTB PT2001" xfId="1980"/>
    <cellStyle name="_KT_TG_2_Qt-HT3PQ1(CauKho)" xfId="1981"/>
    <cellStyle name="_KT_TG_2_Qt-HT3PQ1(CauKho)_Don gia quy 3 nam 2003 - Ban Dien Luc" xfId="1982"/>
    <cellStyle name="_KT_TG_2_Qt-HT3PQ1(CauKho)_NC-VL2-2003" xfId="1983"/>
    <cellStyle name="_KT_TG_2_Qt-HT3PQ1(CauKho)_NC-VL2-2003_1" xfId="1984"/>
    <cellStyle name="_KT_TG_2_Qt-HT3PQ1(CauKho)_XL4Test5" xfId="1985"/>
    <cellStyle name="_KT_TG_2_Qt-HT3PQ1(CauKho)_XL4Test5_1" xfId="1986"/>
    <cellStyle name="_KT_TG_2_QUYET TOAN KET CAU" xfId="1987"/>
    <cellStyle name="_KT_TG_2_REX Dot7 GiatriThanhtoan (11h 25.11)" xfId="1988"/>
    <cellStyle name="_KT_TG_2_Sheet2" xfId="1989"/>
    <cellStyle name="_KT_TG_2_Shiseido - building BQ-Submit 25.9" xfId="1990"/>
    <cellStyle name="_KT_TG_2_TH KE" xfId="1991"/>
    <cellStyle name="_KT_TG_2_tong hop nen BTCT" xfId="1992"/>
    <cellStyle name="_KT_TG_2_tuong chan" xfId="1993"/>
    <cellStyle name="_KT_TG_2_VINATA_KURABE_XUONG(60x88)_K15.2B08-F03" xfId="1994"/>
    <cellStyle name="_KT_TG_2_water tank " xfId="1995"/>
    <cellStyle name="_KT_TG_2_XL4Poppy" xfId="1996"/>
    <cellStyle name="_KT_TG_2_XL4Poppy_XL4Test5" xfId="1997"/>
    <cellStyle name="_KT_TG_2_XL4Test5" xfId="1998"/>
    <cellStyle name="_KT_TG_3" xfId="1999"/>
    <cellStyle name="_KT_TG_4" xfId="2000"/>
    <cellStyle name="_KT_TG_4_Lora-tungchau" xfId="2001"/>
    <cellStyle name="_KT_TG_4_Qt-HT3PQ1(CauKho)" xfId="2002"/>
    <cellStyle name="_KT_TG_4_Qt-HT3PQ1(CauKho)_Don gia quy 3 nam 2003 - Ban Dien Luc" xfId="2003"/>
    <cellStyle name="_KT_TG_4_Qt-HT3PQ1(CauKho)_NC-VL2-2003" xfId="2004"/>
    <cellStyle name="_KT_TG_4_Qt-HT3PQ1(CauKho)_NC-VL2-2003_1" xfId="2005"/>
    <cellStyle name="_KT_TG_4_Qt-HT3PQ1(CauKho)_XL4Test5" xfId="2006"/>
    <cellStyle name="_KT_TG_4_Qt-HT3PQ1(CauKho)_XL4Test5_1" xfId="2007"/>
    <cellStyle name="_KTL__Monthly_claim_No(1).2" xfId="2008"/>
    <cellStyle name="_KTL__Monthly_claim_No(1).2 2" xfId="2009"/>
    <cellStyle name="_KTOAN" xfId="2010"/>
    <cellStyle name="_KTOAN1" xfId="2011"/>
    <cellStyle name="_List of Material" xfId="2012"/>
    <cellStyle name="_Lora-tungchau" xfId="2013"/>
    <cellStyle name="_Lora-tungchau 2" xfId="2014"/>
    <cellStyle name="_Lora-tungchau_1.BoQ Civil-Horizon 13.12.2008" xfId="2015"/>
    <cellStyle name="_Lora-tungchau_BOQ Ph 2- Civil 2010.03.02 " xfId="2016"/>
    <cellStyle name="_Lora-tungchau_C公司报价SUPOR30-6-07 CD" xfId="2017"/>
    <cellStyle name="_Lora-tungchau_F6A&amp; F14-BoQ-Civil- Masan- rev04" xfId="2018"/>
    <cellStyle name="_Lora-tungchau_GAMUDA-6 BALANCE VILLAS NAM PHU 29.11.2008" xfId="2019"/>
    <cellStyle name="_Lora-tungchau_XUONG 1 - SCAVI PHONG DIEN - HUE" xfId="2020"/>
    <cellStyle name="_LuuNgay07-08-2006DT KHI DIEN DAM CA MAU" xfId="2021"/>
    <cellStyle name="_May'06 F29 Est. Preso Back Up_R1" xfId="2022"/>
    <cellStyle name="_May'06 F29 Est. Preso Back Up_R1 2" xfId="2023"/>
    <cellStyle name="_Normalization Apollo GPB 3rd Sty Fitout" xfId="2024"/>
    <cellStyle name="_Normalization Apollo GPB 3rd Sty Fitout 2" xfId="2025"/>
    <cellStyle name="_Normalization Apollo PhB 90% Cost" xfId="2026"/>
    <cellStyle name="_Normalization Apollo PhB 90% Cost 2" xfId="2027"/>
    <cellStyle name="_Nov CPA NGBI Roll-up" xfId="2028"/>
    <cellStyle name="_Nov CPA NGBI Roll-up 2" xfId="2029"/>
    <cellStyle name="_Oct CPA Eqpt List approved" xfId="2030"/>
    <cellStyle name="_Oct CPA Eqpt List approved 2" xfId="2031"/>
    <cellStyle name="_Oct CPA Eqpt List approved_A9 UM FCBGA_CPU Comparison " xfId="2032"/>
    <cellStyle name="_Oct CPA Eqpt List approved_A9 UM FCBGA_CPU Comparison  2" xfId="2033"/>
    <cellStyle name="_Oct CPA Eqpt List approved_A9_1.2 FCBGA utility matrix" xfId="2034"/>
    <cellStyle name="_Oct CPA Eqpt List approved_A9_1.2 FCBGA utility matrix 2" xfId="2035"/>
    <cellStyle name="_Oct CPA Eqpt List approved_Apr CPA List-PD21" xfId="2036"/>
    <cellStyle name="_Oct CPA Eqpt List approved_Apr CPA List-PD21 2" xfId="2037"/>
    <cellStyle name="_Oct CPA Eqpt List approved_CD UM 11.3 Summary 0.6 OFA" xfId="2038"/>
    <cellStyle name="_Oct CPA Eqpt List approved_CD UM 11.3 Summary 0.6 OFA 2" xfId="2039"/>
    <cellStyle name="_Oct CPA Eqpt List approved_CD UM 11.3 Summary 0.7 OFA DF" xfId="2040"/>
    <cellStyle name="_Oct CPA Eqpt List approved_CD UM 11.3 Summary 0.7 OFA DF 2" xfId="2041"/>
    <cellStyle name="_Oct CPA Eqpt List approved_CD1 Rev 11_3-100 percent Chipset" xfId="2042"/>
    <cellStyle name="_Oct CPA Eqpt List approved_CD1 Rev 11_3-100 percent Chipset 2" xfId="2043"/>
    <cellStyle name="_Oct CPA Eqpt List approved_CD1 Summary" xfId="2044"/>
    <cellStyle name="_Oct CPA Eqpt List approved_CD1 Summary 2" xfId="2045"/>
    <cellStyle name="_Oct CPA Eqpt List approved_CD6 Facilities Load-ChWModel" xfId="2046"/>
    <cellStyle name="_Oct CPA Eqpt List approved_CD6 Facilities Load-ChWModel 2" xfId="2047"/>
    <cellStyle name="_Oct CPA Eqpt List approved_CD6 Util Matrix-FCPGA" xfId="2048"/>
    <cellStyle name="_Oct CPA Eqpt List approved_CD6 Util Matrix-FCPGA 2" xfId="2049"/>
    <cellStyle name="_Oct CPA Eqpt List approved_PD2" xfId="2050"/>
    <cellStyle name="_Oct CPA Eqpt List approved_PD2 2" xfId="2051"/>
    <cellStyle name="_OFFICE_30X15" xfId="2052"/>
    <cellStyle name="_OFG-mockup1" xfId="2053"/>
    <cellStyle name="_OFG-mockup1 10" xfId="2054"/>
    <cellStyle name="_OFG-mockup1 11" xfId="2055"/>
    <cellStyle name="_OFG-mockup1 12" xfId="2056"/>
    <cellStyle name="_OFG-mockup1 13" xfId="2057"/>
    <cellStyle name="_OFG-mockup1 14" xfId="2058"/>
    <cellStyle name="_OFG-mockup1 15" xfId="2059"/>
    <cellStyle name="_OFG-mockup1 16" xfId="2060"/>
    <cellStyle name="_OFG-mockup1 17" xfId="2061"/>
    <cellStyle name="_OFG-mockup1 2" xfId="2062"/>
    <cellStyle name="_OFG-mockup1 3" xfId="2063"/>
    <cellStyle name="_OFG-mockup1 4" xfId="2064"/>
    <cellStyle name="_OFG-mockup1 5" xfId="2065"/>
    <cellStyle name="_OFG-mockup1 6" xfId="2066"/>
    <cellStyle name="_OFG-mockup1 7" xfId="2067"/>
    <cellStyle name="_OFG-mockup1 8" xfId="2068"/>
    <cellStyle name="_OFG-mockup1 9" xfId="2069"/>
    <cellStyle name="_OFG-mockup1_1" xfId="2070"/>
    <cellStyle name="_OFG-mockup1_1 10" xfId="2071"/>
    <cellStyle name="_OFG-mockup1_1 10 2" xfId="2072"/>
    <cellStyle name="_OFG-mockup1_1 11" xfId="2073"/>
    <cellStyle name="_OFG-mockup1_1 11 2" xfId="2074"/>
    <cellStyle name="_OFG-mockup1_1 12" xfId="2075"/>
    <cellStyle name="_OFG-mockup1_1 12 2" xfId="2076"/>
    <cellStyle name="_OFG-mockup1_1 13" xfId="2077"/>
    <cellStyle name="_OFG-mockup1_1 13 2" xfId="2078"/>
    <cellStyle name="_OFG-mockup1_1 14" xfId="2079"/>
    <cellStyle name="_OFG-mockup1_1 14 2" xfId="2080"/>
    <cellStyle name="_OFG-mockup1_1 15" xfId="2081"/>
    <cellStyle name="_OFG-mockup1_1 15 2" xfId="2082"/>
    <cellStyle name="_OFG-mockup1_1 16" xfId="2083"/>
    <cellStyle name="_OFG-mockup1_1 16 2" xfId="2084"/>
    <cellStyle name="_OFG-mockup1_1 17" xfId="2085"/>
    <cellStyle name="_OFG-mockup1_1 17 2" xfId="2086"/>
    <cellStyle name="_OFG-mockup1_1 18" xfId="2087"/>
    <cellStyle name="_OFG-mockup1_1 2" xfId="2088"/>
    <cellStyle name="_OFG-mockup1_1 2 2" xfId="2089"/>
    <cellStyle name="_OFG-mockup1_1 3" xfId="2090"/>
    <cellStyle name="_OFG-mockup1_1 3 2" xfId="2091"/>
    <cellStyle name="_OFG-mockup1_1 4" xfId="2092"/>
    <cellStyle name="_OFG-mockup1_1 4 2" xfId="2093"/>
    <cellStyle name="_OFG-mockup1_1 5" xfId="2094"/>
    <cellStyle name="_OFG-mockup1_1 5 2" xfId="2095"/>
    <cellStyle name="_OFG-mockup1_1 6" xfId="2096"/>
    <cellStyle name="_OFG-mockup1_1 6 2" xfId="2097"/>
    <cellStyle name="_OFG-mockup1_1 7" xfId="2098"/>
    <cellStyle name="_OFG-mockup1_1 7 2" xfId="2099"/>
    <cellStyle name="_OFG-mockup1_1 8" xfId="2100"/>
    <cellStyle name="_OFG-mockup1_1 8 2" xfId="2101"/>
    <cellStyle name="_OFG-mockup1_1 9" xfId="2102"/>
    <cellStyle name="_OFG-mockup1_1 9 2" xfId="2103"/>
    <cellStyle name="_OFG-mockup1_1_Apr_CPA_PG8_Prescott_Trev1" xfId="2104"/>
    <cellStyle name="_OFG-mockup1_1_Apr_CPA_PG8_Prescott_Trev1 10" xfId="2105"/>
    <cellStyle name="_OFG-mockup1_1_Apr_CPA_PG8_Prescott_Trev1 10 2" xfId="2106"/>
    <cellStyle name="_OFG-mockup1_1_Apr_CPA_PG8_Prescott_Trev1 11" xfId="2107"/>
    <cellStyle name="_OFG-mockup1_1_Apr_CPA_PG8_Prescott_Trev1 11 2" xfId="2108"/>
    <cellStyle name="_OFG-mockup1_1_Apr_CPA_PG8_Prescott_Trev1 12" xfId="2109"/>
    <cellStyle name="_OFG-mockup1_1_Apr_CPA_PG8_Prescott_Trev1 12 2" xfId="2110"/>
    <cellStyle name="_OFG-mockup1_1_Apr_CPA_PG8_Prescott_Trev1 13" xfId="2111"/>
    <cellStyle name="_OFG-mockup1_1_Apr_CPA_PG8_Prescott_Trev1 13 2" xfId="2112"/>
    <cellStyle name="_OFG-mockup1_1_Apr_CPA_PG8_Prescott_Trev1 14" xfId="2113"/>
    <cellStyle name="_OFG-mockup1_1_Apr_CPA_PG8_Prescott_Trev1 14 2" xfId="2114"/>
    <cellStyle name="_OFG-mockup1_1_Apr_CPA_PG8_Prescott_Trev1 15" xfId="2115"/>
    <cellStyle name="_OFG-mockup1_1_Apr_CPA_PG8_Prescott_Trev1 15 2" xfId="2116"/>
    <cellStyle name="_OFG-mockup1_1_Apr_CPA_PG8_Prescott_Trev1 16" xfId="2117"/>
    <cellStyle name="_OFG-mockup1_1_Apr_CPA_PG8_Prescott_Trev1 16 2" xfId="2118"/>
    <cellStyle name="_OFG-mockup1_1_Apr_CPA_PG8_Prescott_Trev1 17" xfId="2119"/>
    <cellStyle name="_OFG-mockup1_1_Apr_CPA_PG8_Prescott_Trev1 17 2" xfId="2120"/>
    <cellStyle name="_OFG-mockup1_1_Apr_CPA_PG8_Prescott_Trev1 18" xfId="2121"/>
    <cellStyle name="_OFG-mockup1_1_Apr_CPA_PG8_Prescott_Trev1 2" xfId="2122"/>
    <cellStyle name="_OFG-mockup1_1_Apr_CPA_PG8_Prescott_Trev1 2 2" xfId="2123"/>
    <cellStyle name="_OFG-mockup1_1_Apr_CPA_PG8_Prescott_Trev1 3" xfId="2124"/>
    <cellStyle name="_OFG-mockup1_1_Apr_CPA_PG8_Prescott_Trev1 3 2" xfId="2125"/>
    <cellStyle name="_OFG-mockup1_1_Apr_CPA_PG8_Prescott_Trev1 4" xfId="2126"/>
    <cellStyle name="_OFG-mockup1_1_Apr_CPA_PG8_Prescott_Trev1 4 2" xfId="2127"/>
    <cellStyle name="_OFG-mockup1_1_Apr_CPA_PG8_Prescott_Trev1 5" xfId="2128"/>
    <cellStyle name="_OFG-mockup1_1_Apr_CPA_PG8_Prescott_Trev1 5 2" xfId="2129"/>
    <cellStyle name="_OFG-mockup1_1_Apr_CPA_PG8_Prescott_Trev1 6" xfId="2130"/>
    <cellStyle name="_OFG-mockup1_1_Apr_CPA_PG8_Prescott_Trev1 6 2" xfId="2131"/>
    <cellStyle name="_OFG-mockup1_1_Apr_CPA_PG8_Prescott_Trev1 7" xfId="2132"/>
    <cellStyle name="_OFG-mockup1_1_Apr_CPA_PG8_Prescott_Trev1 7 2" xfId="2133"/>
    <cellStyle name="_OFG-mockup1_1_Apr_CPA_PG8_Prescott_Trev1 8" xfId="2134"/>
    <cellStyle name="_OFG-mockup1_1_Apr_CPA_PG8_Prescott_Trev1 8 2" xfId="2135"/>
    <cellStyle name="_OFG-mockup1_1_Apr_CPA_PG8_Prescott_Trev1 9" xfId="2136"/>
    <cellStyle name="_OFG-mockup1_1_Apr_CPA_PG8_Prescott_Trev1 9 2" xfId="2137"/>
    <cellStyle name="_OFG-mockup1_1_Apr_CPA_PG8_Prescott_Trev1_A9 UM FCBGA_CPU Comparison " xfId="2138"/>
    <cellStyle name="_OFG-mockup1_1_Apr_CPA_PG8_Prescott_Trev1_A9 UM FCBGA_CPU Comparison  10" xfId="2139"/>
    <cellStyle name="_OFG-mockup1_1_Apr_CPA_PG8_Prescott_Trev1_A9 UM FCBGA_CPU Comparison  10 2" xfId="2140"/>
    <cellStyle name="_OFG-mockup1_1_Apr_CPA_PG8_Prescott_Trev1_A9 UM FCBGA_CPU Comparison  11" xfId="2141"/>
    <cellStyle name="_OFG-mockup1_1_Apr_CPA_PG8_Prescott_Trev1_A9 UM FCBGA_CPU Comparison  11 2" xfId="2142"/>
    <cellStyle name="_OFG-mockup1_1_Apr_CPA_PG8_Prescott_Trev1_A9 UM FCBGA_CPU Comparison  12" xfId="2143"/>
    <cellStyle name="_OFG-mockup1_1_Apr_CPA_PG8_Prescott_Trev1_A9 UM FCBGA_CPU Comparison  12 2" xfId="2144"/>
    <cellStyle name="_OFG-mockup1_1_Apr_CPA_PG8_Prescott_Trev1_A9 UM FCBGA_CPU Comparison  13" xfId="2145"/>
    <cellStyle name="_OFG-mockup1_1_Apr_CPA_PG8_Prescott_Trev1_A9 UM FCBGA_CPU Comparison  13 2" xfId="2146"/>
    <cellStyle name="_OFG-mockup1_1_Apr_CPA_PG8_Prescott_Trev1_A9 UM FCBGA_CPU Comparison  14" xfId="2147"/>
    <cellStyle name="_OFG-mockup1_1_Apr_CPA_PG8_Prescott_Trev1_A9 UM FCBGA_CPU Comparison  14 2" xfId="2148"/>
    <cellStyle name="_OFG-mockup1_1_Apr_CPA_PG8_Prescott_Trev1_A9 UM FCBGA_CPU Comparison  15" xfId="2149"/>
    <cellStyle name="_OFG-mockup1_1_Apr_CPA_PG8_Prescott_Trev1_A9 UM FCBGA_CPU Comparison  15 2" xfId="2150"/>
    <cellStyle name="_OFG-mockup1_1_Apr_CPA_PG8_Prescott_Trev1_A9 UM FCBGA_CPU Comparison  16" xfId="2151"/>
    <cellStyle name="_OFG-mockup1_1_Apr_CPA_PG8_Prescott_Trev1_A9 UM FCBGA_CPU Comparison  16 2" xfId="2152"/>
    <cellStyle name="_OFG-mockup1_1_Apr_CPA_PG8_Prescott_Trev1_A9 UM FCBGA_CPU Comparison  17" xfId="2153"/>
    <cellStyle name="_OFG-mockup1_1_Apr_CPA_PG8_Prescott_Trev1_A9 UM FCBGA_CPU Comparison  17 2" xfId="2154"/>
    <cellStyle name="_OFG-mockup1_1_Apr_CPA_PG8_Prescott_Trev1_A9 UM FCBGA_CPU Comparison  18" xfId="2155"/>
    <cellStyle name="_OFG-mockup1_1_Apr_CPA_PG8_Prescott_Trev1_A9 UM FCBGA_CPU Comparison  18 2" xfId="2156"/>
    <cellStyle name="_OFG-mockup1_1_Apr_CPA_PG8_Prescott_Trev1_A9 UM FCBGA_CPU Comparison  19" xfId="2157"/>
    <cellStyle name="_OFG-mockup1_1_Apr_CPA_PG8_Prescott_Trev1_A9 UM FCBGA_CPU Comparison  19 2" xfId="2158"/>
    <cellStyle name="_OFG-mockup1_1_Apr_CPA_PG8_Prescott_Trev1_A9 UM FCBGA_CPU Comparison  2" xfId="2159"/>
    <cellStyle name="_OFG-mockup1_1_Apr_CPA_PG8_Prescott_Trev1_A9 UM FCBGA_CPU Comparison  2 10" xfId="2160"/>
    <cellStyle name="_OFG-mockup1_1_Apr_CPA_PG8_Prescott_Trev1_A9 UM FCBGA_CPU Comparison  2 10 2" xfId="2161"/>
    <cellStyle name="_OFG-mockup1_1_Apr_CPA_PG8_Prescott_Trev1_A9 UM FCBGA_CPU Comparison  2 11" xfId="2162"/>
    <cellStyle name="_OFG-mockup1_1_Apr_CPA_PG8_Prescott_Trev1_A9 UM FCBGA_CPU Comparison  2 11 2" xfId="2163"/>
    <cellStyle name="_OFG-mockup1_1_Apr_CPA_PG8_Prescott_Trev1_A9 UM FCBGA_CPU Comparison  2 12" xfId="2164"/>
    <cellStyle name="_OFG-mockup1_1_Apr_CPA_PG8_Prescott_Trev1_A9 UM FCBGA_CPU Comparison  2 12 2" xfId="2165"/>
    <cellStyle name="_OFG-mockup1_1_Apr_CPA_PG8_Prescott_Trev1_A9 UM FCBGA_CPU Comparison  2 13" xfId="2166"/>
    <cellStyle name="_OFG-mockup1_1_Apr_CPA_PG8_Prescott_Trev1_A9 UM FCBGA_CPU Comparison  2 13 2" xfId="2167"/>
    <cellStyle name="_OFG-mockup1_1_Apr_CPA_PG8_Prescott_Trev1_A9 UM FCBGA_CPU Comparison  2 14" xfId="2168"/>
    <cellStyle name="_OFG-mockup1_1_Apr_CPA_PG8_Prescott_Trev1_A9 UM FCBGA_CPU Comparison  2 14 2" xfId="2169"/>
    <cellStyle name="_OFG-mockup1_1_Apr_CPA_PG8_Prescott_Trev1_A9 UM FCBGA_CPU Comparison  2 15" xfId="2170"/>
    <cellStyle name="_OFG-mockup1_1_Apr_CPA_PG8_Prescott_Trev1_A9 UM FCBGA_CPU Comparison  2 15 2" xfId="2171"/>
    <cellStyle name="_OFG-mockup1_1_Apr_CPA_PG8_Prescott_Trev1_A9 UM FCBGA_CPU Comparison  2 16" xfId="2172"/>
    <cellStyle name="_OFG-mockup1_1_Apr_CPA_PG8_Prescott_Trev1_A9 UM FCBGA_CPU Comparison  2 16 2" xfId="2173"/>
    <cellStyle name="_OFG-mockup1_1_Apr_CPA_PG8_Prescott_Trev1_A9 UM FCBGA_CPU Comparison  2 17" xfId="2174"/>
    <cellStyle name="_OFG-mockup1_1_Apr_CPA_PG8_Prescott_Trev1_A9 UM FCBGA_CPU Comparison  2 17 2" xfId="2175"/>
    <cellStyle name="_OFG-mockup1_1_Apr_CPA_PG8_Prescott_Trev1_A9 UM FCBGA_CPU Comparison  2 18" xfId="2176"/>
    <cellStyle name="_OFG-mockup1_1_Apr_CPA_PG8_Prescott_Trev1_A9 UM FCBGA_CPU Comparison  2 2" xfId="2177"/>
    <cellStyle name="_OFG-mockup1_1_Apr_CPA_PG8_Prescott_Trev1_A9 UM FCBGA_CPU Comparison  2 2 2" xfId="2178"/>
    <cellStyle name="_OFG-mockup1_1_Apr_CPA_PG8_Prescott_Trev1_A9 UM FCBGA_CPU Comparison  2 3" xfId="2179"/>
    <cellStyle name="_OFG-mockup1_1_Apr_CPA_PG8_Prescott_Trev1_A9 UM FCBGA_CPU Comparison  2 3 2" xfId="2180"/>
    <cellStyle name="_OFG-mockup1_1_Apr_CPA_PG8_Prescott_Trev1_A9 UM FCBGA_CPU Comparison  2 4" xfId="2181"/>
    <cellStyle name="_OFG-mockup1_1_Apr_CPA_PG8_Prescott_Trev1_A9 UM FCBGA_CPU Comparison  2 4 2" xfId="2182"/>
    <cellStyle name="_OFG-mockup1_1_Apr_CPA_PG8_Prescott_Trev1_A9 UM FCBGA_CPU Comparison  2 5" xfId="2183"/>
    <cellStyle name="_OFG-mockup1_1_Apr_CPA_PG8_Prescott_Trev1_A9 UM FCBGA_CPU Comparison  2 5 2" xfId="2184"/>
    <cellStyle name="_OFG-mockup1_1_Apr_CPA_PG8_Prescott_Trev1_A9 UM FCBGA_CPU Comparison  2 6" xfId="2185"/>
    <cellStyle name="_OFG-mockup1_1_Apr_CPA_PG8_Prescott_Trev1_A9 UM FCBGA_CPU Comparison  2 6 2" xfId="2186"/>
    <cellStyle name="_OFG-mockup1_1_Apr_CPA_PG8_Prescott_Trev1_A9 UM FCBGA_CPU Comparison  2 7" xfId="2187"/>
    <cellStyle name="_OFG-mockup1_1_Apr_CPA_PG8_Prescott_Trev1_A9 UM FCBGA_CPU Comparison  2 7 2" xfId="2188"/>
    <cellStyle name="_OFG-mockup1_1_Apr_CPA_PG8_Prescott_Trev1_A9 UM FCBGA_CPU Comparison  2 8" xfId="2189"/>
    <cellStyle name="_OFG-mockup1_1_Apr_CPA_PG8_Prescott_Trev1_A9 UM FCBGA_CPU Comparison  2 8 2" xfId="2190"/>
    <cellStyle name="_OFG-mockup1_1_Apr_CPA_PG8_Prescott_Trev1_A9 UM FCBGA_CPU Comparison  2 9" xfId="2191"/>
    <cellStyle name="_OFG-mockup1_1_Apr_CPA_PG8_Prescott_Trev1_A9 UM FCBGA_CPU Comparison  2 9 2" xfId="2192"/>
    <cellStyle name="_OFG-mockup1_1_Apr_CPA_PG8_Prescott_Trev1_A9 UM FCBGA_CPU Comparison  20" xfId="2193"/>
    <cellStyle name="_OFG-mockup1_1_Apr_CPA_PG8_Prescott_Trev1_A9 UM FCBGA_CPU Comparison  20 2" xfId="2194"/>
    <cellStyle name="_OFG-mockup1_1_Apr_CPA_PG8_Prescott_Trev1_A9 UM FCBGA_CPU Comparison  21" xfId="2195"/>
    <cellStyle name="_OFG-mockup1_1_Apr_CPA_PG8_Prescott_Trev1_A9 UM FCBGA_CPU Comparison  3" xfId="2196"/>
    <cellStyle name="_OFG-mockup1_1_Apr_CPA_PG8_Prescott_Trev1_A9 UM FCBGA_CPU Comparison  3 10" xfId="2197"/>
    <cellStyle name="_OFG-mockup1_1_Apr_CPA_PG8_Prescott_Trev1_A9 UM FCBGA_CPU Comparison  3 10 2" xfId="2198"/>
    <cellStyle name="_OFG-mockup1_1_Apr_CPA_PG8_Prescott_Trev1_A9 UM FCBGA_CPU Comparison  3 11" xfId="2199"/>
    <cellStyle name="_OFG-mockup1_1_Apr_CPA_PG8_Prescott_Trev1_A9 UM FCBGA_CPU Comparison  3 11 2" xfId="2200"/>
    <cellStyle name="_OFG-mockup1_1_Apr_CPA_PG8_Prescott_Trev1_A9 UM FCBGA_CPU Comparison  3 12" xfId="2201"/>
    <cellStyle name="_OFG-mockup1_1_Apr_CPA_PG8_Prescott_Trev1_A9 UM FCBGA_CPU Comparison  3 12 2" xfId="2202"/>
    <cellStyle name="_OFG-mockup1_1_Apr_CPA_PG8_Prescott_Trev1_A9 UM FCBGA_CPU Comparison  3 13" xfId="2203"/>
    <cellStyle name="_OFG-mockup1_1_Apr_CPA_PG8_Prescott_Trev1_A9 UM FCBGA_CPU Comparison  3 13 2" xfId="2204"/>
    <cellStyle name="_OFG-mockup1_1_Apr_CPA_PG8_Prescott_Trev1_A9 UM FCBGA_CPU Comparison  3 14" xfId="2205"/>
    <cellStyle name="_OFG-mockup1_1_Apr_CPA_PG8_Prescott_Trev1_A9 UM FCBGA_CPU Comparison  3 14 2" xfId="2206"/>
    <cellStyle name="_OFG-mockup1_1_Apr_CPA_PG8_Prescott_Trev1_A9 UM FCBGA_CPU Comparison  3 15" xfId="2207"/>
    <cellStyle name="_OFG-mockup1_1_Apr_CPA_PG8_Prescott_Trev1_A9 UM FCBGA_CPU Comparison  3 15 2" xfId="2208"/>
    <cellStyle name="_OFG-mockup1_1_Apr_CPA_PG8_Prescott_Trev1_A9 UM FCBGA_CPU Comparison  3 16" xfId="2209"/>
    <cellStyle name="_OFG-mockup1_1_Apr_CPA_PG8_Prescott_Trev1_A9 UM FCBGA_CPU Comparison  3 16 2" xfId="2210"/>
    <cellStyle name="_OFG-mockup1_1_Apr_CPA_PG8_Prescott_Trev1_A9 UM FCBGA_CPU Comparison  3 17" xfId="2211"/>
    <cellStyle name="_OFG-mockup1_1_Apr_CPA_PG8_Prescott_Trev1_A9 UM FCBGA_CPU Comparison  3 17 2" xfId="2212"/>
    <cellStyle name="_OFG-mockup1_1_Apr_CPA_PG8_Prescott_Trev1_A9 UM FCBGA_CPU Comparison  3 18" xfId="2213"/>
    <cellStyle name="_OFG-mockup1_1_Apr_CPA_PG8_Prescott_Trev1_A9 UM FCBGA_CPU Comparison  3 2" xfId="2214"/>
    <cellStyle name="_OFG-mockup1_1_Apr_CPA_PG8_Prescott_Trev1_A9 UM FCBGA_CPU Comparison  3 2 2" xfId="2215"/>
    <cellStyle name="_OFG-mockup1_1_Apr_CPA_PG8_Prescott_Trev1_A9 UM FCBGA_CPU Comparison  3 3" xfId="2216"/>
    <cellStyle name="_OFG-mockup1_1_Apr_CPA_PG8_Prescott_Trev1_A9 UM FCBGA_CPU Comparison  3 3 2" xfId="2217"/>
    <cellStyle name="_OFG-mockup1_1_Apr_CPA_PG8_Prescott_Trev1_A9 UM FCBGA_CPU Comparison  3 4" xfId="2218"/>
    <cellStyle name="_OFG-mockup1_1_Apr_CPA_PG8_Prescott_Trev1_A9 UM FCBGA_CPU Comparison  3 4 2" xfId="2219"/>
    <cellStyle name="_OFG-mockup1_1_Apr_CPA_PG8_Prescott_Trev1_A9 UM FCBGA_CPU Comparison  3 5" xfId="2220"/>
    <cellStyle name="_OFG-mockup1_1_Apr_CPA_PG8_Prescott_Trev1_A9 UM FCBGA_CPU Comparison  3 5 2" xfId="2221"/>
    <cellStyle name="_OFG-mockup1_1_Apr_CPA_PG8_Prescott_Trev1_A9 UM FCBGA_CPU Comparison  3 6" xfId="2222"/>
    <cellStyle name="_OFG-mockup1_1_Apr_CPA_PG8_Prescott_Trev1_A9 UM FCBGA_CPU Comparison  3 6 2" xfId="2223"/>
    <cellStyle name="_OFG-mockup1_1_Apr_CPA_PG8_Prescott_Trev1_A9 UM FCBGA_CPU Comparison  3 7" xfId="2224"/>
    <cellStyle name="_OFG-mockup1_1_Apr_CPA_PG8_Prescott_Trev1_A9 UM FCBGA_CPU Comparison  3 7 2" xfId="2225"/>
    <cellStyle name="_OFG-mockup1_1_Apr_CPA_PG8_Prescott_Trev1_A9 UM FCBGA_CPU Comparison  3 8" xfId="2226"/>
    <cellStyle name="_OFG-mockup1_1_Apr_CPA_PG8_Prescott_Trev1_A9 UM FCBGA_CPU Comparison  3 8 2" xfId="2227"/>
    <cellStyle name="_OFG-mockup1_1_Apr_CPA_PG8_Prescott_Trev1_A9 UM FCBGA_CPU Comparison  3 9" xfId="2228"/>
    <cellStyle name="_OFG-mockup1_1_Apr_CPA_PG8_Prescott_Trev1_A9 UM FCBGA_CPU Comparison  3 9 2" xfId="2229"/>
    <cellStyle name="_OFG-mockup1_1_Apr_CPA_PG8_Prescott_Trev1_A9 UM FCBGA_CPU Comparison  4" xfId="2230"/>
    <cellStyle name="_OFG-mockup1_1_Apr_CPA_PG8_Prescott_Trev1_A9 UM FCBGA_CPU Comparison  4 10" xfId="2231"/>
    <cellStyle name="_OFG-mockup1_1_Apr_CPA_PG8_Prescott_Trev1_A9 UM FCBGA_CPU Comparison  4 10 2" xfId="2232"/>
    <cellStyle name="_OFG-mockup1_1_Apr_CPA_PG8_Prescott_Trev1_A9 UM FCBGA_CPU Comparison  4 11" xfId="2233"/>
    <cellStyle name="_OFG-mockup1_1_Apr_CPA_PG8_Prescott_Trev1_A9 UM FCBGA_CPU Comparison  4 11 2" xfId="2234"/>
    <cellStyle name="_OFG-mockup1_1_Apr_CPA_PG8_Prescott_Trev1_A9 UM FCBGA_CPU Comparison  4 12" xfId="2235"/>
    <cellStyle name="_OFG-mockup1_1_Apr_CPA_PG8_Prescott_Trev1_A9 UM FCBGA_CPU Comparison  4 12 2" xfId="2236"/>
    <cellStyle name="_OFG-mockup1_1_Apr_CPA_PG8_Prescott_Trev1_A9 UM FCBGA_CPU Comparison  4 13" xfId="2237"/>
    <cellStyle name="_OFG-mockup1_1_Apr_CPA_PG8_Prescott_Trev1_A9 UM FCBGA_CPU Comparison  4 13 2" xfId="2238"/>
    <cellStyle name="_OFG-mockup1_1_Apr_CPA_PG8_Prescott_Trev1_A9 UM FCBGA_CPU Comparison  4 14" xfId="2239"/>
    <cellStyle name="_OFG-mockup1_1_Apr_CPA_PG8_Prescott_Trev1_A9 UM FCBGA_CPU Comparison  4 14 2" xfId="2240"/>
    <cellStyle name="_OFG-mockup1_1_Apr_CPA_PG8_Prescott_Trev1_A9 UM FCBGA_CPU Comparison  4 15" xfId="2241"/>
    <cellStyle name="_OFG-mockup1_1_Apr_CPA_PG8_Prescott_Trev1_A9 UM FCBGA_CPU Comparison  4 15 2" xfId="2242"/>
    <cellStyle name="_OFG-mockup1_1_Apr_CPA_PG8_Prescott_Trev1_A9 UM FCBGA_CPU Comparison  4 16" xfId="2243"/>
    <cellStyle name="_OFG-mockup1_1_Apr_CPA_PG8_Prescott_Trev1_A9 UM FCBGA_CPU Comparison  4 16 2" xfId="2244"/>
    <cellStyle name="_OFG-mockup1_1_Apr_CPA_PG8_Prescott_Trev1_A9 UM FCBGA_CPU Comparison  4 17" xfId="2245"/>
    <cellStyle name="_OFG-mockup1_1_Apr_CPA_PG8_Prescott_Trev1_A9 UM FCBGA_CPU Comparison  4 17 2" xfId="2246"/>
    <cellStyle name="_OFG-mockup1_1_Apr_CPA_PG8_Prescott_Trev1_A9 UM FCBGA_CPU Comparison  4 18" xfId="2247"/>
    <cellStyle name="_OFG-mockup1_1_Apr_CPA_PG8_Prescott_Trev1_A9 UM FCBGA_CPU Comparison  4 2" xfId="2248"/>
    <cellStyle name="_OFG-mockup1_1_Apr_CPA_PG8_Prescott_Trev1_A9 UM FCBGA_CPU Comparison  4 2 2" xfId="2249"/>
    <cellStyle name="_OFG-mockup1_1_Apr_CPA_PG8_Prescott_Trev1_A9 UM FCBGA_CPU Comparison  4 3" xfId="2250"/>
    <cellStyle name="_OFG-mockup1_1_Apr_CPA_PG8_Prescott_Trev1_A9 UM FCBGA_CPU Comparison  4 3 2" xfId="2251"/>
    <cellStyle name="_OFG-mockup1_1_Apr_CPA_PG8_Prescott_Trev1_A9 UM FCBGA_CPU Comparison  4 4" xfId="2252"/>
    <cellStyle name="_OFG-mockup1_1_Apr_CPA_PG8_Prescott_Trev1_A9 UM FCBGA_CPU Comparison  4 4 2" xfId="2253"/>
    <cellStyle name="_OFG-mockup1_1_Apr_CPA_PG8_Prescott_Trev1_A9 UM FCBGA_CPU Comparison  4 5" xfId="2254"/>
    <cellStyle name="_OFG-mockup1_1_Apr_CPA_PG8_Prescott_Trev1_A9 UM FCBGA_CPU Comparison  4 5 2" xfId="2255"/>
    <cellStyle name="_OFG-mockup1_1_Apr_CPA_PG8_Prescott_Trev1_A9 UM FCBGA_CPU Comparison  4 6" xfId="2256"/>
    <cellStyle name="_OFG-mockup1_1_Apr_CPA_PG8_Prescott_Trev1_A9 UM FCBGA_CPU Comparison  4 6 2" xfId="2257"/>
    <cellStyle name="_OFG-mockup1_1_Apr_CPA_PG8_Prescott_Trev1_A9 UM FCBGA_CPU Comparison  4 7" xfId="2258"/>
    <cellStyle name="_OFG-mockup1_1_Apr_CPA_PG8_Prescott_Trev1_A9 UM FCBGA_CPU Comparison  4 7 2" xfId="2259"/>
    <cellStyle name="_OFG-mockup1_1_Apr_CPA_PG8_Prescott_Trev1_A9 UM FCBGA_CPU Comparison  4 8" xfId="2260"/>
    <cellStyle name="_OFG-mockup1_1_Apr_CPA_PG8_Prescott_Trev1_A9 UM FCBGA_CPU Comparison  4 8 2" xfId="2261"/>
    <cellStyle name="_OFG-mockup1_1_Apr_CPA_PG8_Prescott_Trev1_A9 UM FCBGA_CPU Comparison  4 9" xfId="2262"/>
    <cellStyle name="_OFG-mockup1_1_Apr_CPA_PG8_Prescott_Trev1_A9 UM FCBGA_CPU Comparison  4 9 2" xfId="2263"/>
    <cellStyle name="_OFG-mockup1_1_Apr_CPA_PG8_Prescott_Trev1_A9 UM FCBGA_CPU Comparison  5" xfId="2264"/>
    <cellStyle name="_OFG-mockup1_1_Apr_CPA_PG8_Prescott_Trev1_A9 UM FCBGA_CPU Comparison  5 2" xfId="2265"/>
    <cellStyle name="_OFG-mockup1_1_Apr_CPA_PG8_Prescott_Trev1_A9 UM FCBGA_CPU Comparison  6" xfId="2266"/>
    <cellStyle name="_OFG-mockup1_1_Apr_CPA_PG8_Prescott_Trev1_A9 UM FCBGA_CPU Comparison  6 2" xfId="2267"/>
    <cellStyle name="_OFG-mockup1_1_Apr_CPA_PG8_Prescott_Trev1_A9 UM FCBGA_CPU Comparison  7" xfId="2268"/>
    <cellStyle name="_OFG-mockup1_1_Apr_CPA_PG8_Prescott_Trev1_A9 UM FCBGA_CPU Comparison  7 2" xfId="2269"/>
    <cellStyle name="_OFG-mockup1_1_Apr_CPA_PG8_Prescott_Trev1_A9 UM FCBGA_CPU Comparison  8" xfId="2270"/>
    <cellStyle name="_OFG-mockup1_1_Apr_CPA_PG8_Prescott_Trev1_A9 UM FCBGA_CPU Comparison  8 2" xfId="2271"/>
    <cellStyle name="_OFG-mockup1_1_Apr_CPA_PG8_Prescott_Trev1_A9 UM FCBGA_CPU Comparison  9" xfId="2272"/>
    <cellStyle name="_OFG-mockup1_1_Apr_CPA_PG8_Prescott_Trev1_A9 UM FCBGA_CPU Comparison  9 2" xfId="2273"/>
    <cellStyle name="_OFG-mockup1_1_Apr_CPA_PG8_Prescott_Trev1_A9_1.2 FCBGA utility matrix" xfId="2274"/>
    <cellStyle name="_OFG-mockup1_1_Apr_CPA_PG8_Prescott_Trev1_A9_1.2 FCBGA utility matrix 10" xfId="2275"/>
    <cellStyle name="_OFG-mockup1_1_Apr_CPA_PG8_Prescott_Trev1_A9_1.2 FCBGA utility matrix 10 2" xfId="2276"/>
    <cellStyle name="_OFG-mockup1_1_Apr_CPA_PG8_Prescott_Trev1_A9_1.2 FCBGA utility matrix 11" xfId="2277"/>
    <cellStyle name="_OFG-mockup1_1_Apr_CPA_PG8_Prescott_Trev1_A9_1.2 FCBGA utility matrix 11 2" xfId="2278"/>
    <cellStyle name="_OFG-mockup1_1_Apr_CPA_PG8_Prescott_Trev1_A9_1.2 FCBGA utility matrix 12" xfId="2279"/>
    <cellStyle name="_OFG-mockup1_1_Apr_CPA_PG8_Prescott_Trev1_A9_1.2 FCBGA utility matrix 12 2" xfId="2280"/>
    <cellStyle name="_OFG-mockup1_1_Apr_CPA_PG8_Prescott_Trev1_A9_1.2 FCBGA utility matrix 13" xfId="2281"/>
    <cellStyle name="_OFG-mockup1_1_Apr_CPA_PG8_Prescott_Trev1_A9_1.2 FCBGA utility matrix 13 2" xfId="2282"/>
    <cellStyle name="_OFG-mockup1_1_Apr_CPA_PG8_Prescott_Trev1_A9_1.2 FCBGA utility matrix 14" xfId="2283"/>
    <cellStyle name="_OFG-mockup1_1_Apr_CPA_PG8_Prescott_Trev1_A9_1.2 FCBGA utility matrix 14 2" xfId="2284"/>
    <cellStyle name="_OFG-mockup1_1_Apr_CPA_PG8_Prescott_Trev1_A9_1.2 FCBGA utility matrix 15" xfId="2285"/>
    <cellStyle name="_OFG-mockup1_1_Apr_CPA_PG8_Prescott_Trev1_A9_1.2 FCBGA utility matrix 15 2" xfId="2286"/>
    <cellStyle name="_OFG-mockup1_1_Apr_CPA_PG8_Prescott_Trev1_A9_1.2 FCBGA utility matrix 16" xfId="2287"/>
    <cellStyle name="_OFG-mockup1_1_Apr_CPA_PG8_Prescott_Trev1_A9_1.2 FCBGA utility matrix 16 2" xfId="2288"/>
    <cellStyle name="_OFG-mockup1_1_Apr_CPA_PG8_Prescott_Trev1_A9_1.2 FCBGA utility matrix 17" xfId="2289"/>
    <cellStyle name="_OFG-mockup1_1_Apr_CPA_PG8_Prescott_Trev1_A9_1.2 FCBGA utility matrix 17 2" xfId="2290"/>
    <cellStyle name="_OFG-mockup1_1_Apr_CPA_PG8_Prescott_Trev1_A9_1.2 FCBGA utility matrix 18" xfId="2291"/>
    <cellStyle name="_OFG-mockup1_1_Apr_CPA_PG8_Prescott_Trev1_A9_1.2 FCBGA utility matrix 18 2" xfId="2292"/>
    <cellStyle name="_OFG-mockup1_1_Apr_CPA_PG8_Prescott_Trev1_A9_1.2 FCBGA utility matrix 19" xfId="2293"/>
    <cellStyle name="_OFG-mockup1_1_Apr_CPA_PG8_Prescott_Trev1_A9_1.2 FCBGA utility matrix 19 2" xfId="2294"/>
    <cellStyle name="_OFG-mockup1_1_Apr_CPA_PG8_Prescott_Trev1_A9_1.2 FCBGA utility matrix 2" xfId="2295"/>
    <cellStyle name="_OFG-mockup1_1_Apr_CPA_PG8_Prescott_Trev1_A9_1.2 FCBGA utility matrix 2 10" xfId="2296"/>
    <cellStyle name="_OFG-mockup1_1_Apr_CPA_PG8_Prescott_Trev1_A9_1.2 FCBGA utility matrix 2 10 2" xfId="2297"/>
    <cellStyle name="_OFG-mockup1_1_Apr_CPA_PG8_Prescott_Trev1_A9_1.2 FCBGA utility matrix 2 11" xfId="2298"/>
    <cellStyle name="_OFG-mockup1_1_Apr_CPA_PG8_Prescott_Trev1_A9_1.2 FCBGA utility matrix 2 11 2" xfId="2299"/>
    <cellStyle name="_OFG-mockup1_1_Apr_CPA_PG8_Prescott_Trev1_A9_1.2 FCBGA utility matrix 2 12" xfId="2300"/>
    <cellStyle name="_OFG-mockup1_1_Apr_CPA_PG8_Prescott_Trev1_A9_1.2 FCBGA utility matrix 2 12 2" xfId="2301"/>
    <cellStyle name="_OFG-mockup1_1_Apr_CPA_PG8_Prescott_Trev1_A9_1.2 FCBGA utility matrix 2 13" xfId="2302"/>
    <cellStyle name="_OFG-mockup1_1_Apr_CPA_PG8_Prescott_Trev1_A9_1.2 FCBGA utility matrix 2 13 2" xfId="2303"/>
    <cellStyle name="_OFG-mockup1_1_Apr_CPA_PG8_Prescott_Trev1_A9_1.2 FCBGA utility matrix 2 14" xfId="2304"/>
    <cellStyle name="_OFG-mockup1_1_Apr_CPA_PG8_Prescott_Trev1_A9_1.2 FCBGA utility matrix 2 14 2" xfId="2305"/>
    <cellStyle name="_OFG-mockup1_1_Apr_CPA_PG8_Prescott_Trev1_A9_1.2 FCBGA utility matrix 2 15" xfId="2306"/>
    <cellStyle name="_OFG-mockup1_1_Apr_CPA_PG8_Prescott_Trev1_A9_1.2 FCBGA utility matrix 2 15 2" xfId="2307"/>
    <cellStyle name="_OFG-mockup1_1_Apr_CPA_PG8_Prescott_Trev1_A9_1.2 FCBGA utility matrix 2 16" xfId="2308"/>
    <cellStyle name="_OFG-mockup1_1_Apr_CPA_PG8_Prescott_Trev1_A9_1.2 FCBGA utility matrix 2 16 2" xfId="2309"/>
    <cellStyle name="_OFG-mockup1_1_Apr_CPA_PG8_Prescott_Trev1_A9_1.2 FCBGA utility matrix 2 17" xfId="2310"/>
    <cellStyle name="_OFG-mockup1_1_Apr_CPA_PG8_Prescott_Trev1_A9_1.2 FCBGA utility matrix 2 17 2" xfId="2311"/>
    <cellStyle name="_OFG-mockup1_1_Apr_CPA_PG8_Prescott_Trev1_A9_1.2 FCBGA utility matrix 2 18" xfId="2312"/>
    <cellStyle name="_OFG-mockup1_1_Apr_CPA_PG8_Prescott_Trev1_A9_1.2 FCBGA utility matrix 2 2" xfId="2313"/>
    <cellStyle name="_OFG-mockup1_1_Apr_CPA_PG8_Prescott_Trev1_A9_1.2 FCBGA utility matrix 2 2 2" xfId="2314"/>
    <cellStyle name="_OFG-mockup1_1_Apr_CPA_PG8_Prescott_Trev1_A9_1.2 FCBGA utility matrix 2 3" xfId="2315"/>
    <cellStyle name="_OFG-mockup1_1_Apr_CPA_PG8_Prescott_Trev1_A9_1.2 FCBGA utility matrix 2 3 2" xfId="2316"/>
    <cellStyle name="_OFG-mockup1_1_Apr_CPA_PG8_Prescott_Trev1_A9_1.2 FCBGA utility matrix 2 4" xfId="2317"/>
    <cellStyle name="_OFG-mockup1_1_Apr_CPA_PG8_Prescott_Trev1_A9_1.2 FCBGA utility matrix 2 4 2" xfId="2318"/>
    <cellStyle name="_OFG-mockup1_1_Apr_CPA_PG8_Prescott_Trev1_A9_1.2 FCBGA utility matrix 2 5" xfId="2319"/>
    <cellStyle name="_OFG-mockup1_1_Apr_CPA_PG8_Prescott_Trev1_A9_1.2 FCBGA utility matrix 2 5 2" xfId="2320"/>
    <cellStyle name="_OFG-mockup1_1_Apr_CPA_PG8_Prescott_Trev1_A9_1.2 FCBGA utility matrix 2 6" xfId="2321"/>
    <cellStyle name="_OFG-mockup1_1_Apr_CPA_PG8_Prescott_Trev1_A9_1.2 FCBGA utility matrix 2 6 2" xfId="2322"/>
    <cellStyle name="_OFG-mockup1_1_Apr_CPA_PG8_Prescott_Trev1_A9_1.2 FCBGA utility matrix 2 7" xfId="2323"/>
    <cellStyle name="_OFG-mockup1_1_Apr_CPA_PG8_Prescott_Trev1_A9_1.2 FCBGA utility matrix 2 7 2" xfId="2324"/>
    <cellStyle name="_OFG-mockup1_1_Apr_CPA_PG8_Prescott_Trev1_A9_1.2 FCBGA utility matrix 2 8" xfId="2325"/>
    <cellStyle name="_OFG-mockup1_1_Apr_CPA_PG8_Prescott_Trev1_A9_1.2 FCBGA utility matrix 2 8 2" xfId="2326"/>
    <cellStyle name="_OFG-mockup1_1_Apr_CPA_PG8_Prescott_Trev1_A9_1.2 FCBGA utility matrix 2 9" xfId="2327"/>
    <cellStyle name="_OFG-mockup1_1_Apr_CPA_PG8_Prescott_Trev1_A9_1.2 FCBGA utility matrix 2 9 2" xfId="2328"/>
    <cellStyle name="_OFG-mockup1_1_Apr_CPA_PG8_Prescott_Trev1_A9_1.2 FCBGA utility matrix 20" xfId="2329"/>
    <cellStyle name="_OFG-mockup1_1_Apr_CPA_PG8_Prescott_Trev1_A9_1.2 FCBGA utility matrix 20 2" xfId="2330"/>
    <cellStyle name="_OFG-mockup1_1_Apr_CPA_PG8_Prescott_Trev1_A9_1.2 FCBGA utility matrix 21" xfId="2331"/>
    <cellStyle name="_OFG-mockup1_1_Apr_CPA_PG8_Prescott_Trev1_A9_1.2 FCBGA utility matrix 3" xfId="2332"/>
    <cellStyle name="_OFG-mockup1_1_Apr_CPA_PG8_Prescott_Trev1_A9_1.2 FCBGA utility matrix 3 10" xfId="2333"/>
    <cellStyle name="_OFG-mockup1_1_Apr_CPA_PG8_Prescott_Trev1_A9_1.2 FCBGA utility matrix 3 10 2" xfId="2334"/>
    <cellStyle name="_OFG-mockup1_1_Apr_CPA_PG8_Prescott_Trev1_A9_1.2 FCBGA utility matrix 3 11" xfId="2335"/>
    <cellStyle name="_OFG-mockup1_1_Apr_CPA_PG8_Prescott_Trev1_A9_1.2 FCBGA utility matrix 3 11 2" xfId="2336"/>
    <cellStyle name="_OFG-mockup1_1_Apr_CPA_PG8_Prescott_Trev1_A9_1.2 FCBGA utility matrix 3 12" xfId="2337"/>
    <cellStyle name="_OFG-mockup1_1_Apr_CPA_PG8_Prescott_Trev1_A9_1.2 FCBGA utility matrix 3 12 2" xfId="2338"/>
    <cellStyle name="_OFG-mockup1_1_Apr_CPA_PG8_Prescott_Trev1_A9_1.2 FCBGA utility matrix 3 13" xfId="2339"/>
    <cellStyle name="_OFG-mockup1_1_Apr_CPA_PG8_Prescott_Trev1_A9_1.2 FCBGA utility matrix 3 13 2" xfId="2340"/>
    <cellStyle name="_OFG-mockup1_1_Apr_CPA_PG8_Prescott_Trev1_A9_1.2 FCBGA utility matrix 3 14" xfId="2341"/>
    <cellStyle name="_OFG-mockup1_1_Apr_CPA_PG8_Prescott_Trev1_A9_1.2 FCBGA utility matrix 3 14 2" xfId="2342"/>
    <cellStyle name="_OFG-mockup1_1_Apr_CPA_PG8_Prescott_Trev1_A9_1.2 FCBGA utility matrix 3 15" xfId="2343"/>
    <cellStyle name="_OFG-mockup1_1_Apr_CPA_PG8_Prescott_Trev1_A9_1.2 FCBGA utility matrix 3 15 2" xfId="2344"/>
    <cellStyle name="_OFG-mockup1_1_Apr_CPA_PG8_Prescott_Trev1_A9_1.2 FCBGA utility matrix 3 16" xfId="2345"/>
    <cellStyle name="_OFG-mockup1_1_Apr_CPA_PG8_Prescott_Trev1_A9_1.2 FCBGA utility matrix 3 16 2" xfId="2346"/>
    <cellStyle name="_OFG-mockup1_1_Apr_CPA_PG8_Prescott_Trev1_A9_1.2 FCBGA utility matrix 3 17" xfId="2347"/>
    <cellStyle name="_OFG-mockup1_1_Apr_CPA_PG8_Prescott_Trev1_A9_1.2 FCBGA utility matrix 3 17 2" xfId="2348"/>
    <cellStyle name="_OFG-mockup1_1_Apr_CPA_PG8_Prescott_Trev1_A9_1.2 FCBGA utility matrix 3 18" xfId="2349"/>
    <cellStyle name="_OFG-mockup1_1_Apr_CPA_PG8_Prescott_Trev1_A9_1.2 FCBGA utility matrix 3 2" xfId="2350"/>
    <cellStyle name="_OFG-mockup1_1_Apr_CPA_PG8_Prescott_Trev1_A9_1.2 FCBGA utility matrix 3 2 2" xfId="2351"/>
    <cellStyle name="_OFG-mockup1_1_Apr_CPA_PG8_Prescott_Trev1_A9_1.2 FCBGA utility matrix 3 3" xfId="2352"/>
    <cellStyle name="_OFG-mockup1_1_Apr_CPA_PG8_Prescott_Trev1_A9_1.2 FCBGA utility matrix 3 3 2" xfId="2353"/>
    <cellStyle name="_OFG-mockup1_1_Apr_CPA_PG8_Prescott_Trev1_A9_1.2 FCBGA utility matrix 3 4" xfId="2354"/>
    <cellStyle name="_OFG-mockup1_1_Apr_CPA_PG8_Prescott_Trev1_A9_1.2 FCBGA utility matrix 3 4 2" xfId="2355"/>
    <cellStyle name="_OFG-mockup1_1_Apr_CPA_PG8_Prescott_Trev1_A9_1.2 FCBGA utility matrix 3 5" xfId="2356"/>
    <cellStyle name="_OFG-mockup1_1_Apr_CPA_PG8_Prescott_Trev1_A9_1.2 FCBGA utility matrix 3 5 2" xfId="2357"/>
    <cellStyle name="_OFG-mockup1_1_Apr_CPA_PG8_Prescott_Trev1_A9_1.2 FCBGA utility matrix 3 6" xfId="2358"/>
    <cellStyle name="_OFG-mockup1_1_Apr_CPA_PG8_Prescott_Trev1_A9_1.2 FCBGA utility matrix 3 6 2" xfId="2359"/>
    <cellStyle name="_OFG-mockup1_1_Apr_CPA_PG8_Prescott_Trev1_A9_1.2 FCBGA utility matrix 3 7" xfId="2360"/>
    <cellStyle name="_OFG-mockup1_1_Apr_CPA_PG8_Prescott_Trev1_A9_1.2 FCBGA utility matrix 3 7 2" xfId="2361"/>
    <cellStyle name="_OFG-mockup1_1_Apr_CPA_PG8_Prescott_Trev1_A9_1.2 FCBGA utility matrix 3 8" xfId="2362"/>
    <cellStyle name="_OFG-mockup1_1_Apr_CPA_PG8_Prescott_Trev1_A9_1.2 FCBGA utility matrix 3 8 2" xfId="2363"/>
    <cellStyle name="_OFG-mockup1_1_Apr_CPA_PG8_Prescott_Trev1_A9_1.2 FCBGA utility matrix 3 9" xfId="2364"/>
    <cellStyle name="_OFG-mockup1_1_Apr_CPA_PG8_Prescott_Trev1_A9_1.2 FCBGA utility matrix 3 9 2" xfId="2365"/>
    <cellStyle name="_OFG-mockup1_1_Apr_CPA_PG8_Prescott_Trev1_A9_1.2 FCBGA utility matrix 4" xfId="2366"/>
    <cellStyle name="_OFG-mockup1_1_Apr_CPA_PG8_Prescott_Trev1_A9_1.2 FCBGA utility matrix 4 10" xfId="2367"/>
    <cellStyle name="_OFG-mockup1_1_Apr_CPA_PG8_Prescott_Trev1_A9_1.2 FCBGA utility matrix 4 10 2" xfId="2368"/>
    <cellStyle name="_OFG-mockup1_1_Apr_CPA_PG8_Prescott_Trev1_A9_1.2 FCBGA utility matrix 4 11" xfId="2369"/>
    <cellStyle name="_OFG-mockup1_1_Apr_CPA_PG8_Prescott_Trev1_A9_1.2 FCBGA utility matrix 4 11 2" xfId="2370"/>
    <cellStyle name="_OFG-mockup1_1_Apr_CPA_PG8_Prescott_Trev1_A9_1.2 FCBGA utility matrix 4 12" xfId="2371"/>
    <cellStyle name="_OFG-mockup1_1_Apr_CPA_PG8_Prescott_Trev1_A9_1.2 FCBGA utility matrix 4 12 2" xfId="2372"/>
    <cellStyle name="_OFG-mockup1_1_Apr_CPA_PG8_Prescott_Trev1_A9_1.2 FCBGA utility matrix 4 13" xfId="2373"/>
    <cellStyle name="_OFG-mockup1_1_Apr_CPA_PG8_Prescott_Trev1_A9_1.2 FCBGA utility matrix 4 13 2" xfId="2374"/>
    <cellStyle name="_OFG-mockup1_1_Apr_CPA_PG8_Prescott_Trev1_A9_1.2 FCBGA utility matrix 4 14" xfId="2375"/>
    <cellStyle name="_OFG-mockup1_1_Apr_CPA_PG8_Prescott_Trev1_A9_1.2 FCBGA utility matrix 4 14 2" xfId="2376"/>
    <cellStyle name="_OFG-mockup1_1_Apr_CPA_PG8_Prescott_Trev1_A9_1.2 FCBGA utility matrix 4 15" xfId="2377"/>
    <cellStyle name="_OFG-mockup1_1_Apr_CPA_PG8_Prescott_Trev1_A9_1.2 FCBGA utility matrix 4 15 2" xfId="2378"/>
    <cellStyle name="_OFG-mockup1_1_Apr_CPA_PG8_Prescott_Trev1_A9_1.2 FCBGA utility matrix 4 16" xfId="2379"/>
    <cellStyle name="_OFG-mockup1_1_Apr_CPA_PG8_Prescott_Trev1_A9_1.2 FCBGA utility matrix 4 16 2" xfId="2380"/>
    <cellStyle name="_OFG-mockup1_1_Apr_CPA_PG8_Prescott_Trev1_A9_1.2 FCBGA utility matrix 4 17" xfId="2381"/>
    <cellStyle name="_OFG-mockup1_1_Apr_CPA_PG8_Prescott_Trev1_A9_1.2 FCBGA utility matrix 4 17 2" xfId="2382"/>
    <cellStyle name="_OFG-mockup1_1_Apr_CPA_PG8_Prescott_Trev1_A9_1.2 FCBGA utility matrix 4 18" xfId="2383"/>
    <cellStyle name="_OFG-mockup1_1_Apr_CPA_PG8_Prescott_Trev1_A9_1.2 FCBGA utility matrix 4 2" xfId="2384"/>
    <cellStyle name="_OFG-mockup1_1_Apr_CPA_PG8_Prescott_Trev1_A9_1.2 FCBGA utility matrix 4 2 2" xfId="2385"/>
    <cellStyle name="_OFG-mockup1_1_Apr_CPA_PG8_Prescott_Trev1_A9_1.2 FCBGA utility matrix 4 3" xfId="2386"/>
    <cellStyle name="_OFG-mockup1_1_Apr_CPA_PG8_Prescott_Trev1_A9_1.2 FCBGA utility matrix 4 3 2" xfId="2387"/>
    <cellStyle name="_OFG-mockup1_1_Apr_CPA_PG8_Prescott_Trev1_A9_1.2 FCBGA utility matrix 4 4" xfId="2388"/>
    <cellStyle name="_OFG-mockup1_1_Apr_CPA_PG8_Prescott_Trev1_A9_1.2 FCBGA utility matrix 4 4 2" xfId="2389"/>
    <cellStyle name="_OFG-mockup1_1_Apr_CPA_PG8_Prescott_Trev1_A9_1.2 FCBGA utility matrix 4 5" xfId="2390"/>
    <cellStyle name="_OFG-mockup1_1_Apr_CPA_PG8_Prescott_Trev1_A9_1.2 FCBGA utility matrix 4 5 2" xfId="2391"/>
    <cellStyle name="_OFG-mockup1_1_Apr_CPA_PG8_Prescott_Trev1_A9_1.2 FCBGA utility matrix 4 6" xfId="2392"/>
    <cellStyle name="_OFG-mockup1_1_Apr_CPA_PG8_Prescott_Trev1_A9_1.2 FCBGA utility matrix 4 6 2" xfId="2393"/>
    <cellStyle name="_OFG-mockup1_1_Apr_CPA_PG8_Prescott_Trev1_A9_1.2 FCBGA utility matrix 4 7" xfId="2394"/>
    <cellStyle name="_OFG-mockup1_1_Apr_CPA_PG8_Prescott_Trev1_A9_1.2 FCBGA utility matrix 4 7 2" xfId="2395"/>
    <cellStyle name="_OFG-mockup1_1_Apr_CPA_PG8_Prescott_Trev1_A9_1.2 FCBGA utility matrix 4 8" xfId="2396"/>
    <cellStyle name="_OFG-mockup1_1_Apr_CPA_PG8_Prescott_Trev1_A9_1.2 FCBGA utility matrix 4 8 2" xfId="2397"/>
    <cellStyle name="_OFG-mockup1_1_Apr_CPA_PG8_Prescott_Trev1_A9_1.2 FCBGA utility matrix 4 9" xfId="2398"/>
    <cellStyle name="_OFG-mockup1_1_Apr_CPA_PG8_Prescott_Trev1_A9_1.2 FCBGA utility matrix 4 9 2" xfId="2399"/>
    <cellStyle name="_OFG-mockup1_1_Apr_CPA_PG8_Prescott_Trev1_A9_1.2 FCBGA utility matrix 5" xfId="2400"/>
    <cellStyle name="_OFG-mockup1_1_Apr_CPA_PG8_Prescott_Trev1_A9_1.2 FCBGA utility matrix 5 2" xfId="2401"/>
    <cellStyle name="_OFG-mockup1_1_Apr_CPA_PG8_Prescott_Trev1_A9_1.2 FCBGA utility matrix 6" xfId="2402"/>
    <cellStyle name="_OFG-mockup1_1_Apr_CPA_PG8_Prescott_Trev1_A9_1.2 FCBGA utility matrix 6 2" xfId="2403"/>
    <cellStyle name="_OFG-mockup1_1_Apr_CPA_PG8_Prescott_Trev1_A9_1.2 FCBGA utility matrix 7" xfId="2404"/>
    <cellStyle name="_OFG-mockup1_1_Apr_CPA_PG8_Prescott_Trev1_A9_1.2 FCBGA utility matrix 7 2" xfId="2405"/>
    <cellStyle name="_OFG-mockup1_1_Apr_CPA_PG8_Prescott_Trev1_A9_1.2 FCBGA utility matrix 8" xfId="2406"/>
    <cellStyle name="_OFG-mockup1_1_Apr_CPA_PG8_Prescott_Trev1_A9_1.2 FCBGA utility matrix 8 2" xfId="2407"/>
    <cellStyle name="_OFG-mockup1_1_Apr_CPA_PG8_Prescott_Trev1_A9_1.2 FCBGA utility matrix 9" xfId="2408"/>
    <cellStyle name="_OFG-mockup1_1_Apr_CPA_PG8_Prescott_Trev1_A9_1.2 FCBGA utility matrix 9 2" xfId="2409"/>
    <cellStyle name="_OFG-mockup1_1_Apr_CPA_PG8_Prescott_Trev1_CD UM 11.3 Summary 0.6 OFA" xfId="2410"/>
    <cellStyle name="_OFG-mockup1_1_Apr_CPA_PG8_Prescott_Trev1_CD UM 11.3 Summary 0.6 OFA 10" xfId="2411"/>
    <cellStyle name="_OFG-mockup1_1_Apr_CPA_PG8_Prescott_Trev1_CD UM 11.3 Summary 0.6 OFA 10 2" xfId="2412"/>
    <cellStyle name="_OFG-mockup1_1_Apr_CPA_PG8_Prescott_Trev1_CD UM 11.3 Summary 0.6 OFA 11" xfId="2413"/>
    <cellStyle name="_OFG-mockup1_1_Apr_CPA_PG8_Prescott_Trev1_CD UM 11.3 Summary 0.6 OFA 11 2" xfId="2414"/>
    <cellStyle name="_OFG-mockup1_1_Apr_CPA_PG8_Prescott_Trev1_CD UM 11.3 Summary 0.6 OFA 12" xfId="2415"/>
    <cellStyle name="_OFG-mockup1_1_Apr_CPA_PG8_Prescott_Trev1_CD UM 11.3 Summary 0.6 OFA 12 2" xfId="2416"/>
    <cellStyle name="_OFG-mockup1_1_Apr_CPA_PG8_Prescott_Trev1_CD UM 11.3 Summary 0.6 OFA 13" xfId="2417"/>
    <cellStyle name="_OFG-mockup1_1_Apr_CPA_PG8_Prescott_Trev1_CD UM 11.3 Summary 0.6 OFA 13 2" xfId="2418"/>
    <cellStyle name="_OFG-mockup1_1_Apr_CPA_PG8_Prescott_Trev1_CD UM 11.3 Summary 0.6 OFA 14" xfId="2419"/>
    <cellStyle name="_OFG-mockup1_1_Apr_CPA_PG8_Prescott_Trev1_CD UM 11.3 Summary 0.6 OFA 14 2" xfId="2420"/>
    <cellStyle name="_OFG-mockup1_1_Apr_CPA_PG8_Prescott_Trev1_CD UM 11.3 Summary 0.6 OFA 15" xfId="2421"/>
    <cellStyle name="_OFG-mockup1_1_Apr_CPA_PG8_Prescott_Trev1_CD UM 11.3 Summary 0.6 OFA 15 2" xfId="2422"/>
    <cellStyle name="_OFG-mockup1_1_Apr_CPA_PG8_Prescott_Trev1_CD UM 11.3 Summary 0.6 OFA 16" xfId="2423"/>
    <cellStyle name="_OFG-mockup1_1_Apr_CPA_PG8_Prescott_Trev1_CD UM 11.3 Summary 0.6 OFA 16 2" xfId="2424"/>
    <cellStyle name="_OFG-mockup1_1_Apr_CPA_PG8_Prescott_Trev1_CD UM 11.3 Summary 0.6 OFA 17" xfId="2425"/>
    <cellStyle name="_OFG-mockup1_1_Apr_CPA_PG8_Prescott_Trev1_CD UM 11.3 Summary 0.6 OFA 17 2" xfId="2426"/>
    <cellStyle name="_OFG-mockup1_1_Apr_CPA_PG8_Prescott_Trev1_CD UM 11.3 Summary 0.6 OFA 18" xfId="2427"/>
    <cellStyle name="_OFG-mockup1_1_Apr_CPA_PG8_Prescott_Trev1_CD UM 11.3 Summary 0.6 OFA 18 2" xfId="2428"/>
    <cellStyle name="_OFG-mockup1_1_Apr_CPA_PG8_Prescott_Trev1_CD UM 11.3 Summary 0.6 OFA 19" xfId="2429"/>
    <cellStyle name="_OFG-mockup1_1_Apr_CPA_PG8_Prescott_Trev1_CD UM 11.3 Summary 0.6 OFA 19 2" xfId="2430"/>
    <cellStyle name="_OFG-mockup1_1_Apr_CPA_PG8_Prescott_Trev1_CD UM 11.3 Summary 0.6 OFA 2" xfId="2431"/>
    <cellStyle name="_OFG-mockup1_1_Apr_CPA_PG8_Prescott_Trev1_CD UM 11.3 Summary 0.6 OFA 2 10" xfId="2432"/>
    <cellStyle name="_OFG-mockup1_1_Apr_CPA_PG8_Prescott_Trev1_CD UM 11.3 Summary 0.6 OFA 2 10 2" xfId="2433"/>
    <cellStyle name="_OFG-mockup1_1_Apr_CPA_PG8_Prescott_Trev1_CD UM 11.3 Summary 0.6 OFA 2 11" xfId="2434"/>
    <cellStyle name="_OFG-mockup1_1_Apr_CPA_PG8_Prescott_Trev1_CD UM 11.3 Summary 0.6 OFA 2 11 2" xfId="2435"/>
    <cellStyle name="_OFG-mockup1_1_Apr_CPA_PG8_Prescott_Trev1_CD UM 11.3 Summary 0.6 OFA 2 12" xfId="2436"/>
    <cellStyle name="_OFG-mockup1_1_Apr_CPA_PG8_Prescott_Trev1_CD UM 11.3 Summary 0.6 OFA 2 12 2" xfId="2437"/>
    <cellStyle name="_OFG-mockup1_1_Apr_CPA_PG8_Prescott_Trev1_CD UM 11.3 Summary 0.6 OFA 2 13" xfId="2438"/>
    <cellStyle name="_OFG-mockup1_1_Apr_CPA_PG8_Prescott_Trev1_CD UM 11.3 Summary 0.6 OFA 2 13 2" xfId="2439"/>
    <cellStyle name="_OFG-mockup1_1_Apr_CPA_PG8_Prescott_Trev1_CD UM 11.3 Summary 0.6 OFA 2 14" xfId="2440"/>
    <cellStyle name="_OFG-mockup1_1_Apr_CPA_PG8_Prescott_Trev1_CD UM 11.3 Summary 0.6 OFA 2 14 2" xfId="2441"/>
    <cellStyle name="_OFG-mockup1_1_Apr_CPA_PG8_Prescott_Trev1_CD UM 11.3 Summary 0.6 OFA 2 15" xfId="2442"/>
    <cellStyle name="_OFG-mockup1_1_Apr_CPA_PG8_Prescott_Trev1_CD UM 11.3 Summary 0.6 OFA 2 15 2" xfId="2443"/>
    <cellStyle name="_OFG-mockup1_1_Apr_CPA_PG8_Prescott_Trev1_CD UM 11.3 Summary 0.6 OFA 2 16" xfId="2444"/>
    <cellStyle name="_OFG-mockup1_1_Apr_CPA_PG8_Prescott_Trev1_CD UM 11.3 Summary 0.6 OFA 2 16 2" xfId="2445"/>
    <cellStyle name="_OFG-mockup1_1_Apr_CPA_PG8_Prescott_Trev1_CD UM 11.3 Summary 0.6 OFA 2 17" xfId="2446"/>
    <cellStyle name="_OFG-mockup1_1_Apr_CPA_PG8_Prescott_Trev1_CD UM 11.3 Summary 0.6 OFA 2 17 2" xfId="2447"/>
    <cellStyle name="_OFG-mockup1_1_Apr_CPA_PG8_Prescott_Trev1_CD UM 11.3 Summary 0.6 OFA 2 18" xfId="2448"/>
    <cellStyle name="_OFG-mockup1_1_Apr_CPA_PG8_Prescott_Trev1_CD UM 11.3 Summary 0.6 OFA 2 2" xfId="2449"/>
    <cellStyle name="_OFG-mockup1_1_Apr_CPA_PG8_Prescott_Trev1_CD UM 11.3 Summary 0.6 OFA 2 2 2" xfId="2450"/>
    <cellStyle name="_OFG-mockup1_1_Apr_CPA_PG8_Prescott_Trev1_CD UM 11.3 Summary 0.6 OFA 2 3" xfId="2451"/>
    <cellStyle name="_OFG-mockup1_1_Apr_CPA_PG8_Prescott_Trev1_CD UM 11.3 Summary 0.6 OFA 2 3 2" xfId="2452"/>
    <cellStyle name="_OFG-mockup1_1_Apr_CPA_PG8_Prescott_Trev1_CD UM 11.3 Summary 0.6 OFA 2 4" xfId="2453"/>
    <cellStyle name="_OFG-mockup1_1_Apr_CPA_PG8_Prescott_Trev1_CD UM 11.3 Summary 0.6 OFA 2 4 2" xfId="2454"/>
    <cellStyle name="_OFG-mockup1_1_Apr_CPA_PG8_Prescott_Trev1_CD UM 11.3 Summary 0.6 OFA 2 5" xfId="2455"/>
    <cellStyle name="_OFG-mockup1_1_Apr_CPA_PG8_Prescott_Trev1_CD UM 11.3 Summary 0.6 OFA 2 5 2" xfId="2456"/>
    <cellStyle name="_OFG-mockup1_1_Apr_CPA_PG8_Prescott_Trev1_CD UM 11.3 Summary 0.6 OFA 2 6" xfId="2457"/>
    <cellStyle name="_OFG-mockup1_1_Apr_CPA_PG8_Prescott_Trev1_CD UM 11.3 Summary 0.6 OFA 2 6 2" xfId="2458"/>
    <cellStyle name="_OFG-mockup1_1_Apr_CPA_PG8_Prescott_Trev1_CD UM 11.3 Summary 0.6 OFA 2 7" xfId="2459"/>
    <cellStyle name="_OFG-mockup1_1_Apr_CPA_PG8_Prescott_Trev1_CD UM 11.3 Summary 0.6 OFA 2 7 2" xfId="2460"/>
    <cellStyle name="_OFG-mockup1_1_Apr_CPA_PG8_Prescott_Trev1_CD UM 11.3 Summary 0.6 OFA 2 8" xfId="2461"/>
    <cellStyle name="_OFG-mockup1_1_Apr_CPA_PG8_Prescott_Trev1_CD UM 11.3 Summary 0.6 OFA 2 8 2" xfId="2462"/>
    <cellStyle name="_OFG-mockup1_1_Apr_CPA_PG8_Prescott_Trev1_CD UM 11.3 Summary 0.6 OFA 2 9" xfId="2463"/>
    <cellStyle name="_OFG-mockup1_1_Apr_CPA_PG8_Prescott_Trev1_CD UM 11.3 Summary 0.6 OFA 2 9 2" xfId="2464"/>
    <cellStyle name="_OFG-mockup1_1_Apr_CPA_PG8_Prescott_Trev1_CD UM 11.3 Summary 0.6 OFA 20" xfId="2465"/>
    <cellStyle name="_OFG-mockup1_1_Apr_CPA_PG8_Prescott_Trev1_CD UM 11.3 Summary 0.6 OFA 20 2" xfId="2466"/>
    <cellStyle name="_OFG-mockup1_1_Apr_CPA_PG8_Prescott_Trev1_CD UM 11.3 Summary 0.6 OFA 21" xfId="2467"/>
    <cellStyle name="_OFG-mockup1_1_Apr_CPA_PG8_Prescott_Trev1_CD UM 11.3 Summary 0.6 OFA 3" xfId="2468"/>
    <cellStyle name="_OFG-mockup1_1_Apr_CPA_PG8_Prescott_Trev1_CD UM 11.3 Summary 0.6 OFA 3 10" xfId="2469"/>
    <cellStyle name="_OFG-mockup1_1_Apr_CPA_PG8_Prescott_Trev1_CD UM 11.3 Summary 0.6 OFA 3 10 2" xfId="2470"/>
    <cellStyle name="_OFG-mockup1_1_Apr_CPA_PG8_Prescott_Trev1_CD UM 11.3 Summary 0.6 OFA 3 11" xfId="2471"/>
    <cellStyle name="_OFG-mockup1_1_Apr_CPA_PG8_Prescott_Trev1_CD UM 11.3 Summary 0.6 OFA 3 11 2" xfId="2472"/>
    <cellStyle name="_OFG-mockup1_1_Apr_CPA_PG8_Prescott_Trev1_CD UM 11.3 Summary 0.6 OFA 3 12" xfId="2473"/>
    <cellStyle name="_OFG-mockup1_1_Apr_CPA_PG8_Prescott_Trev1_CD UM 11.3 Summary 0.6 OFA 3 12 2" xfId="2474"/>
    <cellStyle name="_OFG-mockup1_1_Apr_CPA_PG8_Prescott_Trev1_CD UM 11.3 Summary 0.6 OFA 3 13" xfId="2475"/>
    <cellStyle name="_OFG-mockup1_1_Apr_CPA_PG8_Prescott_Trev1_CD UM 11.3 Summary 0.6 OFA 3 13 2" xfId="2476"/>
    <cellStyle name="_OFG-mockup1_1_Apr_CPA_PG8_Prescott_Trev1_CD UM 11.3 Summary 0.6 OFA 3 14" xfId="2477"/>
    <cellStyle name="_OFG-mockup1_1_Apr_CPA_PG8_Prescott_Trev1_CD UM 11.3 Summary 0.6 OFA 3 14 2" xfId="2478"/>
    <cellStyle name="_OFG-mockup1_1_Apr_CPA_PG8_Prescott_Trev1_CD UM 11.3 Summary 0.6 OFA 3 15" xfId="2479"/>
    <cellStyle name="_OFG-mockup1_1_Apr_CPA_PG8_Prescott_Trev1_CD UM 11.3 Summary 0.6 OFA 3 15 2" xfId="2480"/>
    <cellStyle name="_OFG-mockup1_1_Apr_CPA_PG8_Prescott_Trev1_CD UM 11.3 Summary 0.6 OFA 3 16" xfId="2481"/>
    <cellStyle name="_OFG-mockup1_1_Apr_CPA_PG8_Prescott_Trev1_CD UM 11.3 Summary 0.6 OFA 3 16 2" xfId="2482"/>
    <cellStyle name="_OFG-mockup1_1_Apr_CPA_PG8_Prescott_Trev1_CD UM 11.3 Summary 0.6 OFA 3 17" xfId="2483"/>
    <cellStyle name="_OFG-mockup1_1_Apr_CPA_PG8_Prescott_Trev1_CD UM 11.3 Summary 0.6 OFA 3 17 2" xfId="2484"/>
    <cellStyle name="_OFG-mockup1_1_Apr_CPA_PG8_Prescott_Trev1_CD UM 11.3 Summary 0.6 OFA 3 18" xfId="2485"/>
    <cellStyle name="_OFG-mockup1_1_Apr_CPA_PG8_Prescott_Trev1_CD UM 11.3 Summary 0.6 OFA 3 2" xfId="2486"/>
    <cellStyle name="_OFG-mockup1_1_Apr_CPA_PG8_Prescott_Trev1_CD UM 11.3 Summary 0.6 OFA 3 2 2" xfId="2487"/>
    <cellStyle name="_OFG-mockup1_1_Apr_CPA_PG8_Prescott_Trev1_CD UM 11.3 Summary 0.6 OFA 3 3" xfId="2488"/>
    <cellStyle name="_OFG-mockup1_1_Apr_CPA_PG8_Prescott_Trev1_CD UM 11.3 Summary 0.6 OFA 3 3 2" xfId="2489"/>
    <cellStyle name="_OFG-mockup1_1_Apr_CPA_PG8_Prescott_Trev1_CD UM 11.3 Summary 0.6 OFA 3 4" xfId="2490"/>
    <cellStyle name="_OFG-mockup1_1_Apr_CPA_PG8_Prescott_Trev1_CD UM 11.3 Summary 0.6 OFA 3 4 2" xfId="2491"/>
    <cellStyle name="_OFG-mockup1_1_Apr_CPA_PG8_Prescott_Trev1_CD UM 11.3 Summary 0.6 OFA 3 5" xfId="2492"/>
    <cellStyle name="_OFG-mockup1_1_Apr_CPA_PG8_Prescott_Trev1_CD UM 11.3 Summary 0.6 OFA 3 5 2" xfId="2493"/>
    <cellStyle name="_OFG-mockup1_1_Apr_CPA_PG8_Prescott_Trev1_CD UM 11.3 Summary 0.6 OFA 3 6" xfId="2494"/>
    <cellStyle name="_OFG-mockup1_1_Apr_CPA_PG8_Prescott_Trev1_CD UM 11.3 Summary 0.6 OFA 3 6 2" xfId="2495"/>
    <cellStyle name="_OFG-mockup1_1_Apr_CPA_PG8_Prescott_Trev1_CD UM 11.3 Summary 0.6 OFA 3 7" xfId="2496"/>
    <cellStyle name="_OFG-mockup1_1_Apr_CPA_PG8_Prescott_Trev1_CD UM 11.3 Summary 0.6 OFA 3 7 2" xfId="2497"/>
    <cellStyle name="_OFG-mockup1_1_Apr_CPA_PG8_Prescott_Trev1_CD UM 11.3 Summary 0.6 OFA 3 8" xfId="2498"/>
    <cellStyle name="_OFG-mockup1_1_Apr_CPA_PG8_Prescott_Trev1_CD UM 11.3 Summary 0.6 OFA 3 8 2" xfId="2499"/>
    <cellStyle name="_OFG-mockup1_1_Apr_CPA_PG8_Prescott_Trev1_CD UM 11.3 Summary 0.6 OFA 3 9" xfId="2500"/>
    <cellStyle name="_OFG-mockup1_1_Apr_CPA_PG8_Prescott_Trev1_CD UM 11.3 Summary 0.6 OFA 3 9 2" xfId="2501"/>
    <cellStyle name="_OFG-mockup1_1_Apr_CPA_PG8_Prescott_Trev1_CD UM 11.3 Summary 0.6 OFA 4" xfId="2502"/>
    <cellStyle name="_OFG-mockup1_1_Apr_CPA_PG8_Prescott_Trev1_CD UM 11.3 Summary 0.6 OFA 4 10" xfId="2503"/>
    <cellStyle name="_OFG-mockup1_1_Apr_CPA_PG8_Prescott_Trev1_CD UM 11.3 Summary 0.6 OFA 4 10 2" xfId="2504"/>
    <cellStyle name="_OFG-mockup1_1_Apr_CPA_PG8_Prescott_Trev1_CD UM 11.3 Summary 0.6 OFA 4 11" xfId="2505"/>
    <cellStyle name="_OFG-mockup1_1_Apr_CPA_PG8_Prescott_Trev1_CD UM 11.3 Summary 0.6 OFA 4 11 2" xfId="2506"/>
    <cellStyle name="_OFG-mockup1_1_Apr_CPA_PG8_Prescott_Trev1_CD UM 11.3 Summary 0.6 OFA 4 12" xfId="2507"/>
    <cellStyle name="_OFG-mockup1_1_Apr_CPA_PG8_Prescott_Trev1_CD UM 11.3 Summary 0.6 OFA 4 12 2" xfId="2508"/>
    <cellStyle name="_OFG-mockup1_1_Apr_CPA_PG8_Prescott_Trev1_CD UM 11.3 Summary 0.6 OFA 4 13" xfId="2509"/>
    <cellStyle name="_OFG-mockup1_1_Apr_CPA_PG8_Prescott_Trev1_CD UM 11.3 Summary 0.6 OFA 4 13 2" xfId="2510"/>
    <cellStyle name="_OFG-mockup1_1_Apr_CPA_PG8_Prescott_Trev1_CD UM 11.3 Summary 0.6 OFA 4 14" xfId="2511"/>
    <cellStyle name="_OFG-mockup1_1_Apr_CPA_PG8_Prescott_Trev1_CD UM 11.3 Summary 0.6 OFA 4 14 2" xfId="2512"/>
    <cellStyle name="_OFG-mockup1_1_Apr_CPA_PG8_Prescott_Trev1_CD UM 11.3 Summary 0.6 OFA 4 15" xfId="2513"/>
    <cellStyle name="_OFG-mockup1_1_Apr_CPA_PG8_Prescott_Trev1_CD UM 11.3 Summary 0.6 OFA 4 15 2" xfId="2514"/>
    <cellStyle name="_OFG-mockup1_1_Apr_CPA_PG8_Prescott_Trev1_CD UM 11.3 Summary 0.6 OFA 4 16" xfId="2515"/>
    <cellStyle name="_OFG-mockup1_1_Apr_CPA_PG8_Prescott_Trev1_CD UM 11.3 Summary 0.6 OFA 4 16 2" xfId="2516"/>
    <cellStyle name="_OFG-mockup1_1_Apr_CPA_PG8_Prescott_Trev1_CD UM 11.3 Summary 0.6 OFA 4 17" xfId="2517"/>
    <cellStyle name="_OFG-mockup1_1_Apr_CPA_PG8_Prescott_Trev1_CD UM 11.3 Summary 0.6 OFA 4 17 2" xfId="2518"/>
    <cellStyle name="_OFG-mockup1_1_Apr_CPA_PG8_Prescott_Trev1_CD UM 11.3 Summary 0.6 OFA 4 18" xfId="2519"/>
    <cellStyle name="_OFG-mockup1_1_Apr_CPA_PG8_Prescott_Trev1_CD UM 11.3 Summary 0.6 OFA 4 2" xfId="2520"/>
    <cellStyle name="_OFG-mockup1_1_Apr_CPA_PG8_Prescott_Trev1_CD UM 11.3 Summary 0.6 OFA 4 2 2" xfId="2521"/>
    <cellStyle name="_OFG-mockup1_1_Apr_CPA_PG8_Prescott_Trev1_CD UM 11.3 Summary 0.6 OFA 4 3" xfId="2522"/>
    <cellStyle name="_OFG-mockup1_1_Apr_CPA_PG8_Prescott_Trev1_CD UM 11.3 Summary 0.6 OFA 4 3 2" xfId="2523"/>
    <cellStyle name="_OFG-mockup1_1_Apr_CPA_PG8_Prescott_Trev1_CD UM 11.3 Summary 0.6 OFA 4 4" xfId="2524"/>
    <cellStyle name="_OFG-mockup1_1_Apr_CPA_PG8_Prescott_Trev1_CD UM 11.3 Summary 0.6 OFA 4 4 2" xfId="2525"/>
    <cellStyle name="_OFG-mockup1_1_Apr_CPA_PG8_Prescott_Trev1_CD UM 11.3 Summary 0.6 OFA 4 5" xfId="2526"/>
    <cellStyle name="_OFG-mockup1_1_Apr_CPA_PG8_Prescott_Trev1_CD UM 11.3 Summary 0.6 OFA 4 5 2" xfId="2527"/>
    <cellStyle name="_OFG-mockup1_1_Apr_CPA_PG8_Prescott_Trev1_CD UM 11.3 Summary 0.6 OFA 4 6" xfId="2528"/>
    <cellStyle name="_OFG-mockup1_1_Apr_CPA_PG8_Prescott_Trev1_CD UM 11.3 Summary 0.6 OFA 4 6 2" xfId="2529"/>
    <cellStyle name="_OFG-mockup1_1_Apr_CPA_PG8_Prescott_Trev1_CD UM 11.3 Summary 0.6 OFA 4 7" xfId="2530"/>
    <cellStyle name="_OFG-mockup1_1_Apr_CPA_PG8_Prescott_Trev1_CD UM 11.3 Summary 0.6 OFA 4 7 2" xfId="2531"/>
    <cellStyle name="_OFG-mockup1_1_Apr_CPA_PG8_Prescott_Trev1_CD UM 11.3 Summary 0.6 OFA 4 8" xfId="2532"/>
    <cellStyle name="_OFG-mockup1_1_Apr_CPA_PG8_Prescott_Trev1_CD UM 11.3 Summary 0.6 OFA 4 8 2" xfId="2533"/>
    <cellStyle name="_OFG-mockup1_1_Apr_CPA_PG8_Prescott_Trev1_CD UM 11.3 Summary 0.6 OFA 4 9" xfId="2534"/>
    <cellStyle name="_OFG-mockup1_1_Apr_CPA_PG8_Prescott_Trev1_CD UM 11.3 Summary 0.6 OFA 4 9 2" xfId="2535"/>
    <cellStyle name="_OFG-mockup1_1_Apr_CPA_PG8_Prescott_Trev1_CD UM 11.3 Summary 0.6 OFA 5" xfId="2536"/>
    <cellStyle name="_OFG-mockup1_1_Apr_CPA_PG8_Prescott_Trev1_CD UM 11.3 Summary 0.6 OFA 5 2" xfId="2537"/>
    <cellStyle name="_OFG-mockup1_1_Apr_CPA_PG8_Prescott_Trev1_CD UM 11.3 Summary 0.6 OFA 6" xfId="2538"/>
    <cellStyle name="_OFG-mockup1_1_Apr_CPA_PG8_Prescott_Trev1_CD UM 11.3 Summary 0.6 OFA 6 2" xfId="2539"/>
    <cellStyle name="_OFG-mockup1_1_Apr_CPA_PG8_Prescott_Trev1_CD UM 11.3 Summary 0.6 OFA 7" xfId="2540"/>
    <cellStyle name="_OFG-mockup1_1_Apr_CPA_PG8_Prescott_Trev1_CD UM 11.3 Summary 0.6 OFA 7 2" xfId="2541"/>
    <cellStyle name="_OFG-mockup1_1_Apr_CPA_PG8_Prescott_Trev1_CD UM 11.3 Summary 0.6 OFA 8" xfId="2542"/>
    <cellStyle name="_OFG-mockup1_1_Apr_CPA_PG8_Prescott_Trev1_CD UM 11.3 Summary 0.6 OFA 8 2" xfId="2543"/>
    <cellStyle name="_OFG-mockup1_1_Apr_CPA_PG8_Prescott_Trev1_CD UM 11.3 Summary 0.6 OFA 9" xfId="2544"/>
    <cellStyle name="_OFG-mockup1_1_Apr_CPA_PG8_Prescott_Trev1_CD UM 11.3 Summary 0.6 OFA 9 2" xfId="2545"/>
    <cellStyle name="_OFG-mockup1_1_Apr_CPA_PG8_Prescott_Trev1_CD UM 11.3 Summary 0.7 OFA DF" xfId="2546"/>
    <cellStyle name="_OFG-mockup1_1_Apr_CPA_PG8_Prescott_Trev1_CD UM 11.3 Summary 0.7 OFA DF 10" xfId="2547"/>
    <cellStyle name="_OFG-mockup1_1_Apr_CPA_PG8_Prescott_Trev1_CD UM 11.3 Summary 0.7 OFA DF 10 2" xfId="2548"/>
    <cellStyle name="_OFG-mockup1_1_Apr_CPA_PG8_Prescott_Trev1_CD UM 11.3 Summary 0.7 OFA DF 11" xfId="2549"/>
    <cellStyle name="_OFG-mockup1_1_Apr_CPA_PG8_Prescott_Trev1_CD UM 11.3 Summary 0.7 OFA DF 11 2" xfId="2550"/>
    <cellStyle name="_OFG-mockup1_1_Apr_CPA_PG8_Prescott_Trev1_CD UM 11.3 Summary 0.7 OFA DF 12" xfId="2551"/>
    <cellStyle name="_OFG-mockup1_1_Apr_CPA_PG8_Prescott_Trev1_CD UM 11.3 Summary 0.7 OFA DF 12 2" xfId="2552"/>
    <cellStyle name="_OFG-mockup1_1_Apr_CPA_PG8_Prescott_Trev1_CD UM 11.3 Summary 0.7 OFA DF 13" xfId="2553"/>
    <cellStyle name="_OFG-mockup1_1_Apr_CPA_PG8_Prescott_Trev1_CD UM 11.3 Summary 0.7 OFA DF 13 2" xfId="2554"/>
    <cellStyle name="_OFG-mockup1_1_Apr_CPA_PG8_Prescott_Trev1_CD UM 11.3 Summary 0.7 OFA DF 14" xfId="2555"/>
    <cellStyle name="_OFG-mockup1_1_Apr_CPA_PG8_Prescott_Trev1_CD UM 11.3 Summary 0.7 OFA DF 14 2" xfId="2556"/>
    <cellStyle name="_OFG-mockup1_1_Apr_CPA_PG8_Prescott_Trev1_CD UM 11.3 Summary 0.7 OFA DF 15" xfId="2557"/>
    <cellStyle name="_OFG-mockup1_1_Apr_CPA_PG8_Prescott_Trev1_CD UM 11.3 Summary 0.7 OFA DF 15 2" xfId="2558"/>
    <cellStyle name="_OFG-mockup1_1_Apr_CPA_PG8_Prescott_Trev1_CD UM 11.3 Summary 0.7 OFA DF 16" xfId="2559"/>
    <cellStyle name="_OFG-mockup1_1_Apr_CPA_PG8_Prescott_Trev1_CD UM 11.3 Summary 0.7 OFA DF 16 2" xfId="2560"/>
    <cellStyle name="_OFG-mockup1_1_Apr_CPA_PG8_Prescott_Trev1_CD UM 11.3 Summary 0.7 OFA DF 17" xfId="2561"/>
    <cellStyle name="_OFG-mockup1_1_Apr_CPA_PG8_Prescott_Trev1_CD UM 11.3 Summary 0.7 OFA DF 17 2" xfId="2562"/>
    <cellStyle name="_OFG-mockup1_1_Apr_CPA_PG8_Prescott_Trev1_CD UM 11.3 Summary 0.7 OFA DF 18" xfId="2563"/>
    <cellStyle name="_OFG-mockup1_1_Apr_CPA_PG8_Prescott_Trev1_CD UM 11.3 Summary 0.7 OFA DF 18 2" xfId="2564"/>
    <cellStyle name="_OFG-mockup1_1_Apr_CPA_PG8_Prescott_Trev1_CD UM 11.3 Summary 0.7 OFA DF 19" xfId="2565"/>
    <cellStyle name="_OFG-mockup1_1_Apr_CPA_PG8_Prescott_Trev1_CD UM 11.3 Summary 0.7 OFA DF 19 2" xfId="2566"/>
    <cellStyle name="_OFG-mockup1_1_Apr_CPA_PG8_Prescott_Trev1_CD UM 11.3 Summary 0.7 OFA DF 2" xfId="2567"/>
    <cellStyle name="_OFG-mockup1_1_Apr_CPA_PG8_Prescott_Trev1_CD UM 11.3 Summary 0.7 OFA DF 2 10" xfId="2568"/>
    <cellStyle name="_OFG-mockup1_1_Apr_CPA_PG8_Prescott_Trev1_CD UM 11.3 Summary 0.7 OFA DF 2 10 2" xfId="2569"/>
    <cellStyle name="_OFG-mockup1_1_Apr_CPA_PG8_Prescott_Trev1_CD UM 11.3 Summary 0.7 OFA DF 2 11" xfId="2570"/>
    <cellStyle name="_OFG-mockup1_1_Apr_CPA_PG8_Prescott_Trev1_CD UM 11.3 Summary 0.7 OFA DF 2 11 2" xfId="2571"/>
    <cellStyle name="_OFG-mockup1_1_Apr_CPA_PG8_Prescott_Trev1_CD UM 11.3 Summary 0.7 OFA DF 2 12" xfId="2572"/>
    <cellStyle name="_OFG-mockup1_1_Apr_CPA_PG8_Prescott_Trev1_CD UM 11.3 Summary 0.7 OFA DF 2 12 2" xfId="2573"/>
    <cellStyle name="_OFG-mockup1_1_Apr_CPA_PG8_Prescott_Trev1_CD UM 11.3 Summary 0.7 OFA DF 2 13" xfId="2574"/>
    <cellStyle name="_OFG-mockup1_1_Apr_CPA_PG8_Prescott_Trev1_CD UM 11.3 Summary 0.7 OFA DF 2 13 2" xfId="2575"/>
    <cellStyle name="_OFG-mockup1_1_Apr_CPA_PG8_Prescott_Trev1_CD UM 11.3 Summary 0.7 OFA DF 2 14" xfId="2576"/>
    <cellStyle name="_OFG-mockup1_1_Apr_CPA_PG8_Prescott_Trev1_CD UM 11.3 Summary 0.7 OFA DF 2 14 2" xfId="2577"/>
    <cellStyle name="_OFG-mockup1_1_Apr_CPA_PG8_Prescott_Trev1_CD UM 11.3 Summary 0.7 OFA DF 2 15" xfId="2578"/>
    <cellStyle name="_OFG-mockup1_1_Apr_CPA_PG8_Prescott_Trev1_CD UM 11.3 Summary 0.7 OFA DF 2 15 2" xfId="2579"/>
    <cellStyle name="_OFG-mockup1_1_Apr_CPA_PG8_Prescott_Trev1_CD UM 11.3 Summary 0.7 OFA DF 2 16" xfId="2580"/>
    <cellStyle name="_OFG-mockup1_1_Apr_CPA_PG8_Prescott_Trev1_CD UM 11.3 Summary 0.7 OFA DF 2 16 2" xfId="2581"/>
    <cellStyle name="_OFG-mockup1_1_Apr_CPA_PG8_Prescott_Trev1_CD UM 11.3 Summary 0.7 OFA DF 2 17" xfId="2582"/>
    <cellStyle name="_OFG-mockup1_1_Apr_CPA_PG8_Prescott_Trev1_CD UM 11.3 Summary 0.7 OFA DF 2 17 2" xfId="2583"/>
    <cellStyle name="_OFG-mockup1_1_Apr_CPA_PG8_Prescott_Trev1_CD UM 11.3 Summary 0.7 OFA DF 2 18" xfId="2584"/>
    <cellStyle name="_OFG-mockup1_1_Apr_CPA_PG8_Prescott_Trev1_CD UM 11.3 Summary 0.7 OFA DF 2 2" xfId="2585"/>
    <cellStyle name="_OFG-mockup1_1_Apr_CPA_PG8_Prescott_Trev1_CD UM 11.3 Summary 0.7 OFA DF 2 2 2" xfId="2586"/>
    <cellStyle name="_OFG-mockup1_1_Apr_CPA_PG8_Prescott_Trev1_CD UM 11.3 Summary 0.7 OFA DF 2 3" xfId="2587"/>
    <cellStyle name="_OFG-mockup1_1_Apr_CPA_PG8_Prescott_Trev1_CD UM 11.3 Summary 0.7 OFA DF 2 3 2" xfId="2588"/>
    <cellStyle name="_OFG-mockup1_1_Apr_CPA_PG8_Prescott_Trev1_CD UM 11.3 Summary 0.7 OFA DF 2 4" xfId="2589"/>
    <cellStyle name="_OFG-mockup1_1_Apr_CPA_PG8_Prescott_Trev1_CD UM 11.3 Summary 0.7 OFA DF 2 4 2" xfId="2590"/>
    <cellStyle name="_OFG-mockup1_1_Apr_CPA_PG8_Prescott_Trev1_CD UM 11.3 Summary 0.7 OFA DF 2 5" xfId="2591"/>
    <cellStyle name="_OFG-mockup1_1_Apr_CPA_PG8_Prescott_Trev1_CD UM 11.3 Summary 0.7 OFA DF 2 5 2" xfId="2592"/>
    <cellStyle name="_OFG-mockup1_1_Apr_CPA_PG8_Prescott_Trev1_CD UM 11.3 Summary 0.7 OFA DF 2 6" xfId="2593"/>
    <cellStyle name="_OFG-mockup1_1_Apr_CPA_PG8_Prescott_Trev1_CD UM 11.3 Summary 0.7 OFA DF 2 6 2" xfId="2594"/>
    <cellStyle name="_OFG-mockup1_1_Apr_CPA_PG8_Prescott_Trev1_CD UM 11.3 Summary 0.7 OFA DF 2 7" xfId="2595"/>
    <cellStyle name="_OFG-mockup1_1_Apr_CPA_PG8_Prescott_Trev1_CD UM 11.3 Summary 0.7 OFA DF 2 7 2" xfId="2596"/>
    <cellStyle name="_OFG-mockup1_1_Apr_CPA_PG8_Prescott_Trev1_CD UM 11.3 Summary 0.7 OFA DF 2 8" xfId="2597"/>
    <cellStyle name="_OFG-mockup1_1_Apr_CPA_PG8_Prescott_Trev1_CD UM 11.3 Summary 0.7 OFA DF 2 8 2" xfId="2598"/>
    <cellStyle name="_OFG-mockup1_1_Apr_CPA_PG8_Prescott_Trev1_CD UM 11.3 Summary 0.7 OFA DF 2 9" xfId="2599"/>
    <cellStyle name="_OFG-mockup1_1_Apr_CPA_PG8_Prescott_Trev1_CD UM 11.3 Summary 0.7 OFA DF 2 9 2" xfId="2600"/>
    <cellStyle name="_OFG-mockup1_1_Apr_CPA_PG8_Prescott_Trev1_CD UM 11.3 Summary 0.7 OFA DF 20" xfId="2601"/>
    <cellStyle name="_OFG-mockup1_1_Apr_CPA_PG8_Prescott_Trev1_CD UM 11.3 Summary 0.7 OFA DF 20 2" xfId="2602"/>
    <cellStyle name="_OFG-mockup1_1_Apr_CPA_PG8_Prescott_Trev1_CD UM 11.3 Summary 0.7 OFA DF 21" xfId="2603"/>
    <cellStyle name="_OFG-mockup1_1_Apr_CPA_PG8_Prescott_Trev1_CD UM 11.3 Summary 0.7 OFA DF 3" xfId="2604"/>
    <cellStyle name="_OFG-mockup1_1_Apr_CPA_PG8_Prescott_Trev1_CD UM 11.3 Summary 0.7 OFA DF 3 10" xfId="2605"/>
    <cellStyle name="_OFG-mockup1_1_Apr_CPA_PG8_Prescott_Trev1_CD UM 11.3 Summary 0.7 OFA DF 3 10 2" xfId="2606"/>
    <cellStyle name="_OFG-mockup1_1_Apr_CPA_PG8_Prescott_Trev1_CD UM 11.3 Summary 0.7 OFA DF 3 11" xfId="2607"/>
    <cellStyle name="_OFG-mockup1_1_Apr_CPA_PG8_Prescott_Trev1_CD UM 11.3 Summary 0.7 OFA DF 3 11 2" xfId="2608"/>
    <cellStyle name="_OFG-mockup1_1_Apr_CPA_PG8_Prescott_Trev1_CD UM 11.3 Summary 0.7 OFA DF 3 12" xfId="2609"/>
    <cellStyle name="_OFG-mockup1_1_Apr_CPA_PG8_Prescott_Trev1_CD UM 11.3 Summary 0.7 OFA DF 3 12 2" xfId="2610"/>
    <cellStyle name="_OFG-mockup1_1_Apr_CPA_PG8_Prescott_Trev1_CD UM 11.3 Summary 0.7 OFA DF 3 13" xfId="2611"/>
    <cellStyle name="_OFG-mockup1_1_Apr_CPA_PG8_Prescott_Trev1_CD UM 11.3 Summary 0.7 OFA DF 3 13 2" xfId="2612"/>
    <cellStyle name="_OFG-mockup1_1_Apr_CPA_PG8_Prescott_Trev1_CD UM 11.3 Summary 0.7 OFA DF 3 14" xfId="2613"/>
    <cellStyle name="_OFG-mockup1_1_Apr_CPA_PG8_Prescott_Trev1_CD UM 11.3 Summary 0.7 OFA DF 3 14 2" xfId="2614"/>
    <cellStyle name="_OFG-mockup1_1_Apr_CPA_PG8_Prescott_Trev1_CD UM 11.3 Summary 0.7 OFA DF 3 15" xfId="2615"/>
    <cellStyle name="_OFG-mockup1_1_Apr_CPA_PG8_Prescott_Trev1_CD UM 11.3 Summary 0.7 OFA DF 3 15 2" xfId="2616"/>
    <cellStyle name="_OFG-mockup1_1_Apr_CPA_PG8_Prescott_Trev1_CD UM 11.3 Summary 0.7 OFA DF 3 16" xfId="2617"/>
    <cellStyle name="_OFG-mockup1_1_Apr_CPA_PG8_Prescott_Trev1_CD UM 11.3 Summary 0.7 OFA DF 3 16 2" xfId="2618"/>
    <cellStyle name="_OFG-mockup1_1_Apr_CPA_PG8_Prescott_Trev1_CD UM 11.3 Summary 0.7 OFA DF 3 17" xfId="2619"/>
    <cellStyle name="_OFG-mockup1_1_Apr_CPA_PG8_Prescott_Trev1_CD UM 11.3 Summary 0.7 OFA DF 3 17 2" xfId="2620"/>
    <cellStyle name="_OFG-mockup1_1_Apr_CPA_PG8_Prescott_Trev1_CD UM 11.3 Summary 0.7 OFA DF 3 18" xfId="2621"/>
    <cellStyle name="_OFG-mockup1_1_Apr_CPA_PG8_Prescott_Trev1_CD UM 11.3 Summary 0.7 OFA DF 3 2" xfId="2622"/>
    <cellStyle name="_OFG-mockup1_1_Apr_CPA_PG8_Prescott_Trev1_CD UM 11.3 Summary 0.7 OFA DF 3 2 2" xfId="2623"/>
    <cellStyle name="_OFG-mockup1_1_Apr_CPA_PG8_Prescott_Trev1_CD UM 11.3 Summary 0.7 OFA DF 3 3" xfId="2624"/>
    <cellStyle name="_OFG-mockup1_1_Apr_CPA_PG8_Prescott_Trev1_CD UM 11.3 Summary 0.7 OFA DF 3 3 2" xfId="2625"/>
    <cellStyle name="_OFG-mockup1_1_Apr_CPA_PG8_Prescott_Trev1_CD UM 11.3 Summary 0.7 OFA DF 3 4" xfId="2626"/>
    <cellStyle name="_OFG-mockup1_1_Apr_CPA_PG8_Prescott_Trev1_CD UM 11.3 Summary 0.7 OFA DF 3 4 2" xfId="2627"/>
    <cellStyle name="_OFG-mockup1_1_Apr_CPA_PG8_Prescott_Trev1_CD UM 11.3 Summary 0.7 OFA DF 3 5" xfId="2628"/>
    <cellStyle name="_OFG-mockup1_1_Apr_CPA_PG8_Prescott_Trev1_CD UM 11.3 Summary 0.7 OFA DF 3 5 2" xfId="2629"/>
    <cellStyle name="_OFG-mockup1_1_Apr_CPA_PG8_Prescott_Trev1_CD UM 11.3 Summary 0.7 OFA DF 3 6" xfId="2630"/>
    <cellStyle name="_OFG-mockup1_1_Apr_CPA_PG8_Prescott_Trev1_CD UM 11.3 Summary 0.7 OFA DF 3 6 2" xfId="2631"/>
    <cellStyle name="_OFG-mockup1_1_Apr_CPA_PG8_Prescott_Trev1_CD UM 11.3 Summary 0.7 OFA DF 3 7" xfId="2632"/>
    <cellStyle name="_OFG-mockup1_1_Apr_CPA_PG8_Prescott_Trev1_CD UM 11.3 Summary 0.7 OFA DF 3 7 2" xfId="2633"/>
    <cellStyle name="_OFG-mockup1_1_Apr_CPA_PG8_Prescott_Trev1_CD UM 11.3 Summary 0.7 OFA DF 3 8" xfId="2634"/>
    <cellStyle name="_OFG-mockup1_1_Apr_CPA_PG8_Prescott_Trev1_CD UM 11.3 Summary 0.7 OFA DF 3 8 2" xfId="2635"/>
    <cellStyle name="_OFG-mockup1_1_Apr_CPA_PG8_Prescott_Trev1_CD UM 11.3 Summary 0.7 OFA DF 3 9" xfId="2636"/>
    <cellStyle name="_OFG-mockup1_1_Apr_CPA_PG8_Prescott_Trev1_CD UM 11.3 Summary 0.7 OFA DF 3 9 2" xfId="2637"/>
    <cellStyle name="_OFG-mockup1_1_Apr_CPA_PG8_Prescott_Trev1_CD UM 11.3 Summary 0.7 OFA DF 4" xfId="2638"/>
    <cellStyle name="_OFG-mockup1_1_Apr_CPA_PG8_Prescott_Trev1_CD UM 11.3 Summary 0.7 OFA DF 4 10" xfId="2639"/>
    <cellStyle name="_OFG-mockup1_1_Apr_CPA_PG8_Prescott_Trev1_CD UM 11.3 Summary 0.7 OFA DF 4 10 2" xfId="2640"/>
    <cellStyle name="_OFG-mockup1_1_Apr_CPA_PG8_Prescott_Trev1_CD UM 11.3 Summary 0.7 OFA DF 4 11" xfId="2641"/>
    <cellStyle name="_OFG-mockup1_1_Apr_CPA_PG8_Prescott_Trev1_CD UM 11.3 Summary 0.7 OFA DF 4 11 2" xfId="2642"/>
    <cellStyle name="_OFG-mockup1_1_Apr_CPA_PG8_Prescott_Trev1_CD UM 11.3 Summary 0.7 OFA DF 4 12" xfId="2643"/>
    <cellStyle name="_OFG-mockup1_1_Apr_CPA_PG8_Prescott_Trev1_CD UM 11.3 Summary 0.7 OFA DF 4 12 2" xfId="2644"/>
    <cellStyle name="_OFG-mockup1_1_Apr_CPA_PG8_Prescott_Trev1_CD UM 11.3 Summary 0.7 OFA DF 4 13" xfId="2645"/>
    <cellStyle name="_OFG-mockup1_1_Apr_CPA_PG8_Prescott_Trev1_CD UM 11.3 Summary 0.7 OFA DF 4 13 2" xfId="2646"/>
    <cellStyle name="_OFG-mockup1_1_Apr_CPA_PG8_Prescott_Trev1_CD UM 11.3 Summary 0.7 OFA DF 4 14" xfId="2647"/>
    <cellStyle name="_OFG-mockup1_1_Apr_CPA_PG8_Prescott_Trev1_CD UM 11.3 Summary 0.7 OFA DF 4 14 2" xfId="2648"/>
    <cellStyle name="_OFG-mockup1_1_Apr_CPA_PG8_Prescott_Trev1_CD UM 11.3 Summary 0.7 OFA DF 4 15" xfId="2649"/>
    <cellStyle name="_OFG-mockup1_1_Apr_CPA_PG8_Prescott_Trev1_CD UM 11.3 Summary 0.7 OFA DF 4 15 2" xfId="2650"/>
    <cellStyle name="_OFG-mockup1_1_Apr_CPA_PG8_Prescott_Trev1_CD UM 11.3 Summary 0.7 OFA DF 4 16" xfId="2651"/>
    <cellStyle name="_OFG-mockup1_1_Apr_CPA_PG8_Prescott_Trev1_CD UM 11.3 Summary 0.7 OFA DF 4 16 2" xfId="2652"/>
    <cellStyle name="_OFG-mockup1_1_Apr_CPA_PG8_Prescott_Trev1_CD UM 11.3 Summary 0.7 OFA DF 4 17" xfId="2653"/>
    <cellStyle name="_OFG-mockup1_1_Apr_CPA_PG8_Prescott_Trev1_CD UM 11.3 Summary 0.7 OFA DF 4 17 2" xfId="2654"/>
    <cellStyle name="_OFG-mockup1_1_Apr_CPA_PG8_Prescott_Trev1_CD UM 11.3 Summary 0.7 OFA DF 4 18" xfId="2655"/>
    <cellStyle name="_OFG-mockup1_1_Apr_CPA_PG8_Prescott_Trev1_CD UM 11.3 Summary 0.7 OFA DF 4 2" xfId="2656"/>
    <cellStyle name="_OFG-mockup1_1_Apr_CPA_PG8_Prescott_Trev1_CD UM 11.3 Summary 0.7 OFA DF 4 2 2" xfId="2657"/>
    <cellStyle name="_OFG-mockup1_1_Apr_CPA_PG8_Prescott_Trev1_CD UM 11.3 Summary 0.7 OFA DF 4 3" xfId="2658"/>
    <cellStyle name="_OFG-mockup1_1_Apr_CPA_PG8_Prescott_Trev1_CD UM 11.3 Summary 0.7 OFA DF 4 3 2" xfId="2659"/>
    <cellStyle name="_OFG-mockup1_1_Apr_CPA_PG8_Prescott_Trev1_CD UM 11.3 Summary 0.7 OFA DF 4 4" xfId="2660"/>
    <cellStyle name="_OFG-mockup1_1_Apr_CPA_PG8_Prescott_Trev1_CD UM 11.3 Summary 0.7 OFA DF 4 4 2" xfId="2661"/>
    <cellStyle name="_OFG-mockup1_1_Apr_CPA_PG8_Prescott_Trev1_CD UM 11.3 Summary 0.7 OFA DF 4 5" xfId="2662"/>
    <cellStyle name="_OFG-mockup1_1_Apr_CPA_PG8_Prescott_Trev1_CD UM 11.3 Summary 0.7 OFA DF 4 5 2" xfId="2663"/>
    <cellStyle name="_OFG-mockup1_1_Apr_CPA_PG8_Prescott_Trev1_CD UM 11.3 Summary 0.7 OFA DF 4 6" xfId="2664"/>
    <cellStyle name="_OFG-mockup1_1_Apr_CPA_PG8_Prescott_Trev1_CD UM 11.3 Summary 0.7 OFA DF 4 6 2" xfId="2665"/>
    <cellStyle name="_OFG-mockup1_1_Apr_CPA_PG8_Prescott_Trev1_CD UM 11.3 Summary 0.7 OFA DF 4 7" xfId="2666"/>
    <cellStyle name="_OFG-mockup1_1_Apr_CPA_PG8_Prescott_Trev1_CD UM 11.3 Summary 0.7 OFA DF 4 7 2" xfId="2667"/>
    <cellStyle name="_OFG-mockup1_1_Apr_CPA_PG8_Prescott_Trev1_CD UM 11.3 Summary 0.7 OFA DF 4 8" xfId="2668"/>
    <cellStyle name="_OFG-mockup1_1_Apr_CPA_PG8_Prescott_Trev1_CD UM 11.3 Summary 0.7 OFA DF 4 8 2" xfId="2669"/>
    <cellStyle name="_OFG-mockup1_1_Apr_CPA_PG8_Prescott_Trev1_CD UM 11.3 Summary 0.7 OFA DF 4 9" xfId="2670"/>
    <cellStyle name="_OFG-mockup1_1_Apr_CPA_PG8_Prescott_Trev1_CD UM 11.3 Summary 0.7 OFA DF 4 9 2" xfId="2671"/>
    <cellStyle name="_OFG-mockup1_1_Apr_CPA_PG8_Prescott_Trev1_CD UM 11.3 Summary 0.7 OFA DF 5" xfId="2672"/>
    <cellStyle name="_OFG-mockup1_1_Apr_CPA_PG8_Prescott_Trev1_CD UM 11.3 Summary 0.7 OFA DF 5 2" xfId="2673"/>
    <cellStyle name="_OFG-mockup1_1_Apr_CPA_PG8_Prescott_Trev1_CD UM 11.3 Summary 0.7 OFA DF 6" xfId="2674"/>
    <cellStyle name="_OFG-mockup1_1_Apr_CPA_PG8_Prescott_Trev1_CD UM 11.3 Summary 0.7 OFA DF 6 2" xfId="2675"/>
    <cellStyle name="_OFG-mockup1_1_Apr_CPA_PG8_Prescott_Trev1_CD UM 11.3 Summary 0.7 OFA DF 7" xfId="2676"/>
    <cellStyle name="_OFG-mockup1_1_Apr_CPA_PG8_Prescott_Trev1_CD UM 11.3 Summary 0.7 OFA DF 7 2" xfId="2677"/>
    <cellStyle name="_OFG-mockup1_1_Apr_CPA_PG8_Prescott_Trev1_CD UM 11.3 Summary 0.7 OFA DF 8" xfId="2678"/>
    <cellStyle name="_OFG-mockup1_1_Apr_CPA_PG8_Prescott_Trev1_CD UM 11.3 Summary 0.7 OFA DF 8 2" xfId="2679"/>
    <cellStyle name="_OFG-mockup1_1_Apr_CPA_PG8_Prescott_Trev1_CD UM 11.3 Summary 0.7 OFA DF 9" xfId="2680"/>
    <cellStyle name="_OFG-mockup1_1_Apr_CPA_PG8_Prescott_Trev1_CD UM 11.3 Summary 0.7 OFA DF 9 2" xfId="2681"/>
    <cellStyle name="_OFG-mockup1_1_Apr_CPA_PG8_Prescott_Trev1_CD1 Rev 11_3-100 percent Chipset" xfId="2682"/>
    <cellStyle name="_OFG-mockup1_1_Apr_CPA_PG8_Prescott_Trev1_CD1 Rev 11_3-100 percent Chipset 10" xfId="2683"/>
    <cellStyle name="_OFG-mockup1_1_Apr_CPA_PG8_Prescott_Trev1_CD1 Rev 11_3-100 percent Chipset 10 2" xfId="2684"/>
    <cellStyle name="_OFG-mockup1_1_Apr_CPA_PG8_Prescott_Trev1_CD1 Rev 11_3-100 percent Chipset 11" xfId="2685"/>
    <cellStyle name="_OFG-mockup1_1_Apr_CPA_PG8_Prescott_Trev1_CD1 Rev 11_3-100 percent Chipset 11 2" xfId="2686"/>
    <cellStyle name="_OFG-mockup1_1_Apr_CPA_PG8_Prescott_Trev1_CD1 Rev 11_3-100 percent Chipset 12" xfId="2687"/>
    <cellStyle name="_OFG-mockup1_1_Apr_CPA_PG8_Prescott_Trev1_CD1 Rev 11_3-100 percent Chipset 12 2" xfId="2688"/>
    <cellStyle name="_OFG-mockup1_1_Apr_CPA_PG8_Prescott_Trev1_CD1 Rev 11_3-100 percent Chipset 13" xfId="2689"/>
    <cellStyle name="_OFG-mockup1_1_Apr_CPA_PG8_Prescott_Trev1_CD1 Rev 11_3-100 percent Chipset 13 2" xfId="2690"/>
    <cellStyle name="_OFG-mockup1_1_Apr_CPA_PG8_Prescott_Trev1_CD1 Rev 11_3-100 percent Chipset 14" xfId="2691"/>
    <cellStyle name="_OFG-mockup1_1_Apr_CPA_PG8_Prescott_Trev1_CD1 Rev 11_3-100 percent Chipset 14 2" xfId="2692"/>
    <cellStyle name="_OFG-mockup1_1_Apr_CPA_PG8_Prescott_Trev1_CD1 Rev 11_3-100 percent Chipset 15" xfId="2693"/>
    <cellStyle name="_OFG-mockup1_1_Apr_CPA_PG8_Prescott_Trev1_CD1 Rev 11_3-100 percent Chipset 15 2" xfId="2694"/>
    <cellStyle name="_OFG-mockup1_1_Apr_CPA_PG8_Prescott_Trev1_CD1 Rev 11_3-100 percent Chipset 16" xfId="2695"/>
    <cellStyle name="_OFG-mockup1_1_Apr_CPA_PG8_Prescott_Trev1_CD1 Rev 11_3-100 percent Chipset 16 2" xfId="2696"/>
    <cellStyle name="_OFG-mockup1_1_Apr_CPA_PG8_Prescott_Trev1_CD1 Rev 11_3-100 percent Chipset 17" xfId="2697"/>
    <cellStyle name="_OFG-mockup1_1_Apr_CPA_PG8_Prescott_Trev1_CD1 Rev 11_3-100 percent Chipset 17 2" xfId="2698"/>
    <cellStyle name="_OFG-mockup1_1_Apr_CPA_PG8_Prescott_Trev1_CD1 Rev 11_3-100 percent Chipset 18" xfId="2699"/>
    <cellStyle name="_OFG-mockup1_1_Apr_CPA_PG8_Prescott_Trev1_CD1 Rev 11_3-100 percent Chipset 2" xfId="2700"/>
    <cellStyle name="_OFG-mockup1_1_Apr_CPA_PG8_Prescott_Trev1_CD1 Rev 11_3-100 percent Chipset 2 2" xfId="2701"/>
    <cellStyle name="_OFG-mockup1_1_Apr_CPA_PG8_Prescott_Trev1_CD1 Rev 11_3-100 percent Chipset 3" xfId="2702"/>
    <cellStyle name="_OFG-mockup1_1_Apr_CPA_PG8_Prescott_Trev1_CD1 Rev 11_3-100 percent Chipset 3 2" xfId="2703"/>
    <cellStyle name="_OFG-mockup1_1_Apr_CPA_PG8_Prescott_Trev1_CD1 Rev 11_3-100 percent Chipset 4" xfId="2704"/>
    <cellStyle name="_OFG-mockup1_1_Apr_CPA_PG8_Prescott_Trev1_CD1 Rev 11_3-100 percent Chipset 4 2" xfId="2705"/>
    <cellStyle name="_OFG-mockup1_1_Apr_CPA_PG8_Prescott_Trev1_CD1 Rev 11_3-100 percent Chipset 5" xfId="2706"/>
    <cellStyle name="_OFG-mockup1_1_Apr_CPA_PG8_Prescott_Trev1_CD1 Rev 11_3-100 percent Chipset 5 2" xfId="2707"/>
    <cellStyle name="_OFG-mockup1_1_Apr_CPA_PG8_Prescott_Trev1_CD1 Rev 11_3-100 percent Chipset 6" xfId="2708"/>
    <cellStyle name="_OFG-mockup1_1_Apr_CPA_PG8_Prescott_Trev1_CD1 Rev 11_3-100 percent Chipset 6 2" xfId="2709"/>
    <cellStyle name="_OFG-mockup1_1_Apr_CPA_PG8_Prescott_Trev1_CD1 Rev 11_3-100 percent Chipset 7" xfId="2710"/>
    <cellStyle name="_OFG-mockup1_1_Apr_CPA_PG8_Prescott_Trev1_CD1 Rev 11_3-100 percent Chipset 7 2" xfId="2711"/>
    <cellStyle name="_OFG-mockup1_1_Apr_CPA_PG8_Prescott_Trev1_CD1 Rev 11_3-100 percent Chipset 8" xfId="2712"/>
    <cellStyle name="_OFG-mockup1_1_Apr_CPA_PG8_Prescott_Trev1_CD1 Rev 11_3-100 percent Chipset 8 2" xfId="2713"/>
    <cellStyle name="_OFG-mockup1_1_Apr_CPA_PG8_Prescott_Trev1_CD1 Rev 11_3-100 percent Chipset 9" xfId="2714"/>
    <cellStyle name="_OFG-mockup1_1_Apr_CPA_PG8_Prescott_Trev1_CD1 Rev 11_3-100 percent Chipset 9 2" xfId="2715"/>
    <cellStyle name="_OFG-mockup1_1_Apr_CPA_PG8_Prescott_Trev1_CD1 Summary" xfId="2716"/>
    <cellStyle name="_OFG-mockup1_1_Apr_CPA_PG8_Prescott_Trev1_CD1 Summary 10" xfId="2717"/>
    <cellStyle name="_OFG-mockup1_1_Apr_CPA_PG8_Prescott_Trev1_CD1 Summary 10 2" xfId="2718"/>
    <cellStyle name="_OFG-mockup1_1_Apr_CPA_PG8_Prescott_Trev1_CD1 Summary 11" xfId="2719"/>
    <cellStyle name="_OFG-mockup1_1_Apr_CPA_PG8_Prescott_Trev1_CD1 Summary 11 2" xfId="2720"/>
    <cellStyle name="_OFG-mockup1_1_Apr_CPA_PG8_Prescott_Trev1_CD1 Summary 12" xfId="2721"/>
    <cellStyle name="_OFG-mockup1_1_Apr_CPA_PG8_Prescott_Trev1_CD1 Summary 12 2" xfId="2722"/>
    <cellStyle name="_OFG-mockup1_1_Apr_CPA_PG8_Prescott_Trev1_CD1 Summary 13" xfId="2723"/>
    <cellStyle name="_OFG-mockup1_1_Apr_CPA_PG8_Prescott_Trev1_CD1 Summary 13 2" xfId="2724"/>
    <cellStyle name="_OFG-mockup1_1_Apr_CPA_PG8_Prescott_Trev1_CD1 Summary 14" xfId="2725"/>
    <cellStyle name="_OFG-mockup1_1_Apr_CPA_PG8_Prescott_Trev1_CD1 Summary 14 2" xfId="2726"/>
    <cellStyle name="_OFG-mockup1_1_Apr_CPA_PG8_Prescott_Trev1_CD1 Summary 15" xfId="2727"/>
    <cellStyle name="_OFG-mockup1_1_Apr_CPA_PG8_Prescott_Trev1_CD1 Summary 15 2" xfId="2728"/>
    <cellStyle name="_OFG-mockup1_1_Apr_CPA_PG8_Prescott_Trev1_CD1 Summary 16" xfId="2729"/>
    <cellStyle name="_OFG-mockup1_1_Apr_CPA_PG8_Prescott_Trev1_CD1 Summary 16 2" xfId="2730"/>
    <cellStyle name="_OFG-mockup1_1_Apr_CPA_PG8_Prescott_Trev1_CD1 Summary 17" xfId="2731"/>
    <cellStyle name="_OFG-mockup1_1_Apr_CPA_PG8_Prescott_Trev1_CD1 Summary 17 2" xfId="2732"/>
    <cellStyle name="_OFG-mockup1_1_Apr_CPA_PG8_Prescott_Trev1_CD1 Summary 18" xfId="2733"/>
    <cellStyle name="_OFG-mockup1_1_Apr_CPA_PG8_Prescott_Trev1_CD1 Summary 18 2" xfId="2734"/>
    <cellStyle name="_OFG-mockup1_1_Apr_CPA_PG8_Prescott_Trev1_CD1 Summary 19" xfId="2735"/>
    <cellStyle name="_OFG-mockup1_1_Apr_CPA_PG8_Prescott_Trev1_CD1 Summary 19 2" xfId="2736"/>
    <cellStyle name="_OFG-mockup1_1_Apr_CPA_PG8_Prescott_Trev1_CD1 Summary 2" xfId="2737"/>
    <cellStyle name="_OFG-mockup1_1_Apr_CPA_PG8_Prescott_Trev1_CD1 Summary 2 10" xfId="2738"/>
    <cellStyle name="_OFG-mockup1_1_Apr_CPA_PG8_Prescott_Trev1_CD1 Summary 2 10 2" xfId="2739"/>
    <cellStyle name="_OFG-mockup1_1_Apr_CPA_PG8_Prescott_Trev1_CD1 Summary 2 11" xfId="2740"/>
    <cellStyle name="_OFG-mockup1_1_Apr_CPA_PG8_Prescott_Trev1_CD1 Summary 2 11 2" xfId="2741"/>
    <cellStyle name="_OFG-mockup1_1_Apr_CPA_PG8_Prescott_Trev1_CD1 Summary 2 12" xfId="2742"/>
    <cellStyle name="_OFG-mockup1_1_Apr_CPA_PG8_Prescott_Trev1_CD1 Summary 2 12 2" xfId="2743"/>
    <cellStyle name="_OFG-mockup1_1_Apr_CPA_PG8_Prescott_Trev1_CD1 Summary 2 13" xfId="2744"/>
    <cellStyle name="_OFG-mockup1_1_Apr_CPA_PG8_Prescott_Trev1_CD1 Summary 2 13 2" xfId="2745"/>
    <cellStyle name="_OFG-mockup1_1_Apr_CPA_PG8_Prescott_Trev1_CD1 Summary 2 14" xfId="2746"/>
    <cellStyle name="_OFG-mockup1_1_Apr_CPA_PG8_Prescott_Trev1_CD1 Summary 2 14 2" xfId="2747"/>
    <cellStyle name="_OFG-mockup1_1_Apr_CPA_PG8_Prescott_Trev1_CD1 Summary 2 15" xfId="2748"/>
    <cellStyle name="_OFG-mockup1_1_Apr_CPA_PG8_Prescott_Trev1_CD1 Summary 2 15 2" xfId="2749"/>
    <cellStyle name="_OFG-mockup1_1_Apr_CPA_PG8_Prescott_Trev1_CD1 Summary 2 16" xfId="2750"/>
    <cellStyle name="_OFG-mockup1_1_Apr_CPA_PG8_Prescott_Trev1_CD1 Summary 2 16 2" xfId="2751"/>
    <cellStyle name="_OFG-mockup1_1_Apr_CPA_PG8_Prescott_Trev1_CD1 Summary 2 17" xfId="2752"/>
    <cellStyle name="_OFG-mockup1_1_Apr_CPA_PG8_Prescott_Trev1_CD1 Summary 2 17 2" xfId="2753"/>
    <cellStyle name="_OFG-mockup1_1_Apr_CPA_PG8_Prescott_Trev1_CD1 Summary 2 18" xfId="2754"/>
    <cellStyle name="_OFG-mockup1_1_Apr_CPA_PG8_Prescott_Trev1_CD1 Summary 2 2" xfId="2755"/>
    <cellStyle name="_OFG-mockup1_1_Apr_CPA_PG8_Prescott_Trev1_CD1 Summary 2 2 2" xfId="2756"/>
    <cellStyle name="_OFG-mockup1_1_Apr_CPA_PG8_Prescott_Trev1_CD1 Summary 2 3" xfId="2757"/>
    <cellStyle name="_OFG-mockup1_1_Apr_CPA_PG8_Prescott_Trev1_CD1 Summary 2 3 2" xfId="2758"/>
    <cellStyle name="_OFG-mockup1_1_Apr_CPA_PG8_Prescott_Trev1_CD1 Summary 2 4" xfId="2759"/>
    <cellStyle name="_OFG-mockup1_1_Apr_CPA_PG8_Prescott_Trev1_CD1 Summary 2 4 2" xfId="2760"/>
    <cellStyle name="_OFG-mockup1_1_Apr_CPA_PG8_Prescott_Trev1_CD1 Summary 2 5" xfId="2761"/>
    <cellStyle name="_OFG-mockup1_1_Apr_CPA_PG8_Prescott_Trev1_CD1 Summary 2 5 2" xfId="2762"/>
    <cellStyle name="_OFG-mockup1_1_Apr_CPA_PG8_Prescott_Trev1_CD1 Summary 2 6" xfId="2763"/>
    <cellStyle name="_OFG-mockup1_1_Apr_CPA_PG8_Prescott_Trev1_CD1 Summary 2 6 2" xfId="2764"/>
    <cellStyle name="_OFG-mockup1_1_Apr_CPA_PG8_Prescott_Trev1_CD1 Summary 2 7" xfId="2765"/>
    <cellStyle name="_OFG-mockup1_1_Apr_CPA_PG8_Prescott_Trev1_CD1 Summary 2 7 2" xfId="2766"/>
    <cellStyle name="_OFG-mockup1_1_Apr_CPA_PG8_Prescott_Trev1_CD1 Summary 2 8" xfId="2767"/>
    <cellStyle name="_OFG-mockup1_1_Apr_CPA_PG8_Prescott_Trev1_CD1 Summary 2 8 2" xfId="2768"/>
    <cellStyle name="_OFG-mockup1_1_Apr_CPA_PG8_Prescott_Trev1_CD1 Summary 2 9" xfId="2769"/>
    <cellStyle name="_OFG-mockup1_1_Apr_CPA_PG8_Prescott_Trev1_CD1 Summary 2 9 2" xfId="2770"/>
    <cellStyle name="_OFG-mockup1_1_Apr_CPA_PG8_Prescott_Trev1_CD1 Summary 20" xfId="2771"/>
    <cellStyle name="_OFG-mockup1_1_Apr_CPA_PG8_Prescott_Trev1_CD1 Summary 20 2" xfId="2772"/>
    <cellStyle name="_OFG-mockup1_1_Apr_CPA_PG8_Prescott_Trev1_CD1 Summary 21" xfId="2773"/>
    <cellStyle name="_OFG-mockup1_1_Apr_CPA_PG8_Prescott_Trev1_CD1 Summary 3" xfId="2774"/>
    <cellStyle name="_OFG-mockup1_1_Apr_CPA_PG8_Prescott_Trev1_CD1 Summary 3 10" xfId="2775"/>
    <cellStyle name="_OFG-mockup1_1_Apr_CPA_PG8_Prescott_Trev1_CD1 Summary 3 10 2" xfId="2776"/>
    <cellStyle name="_OFG-mockup1_1_Apr_CPA_PG8_Prescott_Trev1_CD1 Summary 3 11" xfId="2777"/>
    <cellStyle name="_OFG-mockup1_1_Apr_CPA_PG8_Prescott_Trev1_CD1 Summary 3 11 2" xfId="2778"/>
    <cellStyle name="_OFG-mockup1_1_Apr_CPA_PG8_Prescott_Trev1_CD1 Summary 3 12" xfId="2779"/>
    <cellStyle name="_OFG-mockup1_1_Apr_CPA_PG8_Prescott_Trev1_CD1 Summary 3 12 2" xfId="2780"/>
    <cellStyle name="_OFG-mockup1_1_Apr_CPA_PG8_Prescott_Trev1_CD1 Summary 3 13" xfId="2781"/>
    <cellStyle name="_OFG-mockup1_1_Apr_CPA_PG8_Prescott_Trev1_CD1 Summary 3 13 2" xfId="2782"/>
    <cellStyle name="_OFG-mockup1_1_Apr_CPA_PG8_Prescott_Trev1_CD1 Summary 3 14" xfId="2783"/>
    <cellStyle name="_OFG-mockup1_1_Apr_CPA_PG8_Prescott_Trev1_CD1 Summary 3 14 2" xfId="2784"/>
    <cellStyle name="_OFG-mockup1_1_Apr_CPA_PG8_Prescott_Trev1_CD1 Summary 3 15" xfId="2785"/>
    <cellStyle name="_OFG-mockup1_1_Apr_CPA_PG8_Prescott_Trev1_CD1 Summary 3 15 2" xfId="2786"/>
    <cellStyle name="_OFG-mockup1_1_Apr_CPA_PG8_Prescott_Trev1_CD1 Summary 3 16" xfId="2787"/>
    <cellStyle name="_OFG-mockup1_1_Apr_CPA_PG8_Prescott_Trev1_CD1 Summary 3 16 2" xfId="2788"/>
    <cellStyle name="_OFG-mockup1_1_Apr_CPA_PG8_Prescott_Trev1_CD1 Summary 3 17" xfId="2789"/>
    <cellStyle name="_OFG-mockup1_1_Apr_CPA_PG8_Prescott_Trev1_CD1 Summary 3 17 2" xfId="2790"/>
    <cellStyle name="_OFG-mockup1_1_Apr_CPA_PG8_Prescott_Trev1_CD1 Summary 3 18" xfId="2791"/>
    <cellStyle name="_OFG-mockup1_1_Apr_CPA_PG8_Prescott_Trev1_CD1 Summary 3 2" xfId="2792"/>
    <cellStyle name="_OFG-mockup1_1_Apr_CPA_PG8_Prescott_Trev1_CD1 Summary 3 2 2" xfId="2793"/>
    <cellStyle name="_OFG-mockup1_1_Apr_CPA_PG8_Prescott_Trev1_CD1 Summary 3 3" xfId="2794"/>
    <cellStyle name="_OFG-mockup1_1_Apr_CPA_PG8_Prescott_Trev1_CD1 Summary 3 3 2" xfId="2795"/>
    <cellStyle name="_OFG-mockup1_1_Apr_CPA_PG8_Prescott_Trev1_CD1 Summary 3 4" xfId="2796"/>
    <cellStyle name="_OFG-mockup1_1_Apr_CPA_PG8_Prescott_Trev1_CD1 Summary 3 4 2" xfId="2797"/>
    <cellStyle name="_OFG-mockup1_1_Apr_CPA_PG8_Prescott_Trev1_CD1 Summary 3 5" xfId="2798"/>
    <cellStyle name="_OFG-mockup1_1_Apr_CPA_PG8_Prescott_Trev1_CD1 Summary 3 5 2" xfId="2799"/>
    <cellStyle name="_OFG-mockup1_1_Apr_CPA_PG8_Prescott_Trev1_CD1 Summary 3 6" xfId="2800"/>
    <cellStyle name="_OFG-mockup1_1_Apr_CPA_PG8_Prescott_Trev1_CD1 Summary 3 6 2" xfId="2801"/>
    <cellStyle name="_OFG-mockup1_1_Apr_CPA_PG8_Prescott_Trev1_CD1 Summary 3 7" xfId="2802"/>
    <cellStyle name="_OFG-mockup1_1_Apr_CPA_PG8_Prescott_Trev1_CD1 Summary 3 7 2" xfId="2803"/>
    <cellStyle name="_OFG-mockup1_1_Apr_CPA_PG8_Prescott_Trev1_CD1 Summary 3 8" xfId="2804"/>
    <cellStyle name="_OFG-mockup1_1_Apr_CPA_PG8_Prescott_Trev1_CD1 Summary 3 8 2" xfId="2805"/>
    <cellStyle name="_OFG-mockup1_1_Apr_CPA_PG8_Prescott_Trev1_CD1 Summary 3 9" xfId="2806"/>
    <cellStyle name="_OFG-mockup1_1_Apr_CPA_PG8_Prescott_Trev1_CD1 Summary 3 9 2" xfId="2807"/>
    <cellStyle name="_OFG-mockup1_1_Apr_CPA_PG8_Prescott_Trev1_CD1 Summary 4" xfId="2808"/>
    <cellStyle name="_OFG-mockup1_1_Apr_CPA_PG8_Prescott_Trev1_CD1 Summary 4 10" xfId="2809"/>
    <cellStyle name="_OFG-mockup1_1_Apr_CPA_PG8_Prescott_Trev1_CD1 Summary 4 10 2" xfId="2810"/>
    <cellStyle name="_OFG-mockup1_1_Apr_CPA_PG8_Prescott_Trev1_CD1 Summary 4 11" xfId="2811"/>
    <cellStyle name="_OFG-mockup1_1_Apr_CPA_PG8_Prescott_Trev1_CD1 Summary 4 11 2" xfId="2812"/>
    <cellStyle name="_OFG-mockup1_1_Apr_CPA_PG8_Prescott_Trev1_CD1 Summary 4 12" xfId="2813"/>
    <cellStyle name="_OFG-mockup1_1_Apr_CPA_PG8_Prescott_Trev1_CD1 Summary 4 12 2" xfId="2814"/>
    <cellStyle name="_OFG-mockup1_1_Apr_CPA_PG8_Prescott_Trev1_CD1 Summary 4 13" xfId="2815"/>
    <cellStyle name="_OFG-mockup1_1_Apr_CPA_PG8_Prescott_Trev1_CD1 Summary 4 13 2" xfId="2816"/>
    <cellStyle name="_OFG-mockup1_1_Apr_CPA_PG8_Prescott_Trev1_CD1 Summary 4 14" xfId="2817"/>
    <cellStyle name="_OFG-mockup1_1_Apr_CPA_PG8_Prescott_Trev1_CD1 Summary 4 14 2" xfId="2818"/>
    <cellStyle name="_OFG-mockup1_1_Apr_CPA_PG8_Prescott_Trev1_CD1 Summary 4 15" xfId="2819"/>
    <cellStyle name="_OFG-mockup1_1_Apr_CPA_PG8_Prescott_Trev1_CD1 Summary 4 15 2" xfId="2820"/>
    <cellStyle name="_OFG-mockup1_1_Apr_CPA_PG8_Prescott_Trev1_CD1 Summary 4 16" xfId="2821"/>
    <cellStyle name="_OFG-mockup1_1_Apr_CPA_PG8_Prescott_Trev1_CD1 Summary 4 16 2" xfId="2822"/>
    <cellStyle name="_OFG-mockup1_1_Apr_CPA_PG8_Prescott_Trev1_CD1 Summary 4 17" xfId="2823"/>
    <cellStyle name="_OFG-mockup1_1_Apr_CPA_PG8_Prescott_Trev1_CD1 Summary 4 17 2" xfId="2824"/>
    <cellStyle name="_OFG-mockup1_1_Apr_CPA_PG8_Prescott_Trev1_CD1 Summary 4 18" xfId="2825"/>
    <cellStyle name="_OFG-mockup1_1_Apr_CPA_PG8_Prescott_Trev1_CD1 Summary 4 2" xfId="2826"/>
    <cellStyle name="_OFG-mockup1_1_Apr_CPA_PG8_Prescott_Trev1_CD1 Summary 4 2 2" xfId="2827"/>
    <cellStyle name="_PERSONAL" xfId="2828"/>
    <cellStyle name="_PERSONAL_Book1" xfId="2829"/>
    <cellStyle name="_PERSONAL_BOQ CLAME FENCE-FINAL-1" xfId="2830"/>
    <cellStyle name="_PERSONAL_Tong hop KHCB 2001" xfId="2831"/>
    <cellStyle name="_SONACONS_FASHIONGARMENTS_XUONG(70X80)_K26B8_F02" xfId="2832"/>
    <cellStyle name="_T&amp;C ngay 19-4-2006 " xfId="2833"/>
    <cellStyle name="_TG-TH" xfId="2834"/>
    <cellStyle name="_TG-TH_1" xfId="2835"/>
    <cellStyle name="_TG-TH_1_Book1" xfId="2836"/>
    <cellStyle name="_TG-TH_1_DT kho 50x72 ,52x45m -11-5" xfId="2837"/>
    <cellStyle name="_TG-TH_1_DT kho 50x72 ,52x45m ASIA NUTRITION" xfId="2838"/>
    <cellStyle name="_TG-TH_1_DTkho 52x70m ASIA NUTRITION" xfId="2839"/>
    <cellStyle name="_TG-TH_1_DTkho 52x70m ASIA NUTRITION-change-tuong bt6m" xfId="2840"/>
    <cellStyle name="_TG-TH_1_DTkho 52x70m ASIA NUTRITION-seno betong" xfId="2841"/>
    <cellStyle name="_TG-TH_2" xfId="2842"/>
    <cellStyle name="_TG-TH_2_Book1" xfId="2843"/>
    <cellStyle name="_TG-TH_2_DT kho 50x72 ,52x45m -11-5" xfId="2844"/>
    <cellStyle name="_TG-TH_2_DT kho 50x72 ,52x45m ASIA NUTRITION" xfId="2845"/>
    <cellStyle name="_TG-TH_2_DTkho 52x70m ASIA NUTRITION" xfId="2846"/>
    <cellStyle name="_TG-TH_2_DTkho 52x70m ASIA NUTRITION-change-tuong bt6m" xfId="2847"/>
    <cellStyle name="_TG-TH_2_DTkho 52x70m ASIA NUTRITION-seno betong" xfId="2848"/>
    <cellStyle name="_TG-TH_3" xfId="2849"/>
    <cellStyle name="_TG-TH_4" xfId="2850"/>
    <cellStyle name="~1" xfId="2851"/>
    <cellStyle name="•W€_s-rin-01" xfId="2852"/>
    <cellStyle name="\¦ÏÝÌnCp[N" xfId="2853"/>
    <cellStyle name="\¦ÏÝÌnCp[N 2" xfId="2854"/>
    <cellStyle name="aOe [0.00]_s-ns-bq" xfId="2855"/>
    <cellStyle name="aOe_s-ns-bq" xfId="2856"/>
    <cellStyle name="EY [0.00]_CONDITION (2)" xfId="2857"/>
    <cellStyle name="EY_CONDITION (2)" xfId="2858"/>
    <cellStyle name="nCp[N" xfId="2859"/>
    <cellStyle name="W_D8" xfId="2860"/>
    <cellStyle name="0,0_x000d__x000a_NA_x000d__x000a_" xfId="3225"/>
    <cellStyle name="1" xfId="2861"/>
    <cellStyle name="1_BAO GIA HD" xfId="2862"/>
    <cellStyle name="¹éºÐÀ²_      " xfId="2863"/>
    <cellStyle name="2" xfId="2864"/>
    <cellStyle name="20% - Accent1 2" xfId="3226"/>
    <cellStyle name="20% - Accent1 3" xfId="3227"/>
    <cellStyle name="20% - Accent2 2" xfId="3228"/>
    <cellStyle name="20% - Accent2 3" xfId="3229"/>
    <cellStyle name="20% - Accent3 2" xfId="3230"/>
    <cellStyle name="20% - Accent3 3" xfId="3231"/>
    <cellStyle name="20% - Accent4 2" xfId="3232"/>
    <cellStyle name="20% - Accent4 3" xfId="3233"/>
    <cellStyle name="20% - Accent5 2" xfId="3234"/>
    <cellStyle name="20% - Accent5 3" xfId="3235"/>
    <cellStyle name="20% - Accent6 2" xfId="3236"/>
    <cellStyle name="20% - Accent6 3" xfId="3237"/>
    <cellStyle name="3" xfId="2865"/>
    <cellStyle name="4" xfId="2866"/>
    <cellStyle name="40% - Accent1 2" xfId="3238"/>
    <cellStyle name="40% - Accent1 3" xfId="3239"/>
    <cellStyle name="40% - Accent2 2" xfId="3240"/>
    <cellStyle name="40% - Accent2 3" xfId="3241"/>
    <cellStyle name="40% - Accent3 2" xfId="3242"/>
    <cellStyle name="40% - Accent3 3" xfId="3243"/>
    <cellStyle name="40% - Accent4 2" xfId="3244"/>
    <cellStyle name="40% - Accent4 3" xfId="3245"/>
    <cellStyle name="40% - Accent5 2" xfId="3246"/>
    <cellStyle name="40% - Accent5 3" xfId="3247"/>
    <cellStyle name="40% - Accent6 2" xfId="3248"/>
    <cellStyle name="40% - Accent6 3" xfId="3249"/>
    <cellStyle name="60% - Accent1 2" xfId="3250"/>
    <cellStyle name="60% - Accent1 3" xfId="3251"/>
    <cellStyle name="60% - Accent2 2" xfId="3252"/>
    <cellStyle name="60% - Accent2 3" xfId="3253"/>
    <cellStyle name="60% - Accent3 2" xfId="3254"/>
    <cellStyle name="60% - Accent3 3" xfId="3255"/>
    <cellStyle name="60% - Accent4 2" xfId="3256"/>
    <cellStyle name="60% - Accent4 3" xfId="3257"/>
    <cellStyle name="60% - Accent5 2" xfId="3258"/>
    <cellStyle name="60% - Accent5 3" xfId="3259"/>
    <cellStyle name="60% - Accent6 2" xfId="3260"/>
    <cellStyle name="60% - Accent6 3" xfId="3261"/>
    <cellStyle name="75" xfId="3262"/>
    <cellStyle name="75 2" xfId="3263"/>
    <cellStyle name="Accent1 - 20%" xfId="2867"/>
    <cellStyle name="Accent1 - 40%" xfId="2868"/>
    <cellStyle name="Accent1 - 60%" xfId="2869"/>
    <cellStyle name="Accent1 2" xfId="3264"/>
    <cellStyle name="Accent1 3" xfId="3265"/>
    <cellStyle name="Accent2 - 20%" xfId="2870"/>
    <cellStyle name="Accent2 - 40%" xfId="2871"/>
    <cellStyle name="Accent2 - 60%" xfId="2872"/>
    <cellStyle name="Accent2 2" xfId="3266"/>
    <cellStyle name="Accent2 3" xfId="3267"/>
    <cellStyle name="Accent3 - 20%" xfId="2873"/>
    <cellStyle name="Accent3 - 40%" xfId="2874"/>
    <cellStyle name="Accent3 - 60%" xfId="2875"/>
    <cellStyle name="Accent3 2" xfId="3268"/>
    <cellStyle name="Accent3 3" xfId="3269"/>
    <cellStyle name="Accent4 - 20%" xfId="2876"/>
    <cellStyle name="Accent4 - 40%" xfId="2877"/>
    <cellStyle name="Accent4 - 60%" xfId="2878"/>
    <cellStyle name="Accent4 2" xfId="3270"/>
    <cellStyle name="Accent4 3" xfId="3271"/>
    <cellStyle name="Accent5 - 20%" xfId="2879"/>
    <cellStyle name="Accent5 - 40%" xfId="2880"/>
    <cellStyle name="Accent5 - 60%" xfId="2881"/>
    <cellStyle name="Accent5 2" xfId="3272"/>
    <cellStyle name="Accent5 3" xfId="3273"/>
    <cellStyle name="Accent6 - 20%" xfId="2882"/>
    <cellStyle name="Accent6 - 40%" xfId="2883"/>
    <cellStyle name="Accent6 - 60%" xfId="2884"/>
    <cellStyle name="Accent6 2" xfId="3274"/>
    <cellStyle name="Accent6 3" xfId="3275"/>
    <cellStyle name="ÅëÈ­ [0]_      " xfId="2885"/>
    <cellStyle name="AeE­ [0]_INQUIRY ¿?¾÷AßAø " xfId="2886"/>
    <cellStyle name="ÅëÈ­ [0]_L601CPT" xfId="2887"/>
    <cellStyle name="ÅëÈ­_      " xfId="2888"/>
    <cellStyle name="AeE­_INQUIRY ¿?¾÷AßAø " xfId="2889"/>
    <cellStyle name="ÅëÈ­_L601CPT" xfId="2890"/>
    <cellStyle name="args.style" xfId="2891"/>
    <cellStyle name="ÄÞ¸¶ [0]_      " xfId="2892"/>
    <cellStyle name="AÞ¸¶ [0]_INQUIRY ¿?¾÷AßAø " xfId="2893"/>
    <cellStyle name="ÄÞ¸¶ [0]_L601CPT" xfId="2894"/>
    <cellStyle name="ÄÞ¸¶_      " xfId="2895"/>
    <cellStyle name="AÞ¸¶_INQUIRY ¿?¾÷AßAø " xfId="2896"/>
    <cellStyle name="ÄÞ¸¶_L601CPT" xfId="2897"/>
    <cellStyle name="AutoFormat Options" xfId="2898"/>
    <cellStyle name="Bad 2" xfId="3276"/>
    <cellStyle name="Bad 3" xfId="3277"/>
    <cellStyle name="C?AØ_¿?¾÷CoE² " xfId="2899"/>
    <cellStyle name="Ç¥ÁØ_      " xfId="2900"/>
    <cellStyle name="C￥AØ_¿μ¾÷CoE² " xfId="2901"/>
    <cellStyle name="Ç¥ÁØ_±¸¹Ì´ëÃ¥" xfId="2902"/>
    <cellStyle name="Calc Currency (0)" xfId="2903"/>
    <cellStyle name="Calc Percent (0)" xfId="2904"/>
    <cellStyle name="Calc Percent (1)" xfId="2905"/>
    <cellStyle name="Calculation 2" xfId="3278"/>
    <cellStyle name="Calculation 3" xfId="3279"/>
    <cellStyle name="category" xfId="2906"/>
    <cellStyle name="Cerrency_Sheet2_XANGDAU" xfId="2907"/>
    <cellStyle name="Check Cell 2" xfId="3280"/>
    <cellStyle name="Check Cell 3" xfId="3281"/>
    <cellStyle name="Chi phÝ kh¸c_Book1" xfId="2908"/>
    <cellStyle name="CHUONG" xfId="2909"/>
    <cellStyle name="Column Header" xfId="2910"/>
    <cellStyle name="Comma" xfId="3210" builtinId="3"/>
    <cellStyle name="Comma 10" xfId="2911"/>
    <cellStyle name="Comma 10 10" xfId="2"/>
    <cellStyle name="Comma 10 2" xfId="2912"/>
    <cellStyle name="Comma 11" xfId="3282"/>
    <cellStyle name="Comma 12" xfId="3"/>
    <cellStyle name="Comma 13" xfId="3283"/>
    <cellStyle name="Comma 2" xfId="4"/>
    <cellStyle name="Comma 2 2" xfId="5"/>
    <cellStyle name="Comma 2 2 2" xfId="3284"/>
    <cellStyle name="Comma 2 2 3" xfId="3285"/>
    <cellStyle name="Comma 2 3" xfId="6"/>
    <cellStyle name="Comma 2 3 2" xfId="3217"/>
    <cellStyle name="Comma 2 4" xfId="3286"/>
    <cellStyle name="Comma 2 4 2" xfId="3287"/>
    <cellStyle name="Comma 2 4 3" xfId="3288"/>
    <cellStyle name="Comma 3" xfId="7"/>
    <cellStyle name="Comma 3 2" xfId="8"/>
    <cellStyle name="Comma 3 2 2" xfId="2913"/>
    <cellStyle name="Comma 3 3" xfId="2914"/>
    <cellStyle name="Comma 3 4" xfId="3289"/>
    <cellStyle name="Comma 3 4 2" xfId="3290"/>
    <cellStyle name="Comma 3 4 3" xfId="3291"/>
    <cellStyle name="Comma 4" xfId="9"/>
    <cellStyle name="Comma 4 2" xfId="10"/>
    <cellStyle name="Comma 4 2 2" xfId="3292"/>
    <cellStyle name="Comma 4 3" xfId="11"/>
    <cellStyle name="Comma 4 4" xfId="3293"/>
    <cellStyle name="Comma 5" xfId="12"/>
    <cellStyle name="Comma 5 2" xfId="2915"/>
    <cellStyle name="Comma 5 3" xfId="3294"/>
    <cellStyle name="Comma 5 4" xfId="13"/>
    <cellStyle name="Comma 6" xfId="14"/>
    <cellStyle name="Comma 6 2" xfId="3295"/>
    <cellStyle name="Comma 7" xfId="2916"/>
    <cellStyle name="Comma 7 2" xfId="2917"/>
    <cellStyle name="Comma 8" xfId="15"/>
    <cellStyle name="Comma 8 2" xfId="2918"/>
    <cellStyle name="Comma 9" xfId="16"/>
    <cellStyle name="Comma 9 2" xfId="3296"/>
    <cellStyle name="comma zerodec" xfId="2919"/>
    <cellStyle name="Comma0" xfId="17"/>
    <cellStyle name="Comma0 2" xfId="18"/>
    <cellStyle name="Comma0 3" xfId="3297"/>
    <cellStyle name="Copied" xfId="2920"/>
    <cellStyle name="COST1" xfId="2921"/>
    <cellStyle name="Currency0" xfId="19"/>
    <cellStyle name="Currency0 2" xfId="20"/>
    <cellStyle name="Currency0 3" xfId="3298"/>
    <cellStyle name="Currency1" xfId="2922"/>
    <cellStyle name="D$_x0004_P??_x0010__x000b_?_x0015_?$_x0004_?_x000f_?" xfId="2923"/>
    <cellStyle name="D$_x0004_P?_x0010__x000b_픲_x0015_딡$_x0004_뗈_x000f_?" xfId="2924"/>
    <cellStyle name="Date" xfId="21"/>
    <cellStyle name="Date 2" xfId="22"/>
    <cellStyle name="Date 3" xfId="3299"/>
    <cellStyle name="Dấu phảy 2" xfId="2925"/>
    <cellStyle name="Dezimal [0]_UXO VII" xfId="2926"/>
    <cellStyle name="Dezimal_UXO VII" xfId="2927"/>
    <cellStyle name="dis" xfId="3300"/>
    <cellStyle name="Dollar (zero dec)" xfId="2928"/>
    <cellStyle name="Dziesi?tny [0]_Invoices2001Slovakia" xfId="2929"/>
    <cellStyle name="Dziesi?tny_Invoices2001Slovakia" xfId="2930"/>
    <cellStyle name="Dziesietny [0]_Invoices2001Slovakia" xfId="2931"/>
    <cellStyle name="Dziesiętny [0]_Invoices2001Slovakia" xfId="2932"/>
    <cellStyle name="Dziesietny [0]_Invoices2001Slovakia_01_Nha so 1_Dien" xfId="2933"/>
    <cellStyle name="Dziesiętny [0]_Invoices2001Slovakia_01_Nha so 1_Dien" xfId="2934"/>
    <cellStyle name="Dziesietny [0]_Invoices2001Slovakia_10_Nha so 10_Dien1" xfId="2935"/>
    <cellStyle name="Dziesiętny [0]_Invoices2001Slovakia_10_Nha so 10_Dien1" xfId="2936"/>
    <cellStyle name="Dziesietny [0]_Invoices2001Slovakia_bang so sanh gia tri" xfId="2937"/>
    <cellStyle name="Dziesiętny [0]_Invoices2001Slovakia_Bao ve ss" xfId="2938"/>
    <cellStyle name="Dziesietny [0]_Invoices2001Slovakia_Book1" xfId="2939"/>
    <cellStyle name="Dziesiętny [0]_Invoices2001Slovakia_Book1" xfId="2940"/>
    <cellStyle name="Dziesietny [0]_Invoices2001Slovakia_Book1_1" xfId="2941"/>
    <cellStyle name="Dziesiętny [0]_Invoices2001Slovakia_Book1_1" xfId="2942"/>
    <cellStyle name="Dziesietny [0]_Invoices2001Slovakia_Book1_1_Book1" xfId="2943"/>
    <cellStyle name="Dziesiętny [0]_Invoices2001Slovakia_Book1_1_Book1" xfId="2944"/>
    <cellStyle name="Dziesietny [0]_Invoices2001Slovakia_Book1_2" xfId="2945"/>
    <cellStyle name="Dziesiętny [0]_Invoices2001Slovakia_Book1_2" xfId="2946"/>
    <cellStyle name="Dziesietny [0]_Invoices2001Slovakia_Dien A3" xfId="2947"/>
    <cellStyle name="Dziesiętny [0]_Invoices2001Slovakia_Nhalamviec VTC(25-1-05)" xfId="2948"/>
    <cellStyle name="Dziesietny [0]_Invoices2001Slovakia_TDT KHANH HOA" xfId="2949"/>
    <cellStyle name="Dziesiętny [0]_Invoices2001Slovakia_TDT KHANH HOA" xfId="2950"/>
    <cellStyle name="Dziesietny [0]_Invoices2001Slovakia_TDT quangngai" xfId="2951"/>
    <cellStyle name="Dziesiętny [0]_Invoices2001Slovakia_TDT quangngai" xfId="2952"/>
    <cellStyle name="Dziesietny [0]_Invoices2001Slovakia_TH ha tang ss" xfId="2953"/>
    <cellStyle name="Dziesiętny [0]_Invoices2001Slovakia_TH ha tang ss" xfId="2954"/>
    <cellStyle name="Dziesietny [0]_Invoices2001Slovakia_XD (mong+than A1) SS" xfId="2955"/>
    <cellStyle name="Dziesiętny [0]_Invoices2001Slovakia_XD( xu ly mong )A3ss" xfId="2956"/>
    <cellStyle name="Dziesietny_Invoices2001Slovakia" xfId="2957"/>
    <cellStyle name="Dziesiętny_Invoices2001Slovakia" xfId="2958"/>
    <cellStyle name="Dziesietny_Invoices2001Slovakia_01_Nha so 1_Dien" xfId="2959"/>
    <cellStyle name="Dziesiętny_Invoices2001Slovakia_01_Nha so 1_Dien" xfId="2960"/>
    <cellStyle name="Dziesietny_Invoices2001Slovakia_10_Nha so 10_Dien1" xfId="2961"/>
    <cellStyle name="Dziesiętny_Invoices2001Slovakia_10_Nha so 10_Dien1" xfId="2962"/>
    <cellStyle name="Dziesietny_Invoices2001Slovakia_bang so sanh gia tri" xfId="2963"/>
    <cellStyle name="Dziesiętny_Invoices2001Slovakia_Bao ve ss" xfId="2964"/>
    <cellStyle name="Dziesietny_Invoices2001Slovakia_Book1" xfId="2965"/>
    <cellStyle name="Dziesiętny_Invoices2001Slovakia_Book1" xfId="2966"/>
    <cellStyle name="Dziesietny_Invoices2001Slovakia_Book1_1" xfId="2967"/>
    <cellStyle name="Dziesiętny_Invoices2001Slovakia_Book1_1" xfId="2968"/>
    <cellStyle name="Dziesietny_Invoices2001Slovakia_Book1_1_Book1" xfId="2969"/>
    <cellStyle name="Dziesiętny_Invoices2001Slovakia_Book1_1_Book1" xfId="2970"/>
    <cellStyle name="Dziesietny_Invoices2001Slovakia_Book1_2" xfId="2971"/>
    <cellStyle name="Dziesiętny_Invoices2001Slovakia_Book1_2" xfId="2972"/>
    <cellStyle name="Dziesietny_Invoices2001Slovakia_Dien A3" xfId="2973"/>
    <cellStyle name="Dziesiętny_Invoices2001Slovakia_Nhalamviec VTC(25-1-05)" xfId="2974"/>
    <cellStyle name="Dziesietny_Invoices2001Slovakia_TDT KHANH HOA" xfId="2975"/>
    <cellStyle name="Dziesiętny_Invoices2001Slovakia_TDT KHANH HOA" xfId="2976"/>
    <cellStyle name="Dziesietny_Invoices2001Slovakia_TDT quangngai" xfId="2977"/>
    <cellStyle name="Dziesiętny_Invoices2001Slovakia_TDT quangngai" xfId="2978"/>
    <cellStyle name="Dziesietny_Invoices2001Slovakia_TH ha tang ss" xfId="2979"/>
    <cellStyle name="Dziesiętny_Invoices2001Slovakia_TH ha tang ss" xfId="2980"/>
    <cellStyle name="Dziesietny_Invoices2001Slovakia_XD (mong+than A1) SS" xfId="2981"/>
    <cellStyle name="Dziesiętny_Invoices2001Slovakia_XD( xu ly mong )A3ss" xfId="2982"/>
    <cellStyle name="Emphasis 1" xfId="2983"/>
    <cellStyle name="Emphasis 2" xfId="2984"/>
    <cellStyle name="Emphasis 3" xfId="2985"/>
    <cellStyle name="Enter Currency (0)" xfId="2986"/>
    <cellStyle name="Entered" xfId="2987"/>
    <cellStyle name="Euro" xfId="2988"/>
    <cellStyle name="Explanatory Text 2" xfId="3301"/>
    <cellStyle name="Explanatory Text 3" xfId="3302"/>
    <cellStyle name="Fixed" xfId="23"/>
    <cellStyle name="Fixed 2" xfId="24"/>
    <cellStyle name="Fixed 3" xfId="3303"/>
    <cellStyle name="Good 2" xfId="3304"/>
    <cellStyle name="Good 3" xfId="3305"/>
    <cellStyle name="Grey" xfId="2989"/>
    <cellStyle name="Group" xfId="2990"/>
    <cellStyle name="HEADER" xfId="2991"/>
    <cellStyle name="Header1" xfId="25"/>
    <cellStyle name="Header1 2" xfId="3306"/>
    <cellStyle name="Header2" xfId="26"/>
    <cellStyle name="Header2 2" xfId="3307"/>
    <cellStyle name="Heading 1 2" xfId="27"/>
    <cellStyle name="Heading 1 2 2" xfId="3308"/>
    <cellStyle name="Heading 1 3" xfId="3309"/>
    <cellStyle name="Heading 2 2" xfId="28"/>
    <cellStyle name="Heading 2 2 2" xfId="3310"/>
    <cellStyle name="Heading 2 3" xfId="3311"/>
    <cellStyle name="Heading 3 2" xfId="3312"/>
    <cellStyle name="Heading 3 3" xfId="3313"/>
    <cellStyle name="Heading 4 2" xfId="3314"/>
    <cellStyle name="Heading 4 3" xfId="3315"/>
    <cellStyle name="Heading1" xfId="2992"/>
    <cellStyle name="Heading2" xfId="2993"/>
    <cellStyle name="HUY" xfId="2994"/>
    <cellStyle name="i phÝ kh¸c_B¶ng 2" xfId="2995"/>
    <cellStyle name="I.3" xfId="2996"/>
    <cellStyle name="i·0" xfId="2997"/>
    <cellStyle name="ï-¾È»ê_BiÓu TB" xfId="2998"/>
    <cellStyle name="Input [yellow]" xfId="2999"/>
    <cellStyle name="Input 2" xfId="3316"/>
    <cellStyle name="Input 3" xfId="3317"/>
    <cellStyle name="Input Cells" xfId="3000"/>
    <cellStyle name="JJJ" xfId="3318"/>
    <cellStyle name="kh¸c_Bang Chi tieu" xfId="3001"/>
    <cellStyle name="khanh" xfId="3002"/>
    <cellStyle name="Ledger 17 x 11 in" xfId="3003"/>
    <cellStyle name="linh" xfId="3004"/>
    <cellStyle name="Link Currency (0)" xfId="3005"/>
    <cellStyle name="Linked Cell 2" xfId="3319"/>
    <cellStyle name="Linked Cell 3" xfId="3320"/>
    <cellStyle name="Linked Cells" xfId="3006"/>
    <cellStyle name="Millares [0]_Well Timing" xfId="3007"/>
    <cellStyle name="Millares_Well Timing" xfId="3008"/>
    <cellStyle name="Milliers [0]_!!!GO" xfId="3009"/>
    <cellStyle name="Milliers_!!!GO" xfId="3010"/>
    <cellStyle name="Model" xfId="3011"/>
    <cellStyle name="moi" xfId="3012"/>
    <cellStyle name="Mon?aire [0]_!!!GO" xfId="3013"/>
    <cellStyle name="Mon?aire_!!!GO" xfId="3014"/>
    <cellStyle name="Moneda [0]_Well Timing" xfId="3015"/>
    <cellStyle name="Moneda_Well Timing" xfId="3016"/>
    <cellStyle name="Monétaire [0]_AR1194" xfId="3017"/>
    <cellStyle name="Monétaire_AR1194" xfId="3018"/>
    <cellStyle name="n" xfId="3019"/>
    <cellStyle name="Neutral 2" xfId="3321"/>
    <cellStyle name="Neutral 3" xfId="3322"/>
    <cellStyle name="New Times Roman" xfId="3020"/>
    <cellStyle name="no dec" xfId="3021"/>
    <cellStyle name="ÑONVÒ" xfId="3022"/>
    <cellStyle name="Normal" xfId="0" builtinId="0"/>
    <cellStyle name="Normal - Style1" xfId="3023"/>
    <cellStyle name="Normal - Style1 2 2" xfId="29"/>
    <cellStyle name="Normal 10" xfId="3323"/>
    <cellStyle name="Normal 11" xfId="3324"/>
    <cellStyle name="Normal 12" xfId="3218"/>
    <cellStyle name="Normal 13" xfId="3325"/>
    <cellStyle name="Normal 14" xfId="3326"/>
    <cellStyle name="Normal 144" xfId="30"/>
    <cellStyle name="Normal 15" xfId="3327"/>
    <cellStyle name="Normal 16" xfId="3328"/>
    <cellStyle name="Normal 17" xfId="3329"/>
    <cellStyle name="Normal 18" xfId="3330"/>
    <cellStyle name="Normal 19" xfId="3331"/>
    <cellStyle name="Normal 2" xfId="31"/>
    <cellStyle name="Normal 2 2" xfId="32"/>
    <cellStyle name="Normal 2 2 2" xfId="3332"/>
    <cellStyle name="Normal 2 2 3" xfId="3333"/>
    <cellStyle name="Normal 2 2 4" xfId="3524"/>
    <cellStyle name="Normal 2 3" xfId="33"/>
    <cellStyle name="Normal 2 3 2" xfId="3219"/>
    <cellStyle name="Normal 2 3 3" xfId="3334"/>
    <cellStyle name="Normal 2 4" xfId="3024"/>
    <cellStyle name="Normal 2 5" xfId="3335"/>
    <cellStyle name="Normal 2_BOQ-BIOTIC-BEN TRE - phase 2(" xfId="53"/>
    <cellStyle name="Normal 20" xfId="3336"/>
    <cellStyle name="Normal 21" xfId="3337"/>
    <cellStyle name="Normal 22" xfId="3338"/>
    <cellStyle name="Normal 23" xfId="3339"/>
    <cellStyle name="Normal 24" xfId="3340"/>
    <cellStyle name="Normal 25" xfId="3341"/>
    <cellStyle name="Normal 26" xfId="3342"/>
    <cellStyle name="Normal 27" xfId="3343"/>
    <cellStyle name="Normal 28" xfId="3344"/>
    <cellStyle name="Normal 29" xfId="3345"/>
    <cellStyle name="Normal 3" xfId="34"/>
    <cellStyle name="Normal 3 2" xfId="35"/>
    <cellStyle name="Normal 3 2 2" xfId="3346"/>
    <cellStyle name="Normal 3 2 2 2" xfId="3347"/>
    <cellStyle name="Normal 3 3" xfId="3348"/>
    <cellStyle name="Normal 30" xfId="3349"/>
    <cellStyle name="Normal 30 2" xfId="3350"/>
    <cellStyle name="Normal 30 2 2" xfId="3351"/>
    <cellStyle name="Normal 30 2 3" xfId="3352"/>
    <cellStyle name="Normal 30 3" xfId="3353"/>
    <cellStyle name="Normal 30 4" xfId="3354"/>
    <cellStyle name="Normal 30 5" xfId="3355"/>
    <cellStyle name="Normal 31" xfId="3356"/>
    <cellStyle name="Normal 32" xfId="3357"/>
    <cellStyle name="Normal 33" xfId="3358"/>
    <cellStyle name="Normal 34" xfId="3359"/>
    <cellStyle name="Normal 35" xfId="3360"/>
    <cellStyle name="Normal 36" xfId="3361"/>
    <cellStyle name="Normal 37" xfId="3362"/>
    <cellStyle name="Normal 38" xfId="3363"/>
    <cellStyle name="Normal 39" xfId="3364"/>
    <cellStyle name="Normal 4" xfId="36"/>
    <cellStyle name="Normal 4 2" xfId="3025"/>
    <cellStyle name="Normal 4 3" xfId="3026"/>
    <cellStyle name="Normal 5" xfId="37"/>
    <cellStyle name="Normal 5 2" xfId="38"/>
    <cellStyle name="Normal 5 3" xfId="3365"/>
    <cellStyle name="Normal 5 3 2" xfId="3366"/>
    <cellStyle name="Normal 5 3 2 2" xfId="3367"/>
    <cellStyle name="Normal 5 3 2 3" xfId="3368"/>
    <cellStyle name="Normal 5 3 3" xfId="3369"/>
    <cellStyle name="Normal 5 3 4" xfId="3370"/>
    <cellStyle name="Normal 5 4" xfId="3371"/>
    <cellStyle name="Normal 5 4 2" xfId="3372"/>
    <cellStyle name="Normal 5 4 3" xfId="3373"/>
    <cellStyle name="Normal 5 5" xfId="3374"/>
    <cellStyle name="Normal 5 5 2" xfId="3375"/>
    <cellStyle name="Normal 5 5 3" xfId="3376"/>
    <cellStyle name="Normal 5 6" xfId="3377"/>
    <cellStyle name="Normal 5 6 2" xfId="3378"/>
    <cellStyle name="Normal 5 6 3" xfId="3379"/>
    <cellStyle name="Normal 5 7" xfId="3380"/>
    <cellStyle name="Normal 5 7 2" xfId="3381"/>
    <cellStyle name="Normal 5 7 3" xfId="3382"/>
    <cellStyle name="Normal 5 8" xfId="3383"/>
    <cellStyle name="Normal 5 9" xfId="3384"/>
    <cellStyle name="Normal 5_BOQ-BIOTIC-BEN TRE - phase 2(" xfId="54"/>
    <cellStyle name="Normal 6" xfId="39"/>
    <cellStyle name="Normal 6 2" xfId="3385"/>
    <cellStyle name="Normal 7" xfId="40"/>
    <cellStyle name="Normal 7 2" xfId="3224"/>
    <cellStyle name="Normal 8" xfId="41"/>
    <cellStyle name="Normal 8 2" xfId="3386"/>
    <cellStyle name="Normal 9" xfId="3387"/>
    <cellStyle name="Normal_BOQ for CP Binh Duong" xfId="3211"/>
    <cellStyle name="Normal_BOQ Phase 1 - CP Ben tre Final 2" xfId="3212"/>
    <cellStyle name="Normal_BOQ Phase 2" xfId="3223"/>
    <cellStyle name="Normal_du toan ap trung (Lam lai)" xfId="3213"/>
    <cellStyle name="Normal_KHOI LUONG ANH PHI TINH" xfId="3220"/>
    <cellStyle name="Normal_KHOI LUONG ANH PHI TINH 2 2" xfId="3215"/>
    <cellStyle name="Normal_KHOI LUONG ANH PHI TINH 2 3" xfId="3214"/>
    <cellStyle name="Normal_LIST OF MATERIAL" xfId="3221"/>
    <cellStyle name="Normal_MAINHOLE" xfId="3216"/>
    <cellStyle name="Normal_QUOTATION FOR CONSTRUCTION (GOI 2)" xfId="42"/>
    <cellStyle name="Normal_Sheet1" xfId="43"/>
    <cellStyle name="Normal_Sheet1 2" xfId="3222"/>
    <cellStyle name="Normalny_Cennik obowiazuje od 06-08-2001 r (1)" xfId="3027"/>
    <cellStyle name="Note 2" xfId="3388"/>
    <cellStyle name="Note 3" xfId="3389"/>
    <cellStyle name="nuch" xfId="3390"/>
    <cellStyle name="nuch 2" xfId="3391"/>
    <cellStyle name="NWM" xfId="3028"/>
    <cellStyle name="omma [0]_Mktg Prog" xfId="3029"/>
    <cellStyle name="ormal_Sheet1_1" xfId="3030"/>
    <cellStyle name="Output 2" xfId="3392"/>
    <cellStyle name="Output 3" xfId="3393"/>
    <cellStyle name="per.style" xfId="3031"/>
    <cellStyle name="Percent [2]" xfId="3032"/>
    <cellStyle name="Percent 2" xfId="3033"/>
    <cellStyle name="Percent 2 2" xfId="3394"/>
    <cellStyle name="Percent 3" xfId="3395"/>
    <cellStyle name="Percent 4" xfId="3523"/>
    <cellStyle name="PERCENTAGE" xfId="3034"/>
    <cellStyle name="PrePop Currency (0)" xfId="3035"/>
    <cellStyle name="Price Line" xfId="3036"/>
    <cellStyle name="pricing" xfId="3037"/>
    <cellStyle name="Product Subheading" xfId="3038"/>
    <cellStyle name="PSChar" xfId="3039"/>
    <cellStyle name="Quantity" xfId="3396"/>
    <cellStyle name="RevList" xfId="3040"/>
    <cellStyle name="S—_x0008_" xfId="3041"/>
    <cellStyle name="s1" xfId="3042"/>
    <cellStyle name="SAPBEXaggData" xfId="3043"/>
    <cellStyle name="SAPBEXaggDataEmph" xfId="3044"/>
    <cellStyle name="SAPBEXaggItem" xfId="3045"/>
    <cellStyle name="SAPBEXaggItemX" xfId="3397"/>
    <cellStyle name="SAPBEXchaText" xfId="3046"/>
    <cellStyle name="SAPBEXexcBad7" xfId="3047"/>
    <cellStyle name="SAPBEXexcBad8" xfId="3048"/>
    <cellStyle name="SAPBEXexcBad9" xfId="3049"/>
    <cellStyle name="SAPBEXexcCritical4" xfId="3050"/>
    <cellStyle name="SAPBEXexcCritical5" xfId="3051"/>
    <cellStyle name="SAPBEXexcCritical6" xfId="3052"/>
    <cellStyle name="SAPBEXexcGood1" xfId="3053"/>
    <cellStyle name="SAPBEXexcGood2" xfId="3054"/>
    <cellStyle name="SAPBEXexcGood3" xfId="3055"/>
    <cellStyle name="SAPBEXfilterDrill" xfId="3056"/>
    <cellStyle name="SAPBEXfilterItem" xfId="3057"/>
    <cellStyle name="SAPBEXfilterText" xfId="3058"/>
    <cellStyle name="SAPBEXformats" xfId="3059"/>
    <cellStyle name="SAPBEXheaderItem" xfId="3060"/>
    <cellStyle name="SAPBEXheaderText" xfId="3061"/>
    <cellStyle name="SAPBEXresData" xfId="3062"/>
    <cellStyle name="SAPBEXresDataEmph" xfId="3063"/>
    <cellStyle name="SAPBEXresItem" xfId="3064"/>
    <cellStyle name="SAPBEXstdData" xfId="3065"/>
    <cellStyle name="SAPBEXstdDataEmph" xfId="3066"/>
    <cellStyle name="SAPBEXstdItem" xfId="3067"/>
    <cellStyle name="SAPBEXstdItemX" xfId="3398"/>
    <cellStyle name="SAPBEXtitle" xfId="3068"/>
    <cellStyle name="SAPBEXundefined" xfId="3069"/>
    <cellStyle name="Sheet Title" xfId="3070"/>
    <cellStyle name="Standard_KALK-054" xfId="3071"/>
    <cellStyle name="Style 1" xfId="44"/>
    <cellStyle name="Style 1 2" xfId="3399"/>
    <cellStyle name="Style 1_BOQ-MAIN CABLE AND LADER FOR MDB(1)" xfId="3400"/>
    <cellStyle name="Style 10" xfId="3072"/>
    <cellStyle name="Style 11" xfId="3073"/>
    <cellStyle name="Style 12" xfId="3074"/>
    <cellStyle name="Style 13" xfId="3075"/>
    <cellStyle name="Style 14" xfId="3076"/>
    <cellStyle name="Style 15" xfId="3077"/>
    <cellStyle name="Style 16" xfId="3078"/>
    <cellStyle name="Style 17" xfId="3079"/>
    <cellStyle name="Style 18" xfId="3080"/>
    <cellStyle name="Style 19" xfId="3081"/>
    <cellStyle name="Style 2" xfId="3082"/>
    <cellStyle name="Style 20" xfId="3083"/>
    <cellStyle name="Style 21" xfId="3084"/>
    <cellStyle name="Style 22" xfId="3085"/>
    <cellStyle name="Style 3" xfId="3086"/>
    <cellStyle name="Style 4" xfId="3087"/>
    <cellStyle name="Style 5" xfId="3088"/>
    <cellStyle name="Style 6" xfId="3089"/>
    <cellStyle name="Style 7" xfId="3090"/>
    <cellStyle name="Style 8" xfId="3091"/>
    <cellStyle name="Style 9" xfId="3092"/>
    <cellStyle name="Style Date" xfId="3093"/>
    <cellStyle name="subhead" xfId="3094"/>
    <cellStyle name="SubTitle" xfId="3095"/>
    <cellStyle name="Subtotal" xfId="3096"/>
    <cellStyle name="T" xfId="3097"/>
    <cellStyle name="T_061206.FromHung.ToDuc@TheManor2" xfId="3098"/>
    <cellStyle name="T_070129.QuantityFromXuan.1stEmailFromCoteba.Cornice_quantities" xfId="3099"/>
    <cellStyle name="T_070129.QuantityFromXuan2.1stEmailFromCoteba.Cornice_quantities" xfId="3100"/>
    <cellStyle name="T_09_BangTongHopKinhPhiNhaso9" xfId="3101"/>
    <cellStyle name="T_09_BangTongHopKinhPhiNhaso9_BOQ CLAME FENCE-FINAL-1" xfId="3102"/>
    <cellStyle name="T_09a_PhanMongNhaSo9" xfId="3103"/>
    <cellStyle name="T_09a_PhanMongNhaSo9_BOQ CLAME FENCE-FINAL-1" xfId="3104"/>
    <cellStyle name="T_09b_PhanThannhaso9" xfId="3105"/>
    <cellStyle name="T_09b_PhanThannhaso9_BOQ CLAME FENCE-FINAL-1" xfId="3106"/>
    <cellStyle name="T_09c_PhandienNhaso9" xfId="3107"/>
    <cellStyle name="T_09c_PhandienNhaso9_BOQ CLAME FENCE-FINAL-1" xfId="3108"/>
    <cellStyle name="T_09d_Phannuocnhaso9" xfId="3109"/>
    <cellStyle name="T_09d_Phannuocnhaso9_BOQ CLAME FENCE-FINAL-1" xfId="3110"/>
    <cellStyle name="T_09f_TienluongThannhaso9" xfId="3111"/>
    <cellStyle name="T_09f_TienluongThannhaso9_BOQ CLAME FENCE-FINAL-1" xfId="3112"/>
    <cellStyle name="T_10b_PhanThanNhaSo10" xfId="3113"/>
    <cellStyle name="T_10b_PhanThanNhaSo10_BOQ CLAME FENCE-FINAL-1" xfId="3114"/>
    <cellStyle name="T_BAO GIA HD" xfId="3115"/>
    <cellStyle name="T_Book1" xfId="3116"/>
    <cellStyle name="T_Book1_09_BangTongHopKinhPhiNhaso9" xfId="3117"/>
    <cellStyle name="T_Book1_09_BangTongHopKinhPhiNhaso9_BOQ CLAME FENCE-FINAL-1" xfId="3118"/>
    <cellStyle name="T_Book1_09a_PhanMongNhaSo9" xfId="3119"/>
    <cellStyle name="T_Book1_09a_PhanMongNhaSo9_BOQ CLAME FENCE-FINAL-1" xfId="3120"/>
    <cellStyle name="T_Book1_09b_PhanThannhaso9" xfId="3121"/>
    <cellStyle name="T_Book1_09b_PhanThannhaso9_BOQ CLAME FENCE-FINAL-1" xfId="3122"/>
    <cellStyle name="T_Book1_09c_PhandienNhaso9" xfId="3123"/>
    <cellStyle name="T_Book1_09c_PhandienNhaso9_BOQ CLAME FENCE-FINAL-1" xfId="3124"/>
    <cellStyle name="T_Book1_09d_Phannuocnhaso9" xfId="3125"/>
    <cellStyle name="T_Book1_09d_Phannuocnhaso9_BOQ CLAME FENCE-FINAL-1" xfId="3126"/>
    <cellStyle name="T_Book1_09f_TienluongThannhaso9" xfId="3127"/>
    <cellStyle name="T_Book1_09f_TienluongThannhaso9_BOQ CLAME FENCE-FINAL-1" xfId="3128"/>
    <cellStyle name="T_Book1_1" xfId="3129"/>
    <cellStyle name="T_Book1_1_BAO GIA HD" xfId="3130"/>
    <cellStyle name="T_Book1_1_BOQ CLAME FENCE-FINAL-1" xfId="3131"/>
    <cellStyle name="T_Book1_1_CPK" xfId="3132"/>
    <cellStyle name="T_Book1_1_CPK_BOQ CLAME FENCE-FINAL-1" xfId="3133"/>
    <cellStyle name="T_Book1_1_Thiet bi" xfId="3134"/>
    <cellStyle name="T_Book1_1_Thiet bi_BOQ CLAME FENCE-FINAL-1" xfId="3135"/>
    <cellStyle name="T_Book1_10b_PhanThanNhaSo10" xfId="3136"/>
    <cellStyle name="T_Book1_10b_PhanThanNhaSo10_BOQ CLAME FENCE-FINAL-1" xfId="3137"/>
    <cellStyle name="T_Book1_2" xfId="3138"/>
    <cellStyle name="T_Book1_2_BOQ CLAME FENCE-FINAL-1" xfId="3139"/>
    <cellStyle name="T_Book1_BAO GIA HD" xfId="3140"/>
    <cellStyle name="T_Book1_Book1" xfId="3141"/>
    <cellStyle name="T_Book1_Book1_BOQ CLAME FENCE-FINAL-1" xfId="3142"/>
    <cellStyle name="T_Book1_BOQ CLAME FENCE-FINAL-1" xfId="3143"/>
    <cellStyle name="T_Book1_CPK" xfId="3144"/>
    <cellStyle name="T_Book1_CPK_BOQ CLAME FENCE-FINAL-1" xfId="3145"/>
    <cellStyle name="T_Book1_Thiet bi" xfId="3146"/>
    <cellStyle name="T_Book1_Thiet bi_BOQ CLAME FENCE-FINAL-1" xfId="3147"/>
    <cellStyle name="T_BOQ CLAME FENCE-FINAL-1" xfId="3148"/>
    <cellStyle name="T_CPK" xfId="3149"/>
    <cellStyle name="T_CPK_BOQ CLAME FENCE-FINAL-1" xfId="3150"/>
    <cellStyle name="T_giatonghop thanhtoan d1" xfId="3151"/>
    <cellStyle name="T_giatonghop thanhtoan d1_BOQ CLAME FENCE-FINAL-1" xfId="3152"/>
    <cellStyle name="T_Thiet bi" xfId="3153"/>
    <cellStyle name="T_Thiet bi_BOQ CLAME FENCE-FINAL-1" xfId="3154"/>
    <cellStyle name="Text Indent A" xfId="3155"/>
    <cellStyle name="Text Indent B" xfId="3156"/>
    <cellStyle name="th" xfId="3157"/>
    <cellStyle name="Title 2" xfId="3401"/>
    <cellStyle name="Title 3" xfId="3402"/>
    <cellStyle name="Total 2" xfId="45"/>
    <cellStyle name="Total 2 2" xfId="3403"/>
    <cellStyle name="Total 3" xfId="3404"/>
    <cellStyle name="tt1" xfId="3158"/>
    <cellStyle name="ux_3_¼­¿ï-¾È»ê" xfId="3159"/>
    <cellStyle name="viet" xfId="3160"/>
    <cellStyle name="viet2" xfId="3161"/>
    <cellStyle name="Vietnam 1" xfId="3162"/>
    <cellStyle name="VN new romanNormal" xfId="3163"/>
    <cellStyle name="VN time new roman" xfId="3164"/>
    <cellStyle name="vnhead1" xfId="3165"/>
    <cellStyle name="Währung [0]_UXO VII" xfId="3166"/>
    <cellStyle name="Währung_UXO VII" xfId="3167"/>
    <cellStyle name="Walutowy [0]_Invoices2001Slovakia" xfId="3168"/>
    <cellStyle name="Walutowy_Invoices2001Slovakia" xfId="3169"/>
    <cellStyle name="Warning Text 2" xfId="3405"/>
    <cellStyle name="Warning Text 3" xfId="3406"/>
    <cellStyle name="xuan" xfId="3170"/>
    <cellStyle name="Ý kh¸c_B¶ng 1 (2)" xfId="3171"/>
    <cellStyle name="เครื่องหมายจุลภาค 10" xfId="3407"/>
    <cellStyle name="เครื่องหมายจุลภาค 12 2" xfId="3408"/>
    <cellStyle name="เครื่องหมายจุลภาค 12 2 2" xfId="3409"/>
    <cellStyle name="เครื่องหมายจุลภาค 12 2 2 2" xfId="3410"/>
    <cellStyle name="เครื่องหมายจุลภาค 12 2 3" xfId="3411"/>
    <cellStyle name="เครื่องหมายจุลภาค 12 2 4" xfId="3412"/>
    <cellStyle name="เครื่องหมายจุลภาค 2" xfId="3413"/>
    <cellStyle name="เครื่องหมายจุลภาค 2 2" xfId="3414"/>
    <cellStyle name="เครื่องหมายจุลภาค 2 2 2" xfId="3415"/>
    <cellStyle name="เครื่องหมายจุลภาค 2 3" xfId="3416"/>
    <cellStyle name="เครื่องหมายจุลภาค 2 3 2" xfId="3417"/>
    <cellStyle name="เครื่องหมายจุลภาค 2 3 3" xfId="3418"/>
    <cellStyle name="เครื่องหมายจุลภาค 2 3 4" xfId="3419"/>
    <cellStyle name="เครื่องหมายจุลภาค 2 4" xfId="3420"/>
    <cellStyle name="เครื่องหมายจุลภาค 2 4 2" xfId="3421"/>
    <cellStyle name="เครื่องหมายจุลภาค 2 4 2 2" xfId="3422"/>
    <cellStyle name="เครื่องหมายจุลภาค 2 4 3" xfId="3423"/>
    <cellStyle name="เครื่องหมายจุลภาค 2 4 4" xfId="3424"/>
    <cellStyle name="เครื่องหมายจุลภาค 2 5" xfId="3425"/>
    <cellStyle name="เครื่องหมายจุลภาค 2_แผนผังเคฟาร์ม" xfId="3426"/>
    <cellStyle name="เครื่องหมายจุลภาค 3" xfId="3427"/>
    <cellStyle name="เครื่องหมายจุลภาค 3 2" xfId="3428"/>
    <cellStyle name="เครื่องหมายจุลภาค 3 2 2" xfId="3429"/>
    <cellStyle name="เครื่องหมายจุลภาค 3 2 2 2" xfId="3430"/>
    <cellStyle name="เครื่องหมายจุลภาค 3 3" xfId="3431"/>
    <cellStyle name="เครื่องหมายจุลภาค 3 3 2" xfId="3432"/>
    <cellStyle name="เครื่องหมายจุลภาค 3 4" xfId="3433"/>
    <cellStyle name="เครื่องหมายจุลภาค 3_layout &amp;  Prof_Farm_15.11.10" xfId="3434"/>
    <cellStyle name="เครื่องหมายจุลภาค 4" xfId="3435"/>
    <cellStyle name="เครื่องหมายจุลภาค 4 2" xfId="3436"/>
    <cellStyle name="เครื่องหมายจุลภาค 4 2 2" xfId="3437"/>
    <cellStyle name="เครื่องหมายจุลภาค 4 3" xfId="3438"/>
    <cellStyle name="เครื่องหมายจุลภาค 4 3 2" xfId="3439"/>
    <cellStyle name="เครื่องหมายจุลภาค 4 3 2 2" xfId="3440"/>
    <cellStyle name="เครื่องหมายจุลภาค 4 3 3" xfId="3441"/>
    <cellStyle name="เครื่องหมายจุลภาค 4 3 4" xfId="3442"/>
    <cellStyle name="เครื่องหมายจุลภาค 4 3 5" xfId="3443"/>
    <cellStyle name="เครื่องหมายจุลภาค 5" xfId="3444"/>
    <cellStyle name="เครื่องหมายจุลภาค 5 2" xfId="3445"/>
    <cellStyle name="เครื่องหมายจุลภาค 6" xfId="3446"/>
    <cellStyle name="เครื่องหมายจุลภาค 7" xfId="3447"/>
    <cellStyle name="เครื่องหมายจุลภาค 7 2" xfId="3448"/>
    <cellStyle name="เครื่องหมายจุลภาค 8" xfId="3449"/>
    <cellStyle name="เครื่องหมายจุลภาค 9" xfId="3450"/>
    <cellStyle name="เครื่องหมายสกุลเงิน [0]_FTC_OFFER" xfId="3172"/>
    <cellStyle name="เครื่องหมายสกุลเงิน_FTC_OFFER" xfId="3173"/>
    <cellStyle name="เชื่อมโยงหลายมิติ" xfId="3451"/>
    <cellStyle name="เชื่อมโยงหลายมิติ 2" xfId="3452"/>
    <cellStyle name="เปอร์เซ็นต์ 2" xfId="3453"/>
    <cellStyle name="เปอร์เซ็นต์ 2 2" xfId="3454"/>
    <cellStyle name="ตามการเชื่อมโยงหลายมิติ" xfId="3455"/>
    <cellStyle name="ตามการเชื่อมโยงหลายมิติ 2" xfId="3456"/>
    <cellStyle name="น้บะภฒ_95" xfId="3457"/>
    <cellStyle name="ปกติ 10" xfId="3458"/>
    <cellStyle name="ปกติ 10 2" xfId="3459"/>
    <cellStyle name="ปกติ 11" xfId="3460"/>
    <cellStyle name="ปกติ 11 2" xfId="3461"/>
    <cellStyle name="ปกติ 2" xfId="3462"/>
    <cellStyle name="ปกติ 2 2" xfId="3463"/>
    <cellStyle name="ปกติ 2 2 2" xfId="3464"/>
    <cellStyle name="ปกติ 2 2 2 2" xfId="3465"/>
    <cellStyle name="ปกติ 2 3" xfId="3466"/>
    <cellStyle name="ปกติ 2 3 2" xfId="3467"/>
    <cellStyle name="ปกติ 2 4" xfId="3468"/>
    <cellStyle name="ปกติ 2 4 2" xfId="3469"/>
    <cellStyle name="ปกติ 2 5" xfId="3470"/>
    <cellStyle name="ปกติ 2_กุยบุรี1" xfId="3471"/>
    <cellStyle name="ปกติ 3" xfId="3472"/>
    <cellStyle name="ปกติ 3 2" xfId="3473"/>
    <cellStyle name="ปกติ 3 2 2" xfId="3474"/>
    <cellStyle name="ปกติ 3 2 3" xfId="3475"/>
    <cellStyle name="ปกติ 3 3" xfId="3476"/>
    <cellStyle name="ปกติ 3_แผนผังเคฟาร์ม" xfId="3477"/>
    <cellStyle name="ปกติ 4" xfId="3478"/>
    <cellStyle name="ปกติ 4 2" xfId="3479"/>
    <cellStyle name="ปกติ 5" xfId="3480"/>
    <cellStyle name="ปกติ 5 2" xfId="3481"/>
    <cellStyle name="ปกติ 6" xfId="3482"/>
    <cellStyle name="ปกติ 6 2" xfId="3483"/>
    <cellStyle name="ปกติ 7" xfId="3484"/>
    <cellStyle name="ปกติ 8" xfId="3485"/>
    <cellStyle name="ปกติ 9" xfId="3486"/>
    <cellStyle name="ปกติ_FTC_OFFER" xfId="3174"/>
    <cellStyle name="ฤธถ [0]_95" xfId="3487"/>
    <cellStyle name="ฤธถ_95" xfId="3488"/>
    <cellStyle name="ล๋ศญ [0]_95" xfId="3489"/>
    <cellStyle name="ล๋ศญ_95" xfId="3490"/>
    <cellStyle name="ลักษณะ 1" xfId="3491"/>
    <cellStyle name="วฅมุ_4ฟ๙ฝวภ๛" xfId="3492"/>
    <cellStyle name=" [0.00]_ Att. 1- Cover" xfId="3175"/>
    <cellStyle name="_ Att. 1- Cover" xfId="3176"/>
    <cellStyle name="?_ Att. 1- Cover" xfId="3177"/>
    <cellStyle name="뒤에 오는 하이퍼링크_수영점(가실행-조정수량기준)" xfId="3178"/>
    <cellStyle name="똿뗦먛귟 [0.00]_PRODUCT DETAIL Q1" xfId="46"/>
    <cellStyle name="똿뗦먛귟_PRODUCT DETAIL Q1" xfId="47"/>
    <cellStyle name="믅됞 [0.00]_PRODUCT DETAIL Q1" xfId="48"/>
    <cellStyle name="믅됞_PRODUCT DETAIL Q1" xfId="49"/>
    <cellStyle name="백분율_95" xfId="50"/>
    <cellStyle name="뷭?_BOOKSHIP" xfId="51"/>
    <cellStyle name="쉼표 [0]_PCS-3~1" xfId="3179"/>
    <cellStyle name="쉼표_EQ_ROOM cost" xfId="3180"/>
    <cellStyle name="콤마   [0]" xfId="3181"/>
    <cellStyle name="콤마 [0]_ 비목별 월별기술 " xfId="3182"/>
    <cellStyle name="콤마_ 비목별 월별기술 " xfId="3183"/>
    <cellStyle name="통화 [0]_††††† " xfId="3184"/>
    <cellStyle name="통화_††††† " xfId="3185"/>
    <cellStyle name="표10" xfId="3186"/>
    <cellStyle name="표13" xfId="3187"/>
    <cellStyle name="표준_(정보부문)월별인원계획" xfId="52"/>
    <cellStyle name="표줠_Sheet1_1_총괄표 (수출입) (2)" xfId="3188"/>
    <cellStyle name="一般_00Q3902REV.1" xfId="3189"/>
    <cellStyle name="千分位[0]_00Q3902REV.1" xfId="3190"/>
    <cellStyle name="千分位_00Q3902REV.1" xfId="3191"/>
    <cellStyle name="大綱列_1_Schedule of Quantities and Rates" xfId="3192"/>
    <cellStyle name="大綱欄_1_Schedule of Quantities and Rates" xfId="3193"/>
    <cellStyle name="常规_Sheet1" xfId="3493"/>
    <cellStyle name="未定義" xfId="3194"/>
    <cellStyle name="桁区切り [0.00]_List-dwg" xfId="3195"/>
    <cellStyle name="桁区切り_List-dwg" xfId="3196"/>
    <cellStyle name="桁蟻唇Ｆ [0.00]_s-ns-bq" xfId="3197"/>
    <cellStyle name="桁蟻唇Ｆ_s-ns-bq" xfId="3198"/>
    <cellStyle name="標準_Basic Rate" xfId="3199"/>
    <cellStyle name="脱浦 [0.00]_CONDITION (2)" xfId="3200"/>
    <cellStyle name="脱浦_CONDITION (2)" xfId="3201"/>
    <cellStyle name="貨幣 [0]_00Q3902REV.1" xfId="3202"/>
    <cellStyle name="貨幣[0]_BRE" xfId="3203"/>
    <cellStyle name="貨幣_00Q3902REV.1" xfId="3204"/>
    <cellStyle name="超連結_Book1" xfId="3205"/>
    <cellStyle name="通貨 [0.00]_List-dwg" xfId="3206"/>
    <cellStyle name="通貨_List-dwg" xfId="3207"/>
    <cellStyle name="附註" xfId="3208"/>
    <cellStyle name="隨後的超連結_Book1" xfId="320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1071456</xdr:colOff>
      <xdr:row>1</xdr:row>
      <xdr:rowOff>456170</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687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1361016</xdr:colOff>
      <xdr:row>1</xdr:row>
      <xdr:rowOff>456170</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687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1361016</xdr:colOff>
      <xdr:row>1</xdr:row>
      <xdr:rowOff>450455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11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1338156</xdr:colOff>
      <xdr:row>1</xdr:row>
      <xdr:rowOff>450455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11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1361016</xdr:colOff>
      <xdr:row>1</xdr:row>
      <xdr:rowOff>450455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11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1359671</xdr:colOff>
      <xdr:row>1</xdr:row>
      <xdr:rowOff>458075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8291" cy="9087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1359671</xdr:colOff>
      <xdr:row>1</xdr:row>
      <xdr:rowOff>458075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87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1359671</xdr:colOff>
      <xdr:row>1</xdr:row>
      <xdr:rowOff>465134</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90687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1300056</xdr:colOff>
      <xdr:row>1</xdr:row>
      <xdr:rowOff>458075</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9636" cy="8992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76200</xdr:colOff>
      <xdr:row>0</xdr:row>
      <xdr:rowOff>75080</xdr:rowOff>
    </xdr:from>
    <xdr:to>
      <xdr:col>1</xdr:col>
      <xdr:colOff>1361016</xdr:colOff>
      <xdr:row>1</xdr:row>
      <xdr:rowOff>467600</xdr:rowOff>
    </xdr:to>
    <xdr:pic>
      <xdr:nvPicPr>
        <xdr:cNvPr id="2" name="Picture 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421" b="24892"/>
        <a:stretch/>
      </xdr:blipFill>
      <xdr:spPr bwMode="auto">
        <a:xfrm>
          <a:off x="76200" y="75080"/>
          <a:ext cx="1748790" cy="89925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husi-s\documents\Dung%20Quat\Goi3\PNT-P3.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thaidanuyen\Documents\CP.GROUP\B&#7870;N%20TRE\NH&#192;%20CHO%20KH&#193;CH%20H&#192;NG\Tien\ngoc\hoang\07.White%20Feather\Documents%20and%20Settings\Xitrum\Local%20Settings\Temporary%20Internet%20Files\Content.IE5\OSUD734W\M&amp;E(2702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thaidanuyen\Documents\CP.GROUP\B&#7870;N%20TRE\NH&#192;%20CHO%20KH&#193;CH%20H&#192;NG\Giamdoc\a\A&amp;B-hong\quotation\nam%202002\nokia%20hcmc\My%20Documents\MINH%20NGUYET\My%20Documents\CTY%20586\P.KHKD\DINH\DONG%20THAP\CA%20GAO\DT-CAGA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LUUA\DATBEO\QT\DOCUMENT\DAUTHAU\Dungquat\GOI3\DUNGQUAT-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husi-s\documents\My%20Documents\LUUA\DATBEO\QT\DOCUMENT\DAUTHAU\Dungquat\GOI3\DUNGQUAT-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Dung%20Quat\Goi3\PNT-P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husi-s\documents\THAIBAO\THU%20VIEN%20TN\d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husi-s\documents\Documents\Nam%202008\CP%20Ben%20Tre\Variation%20Works\phat%20sinh\Addition%20Works%20No.9\Addition%20Works%20No.9%20Ben%20Tre%20Projec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husi-s\documents\WINDOWS\TEMP\IBASE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y%20Documents\LUUA\DATBEO\QT\CS3408\Standard\RPT.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husi-s\documents\My%20Documents\LUUA\DATBEO\Q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 val="So Do"/>
      <sheetName val="KTTSCD - DLNA"/>
      <sheetName val="Sheet1"/>
      <sheetName val="quÝ1"/>
      <sheetName val="00000000"/>
      <sheetName val="10000000"/>
      <sheetName val="20000000"/>
      <sheetName val="30000000"/>
      <sheetName val="40000000"/>
      <sheetName val="50000000"/>
      <sheetName val="60000000"/>
      <sheetName val="CVden ngoai TCT (1)"/>
      <sheetName val="CV den ngoai TCT (2)"/>
      <sheetName val="CV den ngoai TCT (3)"/>
      <sheetName val="QDcua TGD"/>
      <sheetName val="QD cua HDQT"/>
      <sheetName val="QD cua HDQT (2)"/>
      <sheetName val="CV di ngoai tong"/>
      <sheetName val="CV di ngoai tong (2)"/>
      <sheetName val="Chart1"/>
      <sheetName val="To trinh"/>
      <sheetName val="Giao nhiem vu"/>
      <sheetName val="QDcua TGD (2)"/>
      <sheetName val="Thong tu"/>
      <sheetName val="CV di trong  tong"/>
      <sheetName val="nghi dinh-CP"/>
      <sheetName val="CV den trong tong"/>
      <sheetName val="Sheet2"/>
      <sheetName val="Muatb"/>
      <sheetName val="lapdat TB "/>
      <sheetName val="TNghiªm TB "/>
      <sheetName val="VËt liÖu"/>
      <sheetName val="vc-TBA"/>
      <sheetName val="Lap ®at ®iÖn"/>
      <sheetName val="TNghiÖm VL"/>
      <sheetName val="tt-TBA"/>
      <sheetName val="TDT"/>
      <sheetName val="TDT-TBA"/>
      <sheetName val="KSTK"/>
      <sheetName val="th "/>
      <sheetName val="tien luong"/>
      <sheetName val="dutoan"/>
      <sheetName val="CLech"/>
      <sheetName val="mong"/>
      <sheetName val="T4"/>
      <sheetName val="T5"/>
      <sheetName val="T6"/>
      <sheetName val="T.7"/>
      <sheetName val="T.8"/>
      <sheetName val="T8 (2)"/>
      <sheetName val="T.9"/>
      <sheetName val="T.10"/>
      <sheetName val="T.11"/>
      <sheetName val="T.12"/>
      <sheetName val="T10"/>
      <sheetName val="T11 "/>
      <sheetName val="Sheet3"/>
      <sheetName val="Tuongchan"/>
      <sheetName val="Matduong"/>
      <sheetName val="Km274"/>
      <sheetName val="Km275"/>
      <sheetName val="Km276"/>
      <sheetName val="Km277 "/>
      <sheetName val="Km278"/>
      <sheetName val="Km279"/>
      <sheetName val="Km280"/>
      <sheetName val="Km281"/>
      <sheetName val="Km282"/>
      <sheetName val="Km283"/>
      <sheetName val="Km284"/>
      <sheetName val="Op mai 274"/>
      <sheetName val="Op mai 275"/>
      <sheetName val="Op mai 276"/>
      <sheetName val="Op mai 277"/>
      <sheetName val="Op mai 278"/>
      <sheetName val="Op mai 279"/>
      <sheetName val="Op mai 280"/>
      <sheetName val="Op mai 281"/>
      <sheetName val="Op mai 282"/>
      <sheetName val="Op mai 283"/>
      <sheetName val="Op mai 284"/>
      <sheetName val="Op mai"/>
      <sheetName val="XXXXXXXX"/>
      <sheetName val="fOOD"/>
      <sheetName val="FORM hc"/>
      <sheetName val="FORM pc"/>
      <sheetName val="5 nam (tach)"/>
      <sheetName val="5 nam (tach) (2)"/>
      <sheetName val="KH 2003"/>
      <sheetName val="LuongT1"/>
      <sheetName val="LuongT2"/>
      <sheetName val="luongthang12"/>
      <sheetName val="LuongT11"/>
      <sheetName val="thang5"/>
      <sheetName val="T7"/>
      <sheetName val="T9"/>
      <sheetName val="T8"/>
      <sheetName val="thang6"/>
      <sheetName val="thang4"/>
      <sheetName val="LuongT3"/>
      <sheetName val="NKC"/>
      <sheetName val="SoquyTM"/>
      <sheetName val="TK 112"/>
      <sheetName val="TK 131"/>
      <sheetName val="TK133"/>
      <sheetName val="TK 141"/>
      <sheetName val="TK 153"/>
      <sheetName val="TK214"/>
      <sheetName val="TK 211"/>
      <sheetName val="TK 242"/>
      <sheetName val="TK33311"/>
      <sheetName val="TK331"/>
      <sheetName val="TK333"/>
      <sheetName val="TK 334"/>
      <sheetName val="TK711"/>
      <sheetName val="TK411"/>
      <sheetName val="TK421"/>
      <sheetName val="TK 511"/>
      <sheetName val="TK 515"/>
      <sheetName val="TK642"/>
      <sheetName val="TK 911"/>
      <sheetName val="TK811"/>
      <sheetName val="CDKT"/>
      <sheetName val="CDPS1"/>
      <sheetName val="KQKD"/>
      <sheetName val="KHTSCD1"/>
      <sheetName val="KHTSCD2"/>
      <sheetName val="SoCaiTM"/>
      <sheetName val="NK"/>
      <sheetName val="TK 154"/>
      <sheetName val="TK 632"/>
      <sheetName val="TH Ky Anh"/>
      <sheetName val="Sheet2 (2)"/>
      <sheetName val="TH  goi 4-x"/>
      <sheetName val="PNT_QUOT__3"/>
      <sheetName val="COAT_WRAP_QIOT__3"/>
      <sheetName val="tmt4"/>
      <sheetName val="t3-01"/>
      <sheetName val="t4-01"/>
      <sheetName val="t5-01"/>
      <sheetName val="t6-01"/>
      <sheetName val="t7-01"/>
      <sheetName val="t8-01"/>
      <sheetName val="t9-01"/>
      <sheetName val="t10-01"/>
      <sheetName val="t11-01"/>
      <sheetName val="t12-"/>
      <sheetName val="t1"/>
      <sheetName val="t2"/>
      <sheetName val="t3"/>
      <sheetName val="t06"/>
      <sheetName val="t07"/>
      <sheetName val="t08"/>
      <sheetName val="t09"/>
      <sheetName val="t11"/>
      <sheetName val="t12"/>
      <sheetName val="0103"/>
      <sheetName val="0203"/>
      <sheetName val="th-nop"/>
      <sheetName val="th"/>
      <sheetName val="CamPha"/>
      <sheetName val="MongCai"/>
      <sheetName val="70000000"/>
      <sheetName val="xdcb 01-2003"/>
      <sheetName val="Cong"/>
      <sheetName val="Cong cu"/>
      <sheetName val="Cong D75"/>
      <sheetName val="Cong D100"/>
      <sheetName val="Cong D150"/>
      <sheetName val="Cong 2D150"/>
      <sheetName val="Cong ban 0,7x0,7"/>
      <sheetName val="Cong ban 0,8x0,8"/>
      <sheetName val="Cong ban 1x1"/>
      <sheetName val="Cong ban 1x1,2"/>
      <sheetName val="Cong ban 1,5x1,5"/>
      <sheetName val="Cong ban 2x1,5"/>
      <sheetName val="Cong ban 2x2"/>
      <sheetName val="Dinhhinh"/>
      <sheetName val="Cot thep"/>
      <sheetName val="Tong hop"/>
      <sheetName val="Tong hop (2)"/>
      <sheetName val="Km274 - Km275"/>
      <sheetName val="Km275 - Km276"/>
      <sheetName val="Km276 - Km277"/>
      <sheetName val="Km277 - Km278"/>
      <sheetName val="Km278 - Km279"/>
      <sheetName val="Km279 - Km280"/>
      <sheetName val="Km280 - Km281"/>
      <sheetName val="Km281 - Km282"/>
      <sheetName val="Km282 - Km283"/>
      <sheetName val="Km283 - Km284"/>
      <sheetName val="Km284 - Km285"/>
      <sheetName val="Tong hop Op mai"/>
      <sheetName val="Km277 - Km278 "/>
      <sheetName val="Tong hop Matduong"/>
      <sheetName val="Kluong phu"/>
      <sheetName val="Lan can"/>
      <sheetName val="Ho lan"/>
      <sheetName val="Coc tieu"/>
      <sheetName val="Bien bao"/>
      <sheetName val="Ranh"/>
      <sheetName val="phan tich DG"/>
      <sheetName val="gia vat lieu"/>
      <sheetName val="gia xe may"/>
      <sheetName val="gia nhan cong"/>
      <sheetName val="XL4Test5"/>
      <sheetName val="tæng hîp"/>
      <sheetName val="GS01-chi TM"/>
      <sheetName val="GS02-thu TM"/>
      <sheetName val="GS03-thu TGNH"/>
      <sheetName val="GS04-chi TGNH"/>
      <sheetName val="GS05-l­¬ng"/>
      <sheetName val="GS06-X.kho"/>
      <sheetName val="06"/>
      <sheetName val="GS08-B.hµng"/>
      <sheetName val="GS09-k.c VAT DV"/>
      <sheetName val="GS10-lai tien vay"/>
      <sheetName val="GS11- tÝnh KHTSC§"/>
      <sheetName val="Sheet16"/>
      <sheetName val="PTH"/>
      <sheetName val="Bia"/>
      <sheetName val="Tm"/>
      <sheetName val="THKP"/>
      <sheetName val="DGi"/>
      <sheetName val="TM01"/>
      <sheetName val="CDKTKT02"/>
      <sheetName val="KQKD02-2"/>
      <sheetName val="KQKD02-2 (2)"/>
      <sheetName val="CDKTKT03"/>
      <sheetName val="DC02"/>
      <sheetName val="CDPS02"/>
      <sheetName val="KQKDKT'02-1"/>
      <sheetName val="KQKDKT'03-1"/>
      <sheetName val="DC03"/>
      <sheetName val="CDKTKT04"/>
      <sheetName val="CCPS03"/>
      <sheetName val="CDPS04"/>
      <sheetName val="KQKDKT'04-1"/>
      <sheetName val="DC04"/>
      <sheetName val="TSCD"/>
      <sheetName val="DC2002"/>
      <sheetName val="CDKTKT2002"/>
      <sheetName val="KQKD-2"/>
      <sheetName val="KQKD-2 (2)"/>
      <sheetName val="DC2003"/>
      <sheetName val="CDPS03"/>
      <sheetName val="KQKD thu2004"/>
      <sheetName val="kl m m d"/>
      <sheetName val="kl vt tho"/>
      <sheetName val="kl dat"/>
      <sheetName val="Sheet4"/>
      <sheetName val="xin kinh phi"/>
      <sheetName val="lan trai"/>
      <sheetName val="thuoc no"/>
      <sheetName val="so thuc pham"/>
      <sheetName val="SOLIEU"/>
      <sheetName val="TINHTOAN"/>
      <sheetName val="DGTL"/>
      <sheetName val="XN 1"/>
      <sheetName val="CT.XN1"/>
      <sheetName val="XCK"/>
      <sheetName val="CT.XNCK"/>
      <sheetName val="Hoasen"/>
      <sheetName val="S.hai"/>
      <sheetName val="HPC1"/>
      <sheetName val="No2"/>
      <sheetName val="CT N02"/>
      <sheetName val="C.Sap CT3"/>
      <sheetName val="CT.Csap.CT3"/>
      <sheetName val="CTVPCP"/>
      <sheetName val="Quan trac"/>
      <sheetName val="CS LB"/>
      <sheetName val="88 HBT"/>
      <sheetName val="69II"/>
      <sheetName val="CT 69II"/>
      <sheetName val="37 HV"/>
      <sheetName val="VPCP"/>
      <sheetName val="CT VPCP 6tang"/>
      <sheetName val="Son nha kinh VPCP"/>
      <sheetName val="CT VPCP son"/>
      <sheetName val="HMVPCP"/>
      <sheetName val="CT.HMVPCP"/>
      <sheetName val="Tong hopQ48-1"/>
      <sheetName val="Tong hop QL48 - 2"/>
      <sheetName val="Tong hop QL47"/>
      <sheetName val="Tong hop QL48 - 3"/>
      <sheetName val="Chi tiet don gia khoi phuc"/>
      <sheetName val="Du toan chi tiet coc nuoc"/>
      <sheetName val="Du toan chi tiet coc"/>
      <sheetName val="Phan tich don gia chi tiet"/>
      <sheetName val="Nhap don gia VL dia phuong"/>
      <sheetName val="Luong mot ngay cong xay lap"/>
      <sheetName val="Luong mot ngay cong khao sat"/>
      <sheetName val="CV den trong to聮g"/>
      <sheetName val="ȴ0000000"/>
      <sheetName val="Coc 6"/>
      <sheetName val="Deo nai"/>
      <sheetName val="CKD than"/>
      <sheetName val="CTT Thong nhat"/>
      <sheetName val="CTT Nui beo"/>
      <sheetName val="CTT cao son"/>
      <sheetName val="CTT Khe cham"/>
      <sheetName val="XNxlva sxthanKCII"/>
      <sheetName val="Cam Y ut KC"/>
      <sheetName val="CTxay lap mo CP"/>
      <sheetName val="CTdo luong GDSP"/>
      <sheetName val="Dong bac"/>
      <sheetName val="Cac cang UT mua than Dong bac"/>
      <sheetName val="cua hang vtu"/>
      <sheetName val="Khach hang le "/>
      <sheetName val="nhat ky 5"/>
      <sheetName val="cac cong ty van tai"/>
      <sheetName val="PNT-QUOT-D150#3"/>
      <sheetName val="PNT-QUOT-H153#3"/>
      <sheetName val="PNT-QUOT-K152#3"/>
      <sheetName val="PNT-QUOT-H146#3"/>
      <sheetName val="BangTH"/>
      <sheetName val="Xaylap "/>
      <sheetName val="Nhan cong"/>
      <sheetName val="Thietbi"/>
      <sheetName val="Diengiai"/>
      <sheetName val="Vanchuyen"/>
      <sheetName val="Oð mai 279"/>
      <sheetName val="XNT1MC"/>
      <sheetName val="XNT2MC"/>
      <sheetName val="XNT3MC"/>
      <sheetName val="XNT4MC"/>
      <sheetName val="xnt 1 CP"/>
      <sheetName val="xnt 2 cp"/>
      <sheetName val="xnt 3 CP"/>
      <sheetName val="xnt 4 CP"/>
      <sheetName val="BC tuan1"/>
      <sheetName val="BC tuan2"/>
      <sheetName val="BC tuan3"/>
      <sheetName val="BC tuan4"/>
      <sheetName val="DSo NVBH"/>
      <sheetName val="Km27' - Km278"/>
      <sheetName val="T_x000b_331"/>
      <sheetName val="XLÇ_x0015_oppy"/>
      <sheetName val="Shedt1"/>
      <sheetName val="_x0012_0000000"/>
      <sheetName val="p0000000"/>
      <sheetName val="mau kiem ke"/>
      <sheetName val="quyet toan HD 2000"/>
      <sheetName val="quyet toan hoa don 2001"/>
      <sheetName val="kiem ke hoa don 2001"/>
      <sheetName val="QUY III 02"/>
      <sheetName val="QUY IV 02"/>
      <sheetName val="QUYET TOAN 02"/>
      <sheetName val="Sheet15"/>
      <sheetName val=""/>
      <sheetName val="Km280 ࠭ Km281"/>
      <sheetName val="Thang8-02"/>
      <sheetName val="Thang9-02"/>
      <sheetName val="Thang10-02"/>
      <sheetName val="Thang11-02"/>
      <sheetName val="Thang12-02"/>
      <sheetName val="Thang01-03"/>
      <sheetName val="Thang02-03"/>
      <sheetName val="Sheet8"/>
      <sheetName val="Sheet9"/>
      <sheetName val="Sheet10"/>
      <sheetName val="Sheet11"/>
      <sheetName val="Sheet12"/>
      <sheetName val="Sheet13"/>
      <sheetName val="Sheet14"/>
      <sheetName val="Lap ®at ®hÖn"/>
      <sheetName val="BKLBD"/>
      <sheetName val="PTDG"/>
      <sheetName val="DTCT"/>
      <sheetName val="vlct"/>
      <sheetName val="Sheet6"/>
      <sheetName val="Sheet7"/>
      <sheetName val="Bao cao KQTH quy hoach 135"/>
      <sheetName val="Sheet5"/>
      <sheetName val="Thang06-2002"/>
      <sheetName val="Thang07-2002"/>
      <sheetName val="Thang08-2002"/>
      <sheetName val="Thang09-2002"/>
      <sheetName val="Thang10-2002 "/>
      <sheetName val="Thang11-2002"/>
      <sheetName val="Thang12-2002"/>
      <sheetName val="Sheet1 (3)"/>
      <sheetName val="Cong ban 1,5_x0013__x0000_"/>
      <sheetName val="Kѭ284"/>
      <sheetName val="XXXXX\XX"/>
      <sheetName val="0304"/>
      <sheetName val="0904"/>
      <sheetName val="1204"/>
      <sheetName val="80000000"/>
      <sheetName val="90000000"/>
      <sheetName val="a0000000"/>
      <sheetName val="b0000000"/>
      <sheetName val="c0000000"/>
      <sheetName val="Km283 - Jm284"/>
      <sheetName val="cocB40 5B"/>
      <sheetName val="cocD50 9A"/>
      <sheetName val="cocD75 16"/>
      <sheetName val="coc B80 TD25"/>
      <sheetName val="P27 B80"/>
      <sheetName val="Coc23 B80"/>
      <sheetName val="cong B80 C4"/>
      <sheetName val="ADKT"/>
      <sheetName val="Km&quot;80"/>
      <sheetName val="chieudayvo"/>
      <sheetName val="So lieu"/>
      <sheetName val="Input"/>
      <sheetName val="tt chu dong"/>
      <sheetName val="Tinh j+cvi"/>
      <sheetName val="Tinh MoP"/>
      <sheetName val="giaihe1"/>
      <sheetName val="Mp,Np"/>
      <sheetName val="khangluc"/>
      <sheetName val="Ms,Ns"/>
      <sheetName val="MoS"/>
      <sheetName val="giai he 2"/>
      <sheetName val="OK"/>
      <sheetName val="Dhp+dhs"/>
      <sheetName val="ktra"/>
      <sheetName val="Macro1"/>
      <sheetName val="Macro2"/>
      <sheetName val="Macro3"/>
      <sheetName val="K43"/>
      <sheetName val="THKL"/>
      <sheetName val="PL43"/>
      <sheetName val="K43+0.00 - 338 Trai"/>
      <sheetName val="[PNT-P3.xlsUTong hop (2)"/>
      <sheetName val="Km276 - Ke277"/>
      <sheetName val="[PNT-P3.xlsUKm279 - Km280"/>
      <sheetName val="Song ban 0,7x0,7"/>
      <sheetName val="Cong ban 0,8x ,8"/>
      <sheetName val="TAU"/>
      <sheetName val="KHACH"/>
      <sheetName val="BC1"/>
      <sheetName val="BC2"/>
      <sheetName val="BAO CAO AN"/>
      <sheetName val="BANGKEKHACH"/>
      <sheetName val="XNxlva sxthanKCIÉ"/>
      <sheetName val="TNghiªm T_x0002_ "/>
      <sheetName val="tt-_x0014_BA"/>
      <sheetName val="TD_x0014_"/>
      <sheetName val="_x0014_.12"/>
      <sheetName val="QD c5a HDQT (2)"/>
      <sheetName val="_x0003_hart1"/>
      <sheetName val="gìIÏÝ_x001c_Ã_x0008_ç¾{è"/>
      <sheetName val="TL33-13.14"/>
      <sheetName val="tlđm190337,8"/>
      <sheetName val="GC190337,8"/>
      <sheetName val="033,7,8"/>
      <sheetName val="TL033 ,2,4"/>
      <sheetName val="TL 0331,2"/>
      <sheetName val="033-1,4"/>
      <sheetName val="TL033,19,5"/>
      <sheetName val="Tong (op"/>
      <sheetName val="Coc 4ieu"/>
      <sheetName val="Áo"/>
      <sheetName val="ESTI."/>
      <sheetName val="DI-ESTI"/>
      <sheetName val="7000 000"/>
      <sheetName val="Baocao"/>
      <sheetName val="UT"/>
      <sheetName val="TongHopHD"/>
      <sheetName val="Khac DP"/>
      <sheetName val="Khoi than "/>
      <sheetName val="B3_208_than"/>
      <sheetName val="B3_208_TU"/>
      <sheetName val="B3_208_TW"/>
      <sheetName val="B3_208_DP"/>
      <sheetName val="B3_208_khac"/>
      <sheetName val="_x000b_luong phu"/>
      <sheetName val="Mix-Tarpaulin"/>
      <sheetName val="Tarpaulin"/>
      <sheetName val="Pric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Monthly"/>
      <sheetName val="For Summary"/>
      <sheetName val="For Summary(KG)"/>
      <sheetName val="PP Cloth"/>
      <sheetName val="Mix-PP Cloth"/>
      <sheetName val="Material Price-PP"/>
      <sheetName val="GS02-thu0TM"/>
      <sheetName val="Dong$bac"/>
      <sheetName val="32"/>
      <sheetName val="33"/>
      <sheetName val="34"/>
      <sheetName val="35"/>
      <sheetName val="36"/>
      <sheetName val="37"/>
      <sheetName val="38"/>
      <sheetName val="PN1"/>
      <sheetName val="PN2"/>
      <sheetName val="PG1"/>
      <sheetName val="PG2"/>
      <sheetName val="TT"/>
      <sheetName val="HFO"/>
      <sheetName val="HFA"/>
      <sheetName val="FA2"/>
      <sheetName val="T_pn1"/>
      <sheetName val="T_pn2"/>
      <sheetName val="T_pg1"/>
      <sheetName val="T_pg2"/>
      <sheetName val="T_tt"/>
      <sheetName val="T_hfo"/>
      <sheetName val="T_p2"/>
      <sheetName val="T_hfa"/>
      <sheetName val="tong"/>
      <sheetName val="dt1,2,10"/>
      <sheetName val="13b"/>
      <sheetName val="pn1_TT"/>
      <sheetName val="pn2_TT"/>
      <sheetName val="PG1_TT"/>
      <sheetName val="PG2_TT"/>
      <sheetName val="tuathang"/>
      <sheetName val="hpho_TT"/>
      <sheetName val="Ban pha 2"/>
      <sheetName val="Huoipha"/>
      <sheetName val="30100000"/>
      <sheetName val="Ton 31.1"/>
      <sheetName val="NhapT.2"/>
      <sheetName val="Xuat T.2"/>
      <sheetName val="Ton 28.2"/>
      <sheetName val="H.Tra"/>
      <sheetName val="Hang CTY TRA LAI"/>
      <sheetName val="Hang NV Tra Lai"/>
      <sheetName val="ၔong hop QL48 - 2"/>
      <sheetName val="ct luong "/>
      <sheetName val="Nhap 6T"/>
      <sheetName val="baocaochinh(qui1.05) (DC)"/>
      <sheetName val="Ctuluongq.1.05"/>
      <sheetName val="BANG PHAN BO qui1.05(DC)"/>
      <sheetName val="BANG PHAN BO quiII.05"/>
      <sheetName val="bao cac cinh Qui II-2005"/>
      <sheetName val="Sÿÿÿÿ"/>
      <sheetName val="quÿÿ"/>
      <sheetName val="Package1"/>
      <sheetName val="So TSCD"/>
      <sheetName val="Bang phan bo KH TSCD"/>
      <sheetName val="The TSCD"/>
      <sheetName val="BTH- P.Chi "/>
      <sheetName val="BTH NVL"/>
      <sheetName val="NK-SC"/>
      <sheetName val="NK SO CAI"/>
      <sheetName val="The tinh Z"/>
      <sheetName val="So CFSXKD"/>
      <sheetName val="So TGNH 2002"/>
      <sheetName val="So quy TM 2002"/>
      <sheetName val="SCT NVL"/>
      <sheetName val="SCT TK 131"/>
      <sheetName val="So theo doi thue GTGT 2002"/>
      <sheetName val="BTH- P.Thu"/>
      <sheetName val="Mp mai 275"/>
      <sheetName val="Don gia"/>
      <sheetName val="BCDSPS"/>
      <sheetName val="BCDKT"/>
      <sheetName val="tt chu don"/>
      <sheetName val="Cong ban 1,5_x0013_"/>
      <sheetName val="Du tnan chi tiet coc nuoc"/>
      <sheetName val="gVL"/>
      <sheetName val="mua vao"/>
      <sheetName val="chi phi "/>
      <sheetName val="ban ra 10%"/>
      <sheetName val="Nhap du lieu"/>
      <sheetName val="ADKTKT02"/>
      <sheetName val="Giao nhie- vu"/>
      <sheetName val="TDT-TBࡁ"/>
      <sheetName val="Op mai 2_x000c__x0000_"/>
      <sheetName val="_x0000_bÑi_x0003__x0000__x0000__x0000__x0000_²r_x0013__x0000_"/>
      <sheetName val="k, vt tho"/>
      <sheetName val="Km_x0012_77 "/>
      <sheetName val="K-280 - Km281"/>
      <sheetName val="_x0000__x000f__x0000__x0000__x0000_½"/>
      <sheetName val="_x0000__x0000_²r"/>
      <sheetName val="_x0000__x0000__x0000__x0000__x0000_M pc_x0006__x0000__x0000_CamPh_x0000__x0000_"/>
      <sheetName val="_x0000__x000d__x0000__x0000__x0000_âO"/>
      <sheetName val="Cong ban 1,5„—_x0013__x0000_"/>
      <sheetName val="Xa9lap "/>
      <sheetName val="_x000c__x0000__x0000__x0000__x0000__x0000__x0000__x0000__x000d__x0000__x0000__x0000_"/>
      <sheetName val="QD cua HDQ²_x0000__x0000_)"/>
      <sheetName val="_x0000__x000f__x0000__x0000__x0000_‚ž½"/>
      <sheetName val="_x0000__x000d__x0000__x0000__x0000_âOŽ"/>
      <sheetName val="P210-TP20"/>
      <sheetName val="CB32"/>
      <sheetName val="Kluo-_x0008_ phu"/>
      <sheetName val="CTT NuiC_x000f_eo"/>
      <sheetName val="VÃt liÖu"/>
      <sheetName val="?0000000"/>
      <sheetName val="CV den trong to?g"/>
      <sheetName val="TDT-TB?"/>
      <sheetName val="Km280 ? Km281"/>
      <sheetName val="K?284"/>
      <sheetName val="QD cua HDQ²_x0000__x0000_€)"/>
      <sheetName val="120"/>
      <sheetName val="IFAD"/>
      <sheetName val="CVHN"/>
      <sheetName val="TCVM"/>
      <sheetName val="RIDP"/>
      <sheetName val="LDNN"/>
      <sheetName val="bc"/>
      <sheetName val="K.O"/>
      <sheetName val="xang _clc"/>
      <sheetName val="X¡NG_td"/>
      <sheetName val="MaZUT"/>
      <sheetName val="DIESEL"/>
      <sheetName val="Km27%"/>
      <sheetName val="O0 mai 279"/>
      <sheetName val="Op_x0000_mai 280"/>
      <sheetName val="Op mai 28_x0011_"/>
      <sheetName val="5 nam (tac`) (2)"/>
      <sheetName val="D%o nai"/>
      <sheetName val="CTT cao so."/>
      <sheetName val="XNxlva sxdhanKCII"/>
      <sheetName val="CTxay lap mo C_x0010_"/>
      <sheetName val="thaß26"/>
      <sheetName val="Dimu"/>
      <sheetName val="Klct"/>
      <sheetName val="Covi"/>
      <sheetName val="Nlvt"/>
      <sheetName val="Innl"/>
      <sheetName val="Invt"/>
      <sheetName val="Chon"/>
      <sheetName val="Qtnv"/>
      <sheetName val="Bqtn"/>
      <sheetName val="Bqtv"/>
      <sheetName val="Giao"/>
      <sheetName val="Dcap"/>
      <sheetName val="Nlie"/>
      <sheetName val="Mnli"/>
      <sheetName val="chie԰_x0000__x0000__x0000_Ȁ_x0000_"/>
      <sheetName val="??-BLDG"/>
      <sheetName val="DG "/>
      <sheetName val="Ho la "/>
      <sheetName val="gìIÏÝ_x001c_齘_x0013_龜_x0013_ꗃ〒"/>
      <sheetName val="Cac cang UT mua thal Dong bac"/>
      <sheetName val="tuong"/>
      <sheetName val="Km266"/>
      <sheetName val="Shaet13"/>
      <sheetName val="CVden nw8ai TCT (1)"/>
      <sheetName val="Thang 07"/>
      <sheetName val="T10-05"/>
      <sheetName val="T9-05"/>
      <sheetName val="t805"/>
      <sheetName val="11T"/>
      <sheetName val="9T"/>
      <sheetName val="Diem mon hoc"/>
      <sheetName val="Tong hop diem"/>
      <sheetName val="HoTen-khong duoc xoa"/>
      <sheetName val="gia x_x0000_ may"/>
      <sheetName val="nam2004"/>
      <sheetName val="TNghiÖ- VL"/>
      <sheetName val="CDPS3"/>
      <sheetName val="Thue NK"/>
      <sheetName val="Hang NK"/>
      <sheetName val="Jet1- CP 32"/>
      <sheetName val="Jet2- Binh Minh 01"/>
      <sheetName val="Jet3"/>
      <sheetName val="Jet4"/>
      <sheetName val="Jet5"/>
      <sheetName val="Jet6"/>
      <sheetName val="Jet7"/>
      <sheetName val="Jet8"/>
      <sheetName val="Jet9"/>
      <sheetName val="Jet10"/>
      <sheetName val="Jet11"/>
      <sheetName val="Diesel1"/>
      <sheetName val="Diesel2"/>
      <sheetName val="Diezel3"/>
      <sheetName val="Mogas1"/>
      <sheetName val="Mogas2"/>
      <sheetName val="Mogas3"/>
      <sheetName val="QD cua "/>
      <sheetName val="Bang VL"/>
      <sheetName val="_x0000__x0000_"/>
      <sheetName val="bÑi_x0003__x0000_²r_x0013__x0000_"/>
      <sheetName val="_x000f__x0000_½"/>
      <sheetName val="M pc_x0006__x0000_CamPh_x0000_"/>
      <sheetName val="_x000d_âO"/>
      <sheetName val="Op mai 2_x000c_"/>
      <sheetName val="_x000c__x0000__x000d_"/>
      <sheetName val="_x000f__x0000_‚ž½"/>
      <sheetName val="_x000d_âOŽ"/>
      <sheetName val="_x0000__x000a__x0000__x0000__x0000_âO"/>
      <sheetName val="Cong ban 1,5„—_x0013_"/>
      <sheetName val="_x000c__x0000__x0000__x0000__x0000__x0000__x0000__x0000__x000a__x0000__x0000__x0000_"/>
      <sheetName val="_x0000__x000a__x0000__x0000__x0000_âOŽ"/>
      <sheetName val="_x0003_har"/>
      <sheetName val="GS08)B.hµng"/>
      <sheetName val="t01.06"/>
      <sheetName val="1uÝ1"/>
      <sheetName val="CDKTJT03"/>
      <sheetName val="Tong hnp QL47"/>
      <sheetName val="PNT-P3"/>
      <sheetName val="FORM jc"/>
      <sheetName val="VL(No V-c)"/>
      <sheetName val="He so"/>
      <sheetName val="PL Vua"/>
      <sheetName val="Chitieu-dam cac loai"/>
      <sheetName val="DG Dam"/>
      <sheetName val="DG chung"/>
      <sheetName val="DGdg"/>
      <sheetName val="VL-dac chung"/>
      <sheetName val="CocKN1m"/>
      <sheetName val="Coc40x40cm"/>
      <sheetName val="T_x005f_x000b_331"/>
      <sheetName val="XLÇ_x005f_x0015_oppy"/>
      <sheetName val="_x005f_x0012_0000000"/>
      <sheetName val="Cong ban 1,5_x005f_x0013__x005f_x0000_"/>
      <sheetName val="XXXXX_XX"/>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refreshError="1"/>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sheetData sheetId="373"/>
      <sheetData sheetId="374"/>
      <sheetData sheetId="375"/>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refreshError="1"/>
      <sheetData sheetId="441"/>
      <sheetData sheetId="442"/>
      <sheetData sheetId="443"/>
      <sheetData sheetId="444"/>
      <sheetData sheetId="445"/>
      <sheetData sheetId="446" refreshError="1"/>
      <sheetData sheetId="447" refreshError="1"/>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
      <sheetName val="dg-VTu"/>
      <sheetName val="MTP1"/>
      <sheetName val="MeKong - Penetration"/>
      <sheetName val="Dist. Perform - Ctns.sales in "/>
      <sheetName val="Dist. Perform - Value.sales in"/>
      <sheetName val="Dist. Perform - Value.sales Out"/>
      <sheetName val="Head Count"/>
      <sheetName val="Sales Result For Month"/>
      <sheetName val="XL4Poppy"/>
      <sheetName val="MTO REV.2(ARMOR)"/>
      <sheetName val="Sheet1"/>
      <sheetName val="DN"/>
      <sheetName val="VP"/>
      <sheetName val="KD"/>
      <sheetName val="DD"/>
      <sheetName val="CT"/>
      <sheetName val="PX"/>
      <sheetName val="GR"/>
      <sheetName val="00000000"/>
      <sheetName val="DS CHU Phuc"/>
      <sheetName val="DS THI AT"/>
      <sheetName val="Bien Ban"/>
      <sheetName val="Sheet2"/>
      <sheetName val="BC Ton Kho New"/>
      <sheetName val="BC Cua GSBH New"/>
      <sheetName val="10000000"/>
      <sheetName val="PTTL"/>
      <sheetName val="CHITIET VL-NC-TT -1p"/>
      <sheetName val="CHITIET VL-NC-TT-3p"/>
      <sheetName val="dongia (2)"/>
      <sheetName val="CT Thang Mo"/>
      <sheetName val="CT  PL"/>
      <sheetName val="DTKLg"/>
      <sheetName val="VL"/>
      <sheetName val="PTVTu"/>
      <sheetName val="THKP-Full"/>
      <sheetName val="KLg"/>
      <sheetName val="Chitiet"/>
      <sheetName val="Dongia"/>
      <sheetName val="CHITIET VL-NC"/>
      <sheetName val="DON GIA"/>
      <sheetName val="khongin"/>
      <sheetName val="Dgia vat tu"/>
      <sheetName val="Don gia_III"/>
      <sheetName val="Chuso"/>
      <sheetName val="Bhyt t1"/>
      <sheetName val="Gia_GC_Satthep"/>
      <sheetName val="MTO_REV_2(ARMOR)"/>
      <sheetName val="MeKong_-_Penetration"/>
      <sheetName val="Dist__Perform_-_Ctns_sales_in_"/>
      <sheetName val="Dist__Perform_-_Value_sales_in"/>
      <sheetName val="Dist__Perform_-_Value_sales_Out"/>
      <sheetName val="Head_Count"/>
      <sheetName val="Sales_Result_For_Month"/>
      <sheetName val="DS_CHU_Phuc"/>
      <sheetName val="DS_THI_AT"/>
      <sheetName val="Bien_Ban"/>
      <sheetName val="Ref"/>
      <sheetName val="PNT-QUOT-#3"/>
      <sheetName val="COAT&amp;WRAP-QIOT-#3"/>
      <sheetName val="DS CHU Ph_x0001__x0000_"/>
      <sheetName val=""/>
      <sheetName val="DS CHU Ph_x0001_?"/>
      <sheetName val="ESTI."/>
      <sheetName val="DI-ESTI"/>
      <sheetName val="vªÄ"/>
      <sheetName val="ZC³"/>
      <sheetName val="Øü"/>
      <sheetName val="PL_VÆQ"/>
      <sheetName val="PL_DUO_2Q"/>
      <sheetName val="Leave Statistic Report"/>
      <sheetName val="Database"/>
      <sheetName val="—˜‰vˆ•ªˆÄ"/>
      <sheetName val="ŒˆŽZC³"/>
      <sheetName val="ŽØ“ü"/>
      <sheetName val="PL_VŽ–‹ÆQŒˆ"/>
      <sheetName val="PL_DUO_2QŒˆ"/>
      <sheetName val="dongia_(2)"/>
      <sheetName val="Leave_Statistic_Report"/>
      <sheetName val="VC"/>
      <sheetName val="gVL"/>
      <sheetName val="Sheet3"/>
      <sheetName val="GiaVL"/>
      <sheetName val="ND"/>
      <sheetName val="Cp&gt;10-Ln&lt;10"/>
      <sheetName val="Ln&lt;20"/>
      <sheetName val="EIRR&gt;1&lt;1"/>
      <sheetName val="EIRR&gt; 2"/>
      <sheetName val="EIRR&lt;2"/>
      <sheetName val="bieu_solieu"/>
      <sheetName val="DS CHU Ph_x0001__"/>
      <sheetName val="Chiet tinh dz35"/>
      <sheetName val="Tke"/>
      <sheetName val="DS CHU Ph_x0001_"/>
      <sheetName val="DS CHU Ph_x005f_x0001__x005f_x0000_"/>
      <sheetName val="DS CHU Ph_x005f_x0001_?"/>
      <sheetName val="DS CHU Ph_x005f_x0001_"/>
      <sheetName val="DS CHU Ph_x005f_x0001__"/>
      <sheetName val="Vat tu XD"/>
      <sheetName val="DS CHU Ph_x005f_x005f_x005f_x0001__x005f_x005f_x0"/>
      <sheetName val="DS CHU Ph_x005f_x005f_x005f_x0001__"/>
      <sheetName val="DS CHU Ph_x005f_x005f_x005f_x0001_"/>
      <sheetName val="ThongSo"/>
      <sheetName val="data"/>
      <sheetName val="3pha-XDM"/>
      <sheetName val="3pha-CT"/>
      <sheetName val="VT A cap-THI CONG"/>
      <sheetName val="DANH SACH VAT TU THU HOI"/>
      <sheetName val="TONG.HT"/>
      <sheetName val="DAMNEN KHONG HC"/>
      <sheetName val="dochat"/>
      <sheetName val="DAM NEN HC"/>
      <sheetName val="Detailed Reporting"/>
      <sheetName val="���v������"/>
      <sheetName val="���Z�C��"/>
      <sheetName val="PL_�V�����Q��"/>
      <sheetName val="PL_DUO_2�Q��"/>
      <sheetName val="total"/>
      <sheetName val="global"/>
      <sheetName val="2001"/>
      <sheetName val="156nhap01"/>
      <sheetName val="CT00"/>
      <sheetName val="CT99"/>
      <sheetName val="¡X??v??¡Ea?A"/>
      <sheetName val="???Z?C?3"/>
      <sheetName val="?O¡§u"/>
      <sheetName val="PL_?V?¡V?A?Q??"/>
      <sheetName val="PL_DUO_2?Q??"/>
      <sheetName val="¡X__v__¡Ea_A"/>
      <sheetName val="___Z_C_3"/>
      <sheetName val="_O¡§u"/>
      <sheetName val="PL__V_¡V_A_Q__"/>
      <sheetName val="PL_DUO_2_Q__"/>
      <sheetName val="REN"/>
      <sheetName val="DG-TNHC-8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 CONG TRINH"/>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IAVLIEU"/>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PNT-QUOT-#3"/>
      <sheetName val="COAT&amp;WRAP-QIOT-#3"/>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 val="So Do"/>
      <sheetName val="KTTSCD - DLNA"/>
      <sheetName val="Sheet1"/>
      <sheetName val="quÝ1"/>
      <sheetName val="00000000"/>
      <sheetName val="10000000"/>
      <sheetName val="20000000"/>
      <sheetName val="30000000"/>
      <sheetName val="40000000"/>
      <sheetName val="50000000"/>
      <sheetName val="60000000"/>
      <sheetName val="Muatb"/>
      <sheetName val="lapdat TB "/>
      <sheetName val="TNghiªm TB "/>
      <sheetName val="VËt liÖu"/>
      <sheetName val="vc-TBA"/>
      <sheetName val="Lap ®at ®iÖn"/>
      <sheetName val="TNghiÖm VL"/>
      <sheetName val="tt-TBA"/>
      <sheetName val="TDT"/>
      <sheetName val="TDT-TBA"/>
      <sheetName val="KSTK"/>
      <sheetName val="th "/>
      <sheetName val="tien luong"/>
      <sheetName val="dutoan"/>
      <sheetName val="CLech"/>
      <sheetName val="mong"/>
      <sheetName val="T4"/>
      <sheetName val="T5"/>
      <sheetName val="T6"/>
      <sheetName val="T.7"/>
      <sheetName val="T.8"/>
      <sheetName val="T8 (2)"/>
      <sheetName val="T.9"/>
      <sheetName val="T.10"/>
      <sheetName val="T.11"/>
      <sheetName val="T.12"/>
      <sheetName val="T10"/>
      <sheetName val="T11 "/>
      <sheetName val="Sheet2"/>
      <sheetName val="Sheet3"/>
      <sheetName val="CVden ngoai TCT (1)"/>
      <sheetName val="CV den ngoai TCT (2)"/>
      <sheetName val="CV den ngoai TCT (3)"/>
      <sheetName val="QDcua TGD"/>
      <sheetName val="QD cua HDQT"/>
      <sheetName val="QD cua HDQT (2)"/>
      <sheetName val="CV di ngoai tong"/>
      <sheetName val="CV di ngoai tong (2)"/>
      <sheetName val="Chart1"/>
      <sheetName val="To trinh"/>
      <sheetName val="Giao nhiem vu"/>
      <sheetName val="QDcua TGD (2)"/>
      <sheetName val="Thong tu"/>
      <sheetName val="CV di trong  tong"/>
      <sheetName val="nghi dinh-CP"/>
      <sheetName val="CV den trong tong"/>
      <sheetName val="Tuongchan"/>
      <sheetName val="Matduong"/>
      <sheetName val="Km274"/>
      <sheetName val="Km275"/>
      <sheetName val="Km276"/>
      <sheetName val="Km277 "/>
      <sheetName val="Km278"/>
      <sheetName val="Km279"/>
      <sheetName val="Km280"/>
      <sheetName val="Km281"/>
      <sheetName val="Km282"/>
      <sheetName val="Km283"/>
      <sheetName val="Km284"/>
      <sheetName val="Op mai 274"/>
      <sheetName val="Op mai 275"/>
      <sheetName val="Op mai 276"/>
      <sheetName val="Op mai 277"/>
      <sheetName val="Op mai 278"/>
      <sheetName val="Op mai 279"/>
      <sheetName val="Op mai 280"/>
      <sheetName val="Op mai 281"/>
      <sheetName val="Op mai 282"/>
      <sheetName val="Op mai 283"/>
      <sheetName val="Op mai 284"/>
      <sheetName val="Op mai"/>
      <sheetName val="XXXXXXXX"/>
      <sheetName val="5 nam (tach)"/>
      <sheetName val="5 nam (tach) (2)"/>
      <sheetName val="KH 2003"/>
      <sheetName val="fOOD"/>
      <sheetName val="FORM hc"/>
      <sheetName val="FORM pc"/>
      <sheetName val="CamPha"/>
      <sheetName val="MongCai"/>
      <sheetName val="70000000"/>
      <sheetName val="LuongT1"/>
      <sheetName val="LuongT2"/>
      <sheetName val="luongthang12"/>
      <sheetName val="LuongT11"/>
      <sheetName val="thang5"/>
      <sheetName val="T7"/>
      <sheetName val="T9"/>
      <sheetName val="T8"/>
      <sheetName val="thang6"/>
      <sheetName val="thang4"/>
      <sheetName val="LuongT3"/>
      <sheetName val="NKC"/>
      <sheetName val="SoquyTM"/>
      <sheetName val="TK 112"/>
      <sheetName val="TK 131"/>
      <sheetName val="TK133"/>
      <sheetName val="TK 141"/>
      <sheetName val="TK 153"/>
      <sheetName val="TK214"/>
      <sheetName val="TK 211"/>
      <sheetName val="TK 242"/>
      <sheetName val="TK33311"/>
      <sheetName val="TK331"/>
      <sheetName val="TK333"/>
      <sheetName val="TK 334"/>
      <sheetName val="TK711"/>
      <sheetName val="TK411"/>
      <sheetName val="TK421"/>
      <sheetName val="TK 511"/>
      <sheetName val="TK 515"/>
      <sheetName val="TK642"/>
      <sheetName val="TK 911"/>
      <sheetName val="TK811"/>
      <sheetName val="CDKT"/>
      <sheetName val="CDPS1"/>
      <sheetName val="KQKD"/>
      <sheetName val="KHTSCD1"/>
      <sheetName val="KHTSCD2"/>
      <sheetName val="SoCaiTM"/>
      <sheetName val="NK"/>
      <sheetName val="TK 154"/>
      <sheetName val="TK 632"/>
      <sheetName val="TM01"/>
      <sheetName val="CDKTKT02"/>
      <sheetName val="KQKD02-2"/>
      <sheetName val="KQKD02-2 (2)"/>
      <sheetName val="CDKTKT03"/>
      <sheetName val="DC02"/>
      <sheetName val="CDPS02"/>
      <sheetName val="KQKDKT'02-1"/>
      <sheetName val="KQKDKT'03-1"/>
      <sheetName val="DC03"/>
      <sheetName val="CDKTKT04"/>
      <sheetName val="CCPS03"/>
      <sheetName val="CDPS04"/>
      <sheetName val="KQKDKT'04-1"/>
      <sheetName val="DC04"/>
      <sheetName val="TSCD"/>
      <sheetName val="DC2002"/>
      <sheetName val="CDKTKT2002"/>
      <sheetName val="KQKD-2"/>
      <sheetName val="KQKD-2 (2)"/>
      <sheetName val="DC2003"/>
      <sheetName val="CDPS03"/>
      <sheetName val="KQKD thu2004"/>
      <sheetName val="tæng hîp"/>
      <sheetName val="GS01-chi TM"/>
      <sheetName val="GS02-thu TM"/>
      <sheetName val="GS03-thu TGNH"/>
      <sheetName val="GS04-chi TGNH"/>
      <sheetName val="GS05-l­¬ng"/>
      <sheetName val="GS06-X.kho"/>
      <sheetName val="06"/>
      <sheetName val="GS08-B.hµng"/>
      <sheetName val="GS09-k.c VAT DV"/>
      <sheetName val="GS10-lai tien vay"/>
      <sheetName val="GS11- tÝnh KHTSC§"/>
      <sheetName val="Sheet16"/>
      <sheetName val="PTH"/>
      <sheetName val="tong hop"/>
      <sheetName val="phan tich DG"/>
      <sheetName val="gia vat lieu"/>
      <sheetName val="gia xe may"/>
      <sheetName val="gia nhan cong"/>
      <sheetName val="XL4Test5"/>
      <sheetName val="Cong"/>
      <sheetName val="Cong cu"/>
      <sheetName val="Cong D75"/>
      <sheetName val="Cong D100"/>
      <sheetName val="Cong D150"/>
      <sheetName val="Cong 2D150"/>
      <sheetName val="Cong ban 0,7x0,7"/>
      <sheetName val="Cong ban 0,8x0,8"/>
      <sheetName val="Cong ban 1x1"/>
      <sheetName val="Cong ban 1x1,2"/>
      <sheetName val="Cong ban 1,5x1,5"/>
      <sheetName val="Cong ban 2x1,5"/>
      <sheetName val="Cong ban 2x2"/>
      <sheetName val="Dinhhinh"/>
      <sheetName val="Cot thep"/>
      <sheetName val="Tong hop (2)"/>
      <sheetName val="Km274 - Km275"/>
      <sheetName val="Km275 - Km276"/>
      <sheetName val="Km276 - Km277"/>
      <sheetName val="Km277 - Km278"/>
      <sheetName val="Km278 - Km279"/>
      <sheetName val="Km279 - Km280"/>
      <sheetName val="Km280 - Km281"/>
      <sheetName val="Km281 - Km282"/>
      <sheetName val="Km282 - Km283"/>
      <sheetName val="Km283 - Km284"/>
      <sheetName val="Km284 - Km285"/>
      <sheetName val="Tong hop Op mai"/>
      <sheetName val="Km277 - Km278 "/>
      <sheetName val="Tong hop Matduong"/>
      <sheetName val="Kluong phu"/>
      <sheetName val="Lan can"/>
      <sheetName val="Ho lan"/>
      <sheetName val="Coc tieu"/>
      <sheetName val="Bien bao"/>
      <sheetName val="Ranh"/>
      <sheetName val="TH Ky Anh"/>
      <sheetName val="Sheet2 (2)"/>
      <sheetName val="t1"/>
      <sheetName val="T11"/>
      <sheetName val="PNT_QUOT__3"/>
      <sheetName val="COAT_WRAP_QIOT__3"/>
      <sheetName val="Bia"/>
      <sheetName val="Tm"/>
      <sheetName val="THKP"/>
      <sheetName val="DGi"/>
      <sheetName val="CV den trong to聮g"/>
      <sheetName val="kl m m d"/>
      <sheetName val="kl vt tho"/>
      <sheetName val="kl dat"/>
      <sheetName val="Sheet4"/>
      <sheetName val="xin kinh phi"/>
      <sheetName val="lan trai"/>
      <sheetName val="thuoc no"/>
      <sheetName val="so thuc pham"/>
      <sheetName val="TH  goi 4-x"/>
      <sheetName val="Tong hopQ48-1"/>
      <sheetName val="Tong hop QL48 - 2"/>
      <sheetName val="Tong hop QL47"/>
      <sheetName val="Tong hop QL48 - 3"/>
      <sheetName val="Chi tiet don gia khoi phuc"/>
      <sheetName val="Du toan chi tiet coc nuoc"/>
      <sheetName val="Du toan chi tiet coc"/>
      <sheetName val="Phan tich don gia chi tiet"/>
      <sheetName val="Nhap don gia VL dia phuong"/>
      <sheetName val="Luong mot ngay cong xay lap"/>
      <sheetName val="Luong mot ngay cong khao sat"/>
      <sheetName val="ȴ0000000"/>
      <sheetName val="BangTH"/>
      <sheetName val="Xaylap "/>
      <sheetName val="Nhan cong"/>
      <sheetName val="Thietbi"/>
      <sheetName val="Diengiai"/>
      <sheetName val="Vanchuyen"/>
      <sheetName val="Thang06-2002"/>
      <sheetName val="Thang07-2002"/>
      <sheetName val="Thang08-2002"/>
      <sheetName val="Thang09-2002"/>
      <sheetName val="Thang10-2002 "/>
      <sheetName val="Thang11-2002"/>
      <sheetName val="Thang12-2002"/>
      <sheetName val="Sheet1 (3)"/>
      <sheetName val="Coc 6"/>
      <sheetName val="Deo nai"/>
      <sheetName val="CKD than"/>
      <sheetName val="CTT Thong nhat"/>
      <sheetName val="CTT Nui beo"/>
      <sheetName val="CTT cao son"/>
      <sheetName val="CTT Khe cham"/>
      <sheetName val="XNxlva sxthanKCII"/>
      <sheetName val="Cam Y ut KC"/>
      <sheetName val="CTxay lap mo CP"/>
      <sheetName val="CTdo luong GDSP"/>
      <sheetName val="Dong bac"/>
      <sheetName val="Cac cang UT mua than Dong bac"/>
      <sheetName val="cua hang vtu"/>
      <sheetName val="Khach hang le "/>
      <sheetName val="nhat ky 5"/>
      <sheetName val="cac cong ty van tai"/>
      <sheetName val="PNT-QUOT-D150#3"/>
      <sheetName val="PNT-QUOT-H153#3"/>
      <sheetName val="PNT-QUOT-K152#3"/>
      <sheetName val="PNT-QUOT-H146#3"/>
      <sheetName val="tmt4"/>
      <sheetName val="t3-01"/>
      <sheetName val="t4-01"/>
      <sheetName val="t5-01"/>
      <sheetName val="t6-01"/>
      <sheetName val="t7-01"/>
      <sheetName val="t8-01"/>
      <sheetName val="t9-01"/>
      <sheetName val="t10-01"/>
      <sheetName val="t11-01"/>
      <sheetName val="t12-"/>
      <sheetName val="t2"/>
      <sheetName val="t3"/>
      <sheetName val="t06"/>
      <sheetName val="t07"/>
      <sheetName val="t08"/>
      <sheetName val="t09"/>
      <sheetName val="t12"/>
      <sheetName val="0103"/>
      <sheetName val="0203"/>
      <sheetName val="th-nop"/>
      <sheetName val="th"/>
      <sheetName val="Km27' - Km278"/>
      <sheetName val="DGTL"/>
      <sheetName val="XN 1"/>
      <sheetName val="CT.XN1"/>
      <sheetName val="XCK"/>
      <sheetName val="CT.XNCK"/>
      <sheetName val="Hoasen"/>
      <sheetName val="S.hai"/>
      <sheetName val="HPC1"/>
      <sheetName val="No2"/>
      <sheetName val="CT N02"/>
      <sheetName val="C.Sap CT3"/>
      <sheetName val="CT.Csap.CT3"/>
      <sheetName val="CTVPCP"/>
      <sheetName val="Quan trac"/>
      <sheetName val="CS LB"/>
      <sheetName val="88 HBT"/>
      <sheetName val="69II"/>
      <sheetName val="CT 69II"/>
      <sheetName val="37 HV"/>
      <sheetName val="VPCP"/>
      <sheetName val="CT VPCP 6tang"/>
      <sheetName val="Son nha kinh VPCP"/>
      <sheetName val="CT VPCP son"/>
      <sheetName val="HMVPCP"/>
      <sheetName val="CT.HMVPCP"/>
      <sheetName val="Km283 - Jm284"/>
      <sheetName val="SOLIEU"/>
      <sheetName val="TINHTOAN"/>
      <sheetName val="mau kiem ke"/>
      <sheetName val="quyet toan HD 2000"/>
      <sheetName val="quyet toan hoa don 2001"/>
      <sheetName val="kiem ke hoa don 2001"/>
      <sheetName val="QUY III 02"/>
      <sheetName val="QUY IV 02"/>
      <sheetName val="QUYET TOAN 02"/>
      <sheetName val="Sheet15"/>
      <sheetName val="Bao cao KQTH quy hoach 135"/>
      <sheetName val="Sheet5"/>
      <sheetName val="Sheet6"/>
      <sheetName val="Sheet7"/>
      <sheetName val="Sheet8"/>
      <sheetName val="Sheet9"/>
      <sheetName val="Sheet10"/>
      <sheetName val="XNT1MC"/>
      <sheetName val="XNT2MC"/>
      <sheetName val="XNT3MC"/>
      <sheetName val="XNT4MC"/>
      <sheetName val="xnt 1 CP"/>
      <sheetName val="xnt 2 cp"/>
      <sheetName val="xnt 3 CP"/>
      <sheetName val="xnt 4 CP"/>
      <sheetName val="BC tuan1"/>
      <sheetName val="BC tuan2"/>
      <sheetName val="BC tuan3"/>
      <sheetName val="BC tuan4"/>
      <sheetName val="DSo NVBH"/>
      <sheetName val="Oð mai 279"/>
      <sheetName val="Lap ®at ®hÖn"/>
      <sheetName val="Macro1"/>
      <sheetName val="Macro2"/>
      <sheetName val="Macro3"/>
      <sheetName val="p0000000"/>
      <sheetName val="BKLBD"/>
      <sheetName val="PTDG"/>
      <sheetName val="DTCT"/>
      <sheetName val="vlct"/>
      <sheetName val="Sheet11"/>
      <sheetName val="Sheet12"/>
      <sheetName val="Sheet13"/>
      <sheetName val="Sheet14"/>
      <sheetName val="GS02-thu0TM"/>
      <sheetName val="Shedt1"/>
      <sheetName val="_x0012_0000000"/>
      <sheetName val="T_x000b_331"/>
      <sheetName val="XLÇ_x0015_oppy"/>
      <sheetName val="Song ban 0,7x0,7"/>
      <sheetName val="Cong ban 0,8x ,8"/>
      <sheetName val="Cong ban 1,5_x0013__x0000_"/>
      <sheetName val="0304"/>
      <sheetName val="0904"/>
      <sheetName val="1204"/>
      <sheetName val="80000000"/>
      <sheetName val="90000000"/>
      <sheetName val="a0000000"/>
      <sheetName val="b0000000"/>
      <sheetName val="c0000000"/>
      <sheetName val="Kѭ284"/>
      <sheetName val=""/>
      <sheetName val="TAU"/>
      <sheetName val="KHACH"/>
      <sheetName val="BC1"/>
      <sheetName val="BC2"/>
      <sheetName val="BAO CAO AN"/>
      <sheetName val="BANGKEKHACH"/>
      <sheetName val="XNxlva sxthanKCIÉ"/>
      <sheetName val="ADKT"/>
      <sheetName val="cocB40 5B"/>
      <sheetName val="cocD50 9A"/>
      <sheetName val="cocD75 16"/>
      <sheetName val="coc B80 TD25"/>
      <sheetName val="P27 B80"/>
      <sheetName val="Coc23 B80"/>
      <sheetName val="cong B80 C4"/>
      <sheetName val="30100000"/>
      <sheetName val="XXXXX\XX"/>
      <sheetName val="TDT-TBࡁ"/>
      <sheetName val="BCDSPS"/>
      <sheetName val="BCDKT"/>
      <sheetName val="Cong ban 1,5_x0013_"/>
      <sheetName val="Op mai 2_x000c__x0000_"/>
      <sheetName val="_x0000_bÑi_x0003__x0000__x0000__x0000__x0000_²r_x0013__x0000_"/>
      <sheetName val="k, vt tho"/>
      <sheetName val="Km_x0012_77 "/>
      <sheetName val="K-280 - Km281"/>
      <sheetName val="xdcb 01-2003"/>
      <sheetName val="Km280 ࠭ Km281"/>
      <sheetName val="_x0000__x000f__x0000__x0000__x0000_½"/>
      <sheetName val="_x0000__x0000_²r"/>
      <sheetName val="_x0000__x0000__x0000__x0000__x0000_M pc_x0006__x0000__x0000_CamPh_x0000__x0000_"/>
      <sheetName val="_x0000__x000d__x0000__x0000__x0000_âO"/>
      <sheetName val="_x0000__x0000_"/>
      <sheetName val="Cong ban 1,5„—_x0013__x0000_"/>
      <sheetName val="Xa9lap "/>
      <sheetName val="bÑi_x0003__x0000_²r_x0013__x0000_"/>
      <sheetName val="_x000f__x0000_½"/>
      <sheetName val="M pc_x0006__x0000_CamPh_x0000_"/>
      <sheetName val="_x000d_âO"/>
      <sheetName val="Op mai 2_x000c_"/>
      <sheetName val="_x000c__x0000__x0000__x0000__x0000__x0000__x0000__x0000__x000d__x0000__x0000__x0000_"/>
      <sheetName val="TNghiªm T_x0002_ "/>
      <sheetName val="tt-_x0014_BA"/>
      <sheetName val="TD_x0014_"/>
      <sheetName val="_x0014_.12"/>
      <sheetName val="QD c5a HDQT (2)"/>
      <sheetName val="_x0003_hart1"/>
      <sheetName val="ADKTKT02"/>
      <sheetName val="[PNT-P3.xlsUTong hop (2)"/>
      <sheetName val="Km276 - Ke277"/>
      <sheetName val="[PNT-P3.xlsUKm279 - Km280"/>
      <sheetName val="Khac DP"/>
      <sheetName val="Khoi than "/>
      <sheetName val="B3_208_than"/>
      <sheetName val="B3_208_TU"/>
      <sheetName val="B3_208_TW"/>
      <sheetName val="B3_208_DP"/>
      <sheetName val="B3_208_khac"/>
      <sheetName val="Áo"/>
      <sheetName val="Km&quot;80"/>
      <sheetName val="chieudayvo"/>
      <sheetName val="So lieu"/>
      <sheetName val="Input"/>
      <sheetName val="tt chu dong"/>
      <sheetName val="Tinh j+cvi"/>
      <sheetName val="Tinh MoP"/>
      <sheetName val="giaihe1"/>
      <sheetName val="Mp,Np"/>
      <sheetName val="khangluc"/>
      <sheetName val="Ms,Ns"/>
      <sheetName val="MoS"/>
      <sheetName val="giai he 2"/>
      <sheetName val="OK"/>
      <sheetName val="Dhp+dhs"/>
      <sheetName val="ktra"/>
      <sheetName val="ct luong "/>
      <sheetName val="Nhap 6T"/>
      <sheetName val="baocaochinh(qui1.05) (DC)"/>
      <sheetName val="Ctuluongq.1.05"/>
      <sheetName val="BANG PHAN BO qui1.05(DC)"/>
      <sheetName val="BANG PHAN BO quiII.05"/>
      <sheetName val="bao cac cinh Qui II-2005"/>
      <sheetName val="Ton 31.1"/>
      <sheetName val="NhapT.2"/>
      <sheetName val="Xuat T.2"/>
      <sheetName val="Ton 28.2"/>
      <sheetName val="H.Tra"/>
      <sheetName val="Hang CTY TRA LAI"/>
      <sheetName val="Hang NV Tra Lai"/>
      <sheetName val="QD cua HDQ²_x0000__x0000_)"/>
      <sheetName val="_x0000__x000f__x0000__x0000__x0000_‚ž½"/>
      <sheetName val="_x0000__x000d__x0000__x0000__x0000_âOŽ"/>
      <sheetName val="_x000f__x0000_‚ž½"/>
      <sheetName val="_x000d_âOŽ"/>
      <sheetName val="P210-TP20"/>
      <sheetName val="CB32"/>
      <sheetName val="_x000c__x0000__x000d_"/>
      <sheetName val="Thang8-02"/>
      <sheetName val="Thang9-02"/>
      <sheetName val="Thang10-02"/>
      <sheetName val="Thang11-02"/>
      <sheetName val="Thang12-02"/>
      <sheetName val="Thang01-03"/>
      <sheetName val="Thang02-03"/>
      <sheetName val="TL33-13.14"/>
      <sheetName val="tlđm190337,8"/>
      <sheetName val="GC190337,8"/>
      <sheetName val="033,7,8"/>
      <sheetName val="TL033 ,2,4"/>
      <sheetName val="TL 0331,2"/>
      <sheetName val="033-1,4"/>
      <sheetName val="TL033,19,5"/>
      <sheetName val="Baocao"/>
      <sheetName val="UT"/>
      <sheetName val="TongHopHD"/>
      <sheetName val="gìIÏÝ_x001c_Ã_x0008_ç¾{è"/>
      <sheetName val="Tong (op"/>
      <sheetName val="Coc 4ieu"/>
      <sheetName val="ESTI."/>
      <sheetName val="DI-ESTI"/>
      <sheetName val="K43"/>
      <sheetName val="THKL"/>
      <sheetName val="PL43"/>
      <sheetName val="K43+0.00 - 338 Trai"/>
      <sheetName val="ၔong hop QL48 - 2"/>
      <sheetName val="Shaet13"/>
      <sheetName val="gVL"/>
      <sheetName val="Mp mai 275"/>
      <sheetName val="Package1"/>
      <sheetName val="Sÿÿÿÿ"/>
      <sheetName val="quÿÿ"/>
      <sheetName val="Don gia"/>
      <sheetName val="Nhap du lieu"/>
      <sheetName val="7000 000"/>
      <sheetName val="_x000b_luong phu"/>
      <sheetName val="So TSCD"/>
      <sheetName val="Bang phan bo KH TSCD"/>
      <sheetName val="The TSCD"/>
      <sheetName val="BTH- P.Chi "/>
      <sheetName val="BTH NVL"/>
      <sheetName val="NK-SC"/>
      <sheetName val="NK SO CAI"/>
      <sheetName val="The tinh Z"/>
      <sheetName val="So CFSXKD"/>
      <sheetName val="So TGNH 2002"/>
      <sheetName val="So quy TM 2002"/>
      <sheetName val="SCT NVL"/>
      <sheetName val="SCT TK 131"/>
      <sheetName val="So theo doi thue GTGT 2002"/>
      <sheetName val="BTH- P.Thu"/>
      <sheetName val="Du tnan chi tiet coc nuoc"/>
      <sheetName val="_x0003_har"/>
      <sheetName val="VÃt liÖu"/>
      <sheetName val="Mix-Tarpaulin"/>
      <sheetName val="Tarpaulin"/>
      <sheetName val="Pric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Monthly"/>
      <sheetName val="For Summary"/>
      <sheetName val="For Summary(KG)"/>
      <sheetName val="PP Cloth"/>
      <sheetName val="Mix-PP Cloth"/>
      <sheetName val="Material Price-PP"/>
      <sheetName val="32"/>
      <sheetName val="33"/>
      <sheetName val="34"/>
      <sheetName val="35"/>
      <sheetName val="36"/>
      <sheetName val="37"/>
      <sheetName val="38"/>
      <sheetName val="PN1"/>
      <sheetName val="PN2"/>
      <sheetName val="PG1"/>
      <sheetName val="PG2"/>
      <sheetName val="TT"/>
      <sheetName val="HFO"/>
      <sheetName val="HFA"/>
      <sheetName val="FA2"/>
      <sheetName val="T_pn1"/>
      <sheetName val="T_pn2"/>
      <sheetName val="T_pg1"/>
      <sheetName val="T_pg2"/>
      <sheetName val="T_tt"/>
      <sheetName val="T_hfo"/>
      <sheetName val="T_p2"/>
      <sheetName val="T_hfa"/>
      <sheetName val="tong"/>
      <sheetName val="dt1,2,10"/>
      <sheetName val="13b"/>
      <sheetName val="pn1_TT"/>
      <sheetName val="pn2_TT"/>
      <sheetName val="PG1_TT"/>
      <sheetName val="PG2_TT"/>
      <sheetName val="tuathang"/>
      <sheetName val="hpho_TT"/>
      <sheetName val="Ban pha 2"/>
      <sheetName val="Huoipha"/>
      <sheetName val="Dong$bac"/>
      <sheetName val="mua vao"/>
      <sheetName val="chi phi "/>
      <sheetName val="ban ra 10%"/>
      <sheetName val="Km27%"/>
      <sheetName val="O0 mai 279"/>
      <sheetName val="Op_x0000_mai 280"/>
      <sheetName val="Op mai 28_x0011_"/>
      <sheetName val="5 nam (tac`) (2)"/>
      <sheetName val="D%o nai"/>
      <sheetName val="CTT cao so."/>
      <sheetName val="XNxlva sxdhanKCII"/>
      <sheetName val="CTxay lap mo C_x0010_"/>
      <sheetName val="GS08)B.hµng"/>
      <sheetName val="Thue NK"/>
      <sheetName val="Hang NK"/>
      <sheetName val="Jet1- CP 32"/>
      <sheetName val="Jet2- Binh Minh 01"/>
      <sheetName val="Jet3"/>
      <sheetName val="Jet4"/>
      <sheetName val="Jet5"/>
      <sheetName val="Jet6"/>
      <sheetName val="Jet7"/>
      <sheetName val="Jet8"/>
      <sheetName val="Jet9"/>
      <sheetName val="Jet10"/>
      <sheetName val="Jet11"/>
      <sheetName val="Diesel1"/>
      <sheetName val="Diesel2"/>
      <sheetName val="Diezel3"/>
      <sheetName val="Mogas1"/>
      <sheetName val="Mogas2"/>
      <sheetName val="Mogas3"/>
      <sheetName val="CV den trong to?g"/>
      <sheetName val="?0000000"/>
      <sheetName val="K?284"/>
      <sheetName val="tuong"/>
      <sheetName val="t01.06"/>
      <sheetName val="1uÝ1"/>
      <sheetName val="TNghiÖ- VL"/>
      <sheetName val="thaß26"/>
      <sheetName val="120"/>
      <sheetName val="IFAD"/>
      <sheetName val="CVHN"/>
      <sheetName val="TCVM"/>
      <sheetName val="RIDP"/>
      <sheetName val="LDNN"/>
      <sheetName val="??-BLDG"/>
      <sheetName val="CDKTJT03"/>
      <sheetName val="Tong hnp QL47"/>
      <sheetName val="Dimu"/>
      <sheetName val="Klct"/>
      <sheetName val="Covi"/>
      <sheetName val="Nlvt"/>
      <sheetName val="Innl"/>
      <sheetName val="Invt"/>
      <sheetName val="Chon"/>
      <sheetName val="Qtnv"/>
      <sheetName val="Bqtn"/>
      <sheetName val="Bqtv"/>
      <sheetName val="Giao"/>
      <sheetName val="Dcap"/>
      <sheetName val="Nlie"/>
      <sheetName val="Mnli"/>
      <sheetName val="Km266"/>
      <sheetName val="DG "/>
      <sheetName val="PNT-P3"/>
      <sheetName val="bc"/>
      <sheetName val="K.O"/>
      <sheetName val="xang _clc"/>
      <sheetName val="X¡NG_td"/>
      <sheetName val="MaZUT"/>
      <sheetName val="DIESEL"/>
      <sheetName val="CVden nw8ai TCT (1)"/>
      <sheetName val="Cac cang UT mua thal Dong bac"/>
      <sheetName val="gìIÏÝ_x001c_齘_x0013_龜_x0013_ꗃ〒"/>
      <sheetName val="Diem mon hoc"/>
      <sheetName val="Tong hop diem"/>
      <sheetName val="HoTen-khong duoc xoa"/>
      <sheetName val="Thang 07"/>
      <sheetName val="T10-05"/>
      <sheetName val="T9-05"/>
      <sheetName val="t805"/>
      <sheetName val="11T"/>
      <sheetName val="9T"/>
      <sheetName val="FORM jc"/>
      <sheetName val="Bang VL"/>
      <sheetName val="VL(No V-c)"/>
      <sheetName val="He so"/>
      <sheetName val="PL Vua"/>
      <sheetName val="Chitieu-dam cac loai"/>
      <sheetName val="DG Dam"/>
      <sheetName val="DG chung"/>
      <sheetName val="DGdg"/>
      <sheetName val="VL-dac chung"/>
      <sheetName val="CocKN1m"/>
      <sheetName val="Coc40x40cm"/>
      <sheetName val="tt chu don"/>
      <sheetName val="Giao nhie- vu"/>
      <sheetName val="Kluo-_x0008_ phu"/>
      <sheetName val="CTT NuiC_x000f_eo"/>
      <sheetName val="TDT-TB?"/>
      <sheetName val="Km280 ? Km281"/>
      <sheetName val="QD cua HDQ²_x0000__x0000_€)"/>
      <sheetName val="chie԰_x0000__x0000__x0000_Ȁ_x0000_"/>
      <sheetName val="Ho la "/>
      <sheetName val="gia x_x0000_ may"/>
      <sheetName val="nam2004"/>
      <sheetName val="CDPS3"/>
      <sheetName val="QD cua "/>
      <sheetName val="Cong ban 1,5„—_x0013_"/>
      <sheetName val="_x0000__x000a__x0000__x0000__x0000_âO"/>
      <sheetName val="_x000c__x0000__x0000__x0000__x0000__x0000__x0000__x0000__x000a__x0000__x0000__x0000_"/>
      <sheetName val="_x0000__x000a__x0000__x0000__x0000_âOŽ"/>
      <sheetName val="HNI"/>
      <sheetName val="DC2@ï4"/>
      <sheetName val="Tong hop$Op mai"/>
      <sheetName val="bÑi_x0003_"/>
      <sheetName val="_x000a_âO"/>
      <sheetName val="_x000c__x0000__x000a_"/>
      <sheetName val="_x000a_âOŽ"/>
      <sheetName val="Giao nhÿÿÿÿvu"/>
      <sheetName val="⁋㌱Ա_x0000_䭔㌱س_x0000_䭔ㄠㄴ_x0006_牴湯⁧琠湯౧_x0000_杮楨搠湩⵨偃_x0006_匀敨瑥"/>
      <sheetName val="MTL$-INTER"/>
      <sheetName val="Khach iang le "/>
      <sheetName val="[PNT-P3.xlsѝKQKDKT'04-1"/>
      <sheetName val="tldm190337,8"/>
      <sheetName val="???????-BLDG"/>
      <sheetName val="Giao nhiem fu"/>
      <sheetName val="QDcea TGD (2)"/>
      <sheetName val="Cong ban 0,7p0,7"/>
      <sheetName val="Km275 - Ke276"/>
      <sheetName val="T[ 131"/>
      <sheetName val="Tong hopQ48­1"/>
      <sheetName val="tra-vat-lieu"/>
      <sheetName val="Tong hop ၑL48 - 2"/>
      <sheetName val="_x0014_M01"/>
      <sheetName val="DC0#"/>
      <sheetName val="CT 1md &amp; dau cong"/>
      <sheetName val="CT cong"/>
      <sheetName val="dg cong"/>
      <sheetName val="_x000f_p m!i 284"/>
      <sheetName val="AA"/>
      <sheetName val="NOTE"/>
      <sheetName val="tÿ-01"/>
      <sheetName val="CV di ngoai toþg (2)"/>
      <sheetName val="nghi d)nh-CP"/>
      <sheetName val="FUONDER TAN UYEN T12"/>
      <sheetName val=" CHIEU XA  T01"/>
      <sheetName val="ANH KHANH DONG NAI T12 (2)"/>
      <sheetName val="XANG DAU K5"/>
      <sheetName val="ANH HAI T01"/>
      <sheetName val="NAVITRAN T1"/>
      <sheetName val="VAN PHU T01"/>
      <sheetName val="DUONG BDT 11  823282ms Hao"/>
      <sheetName val="CKTANDINHT1 782346 Huong (2)"/>
      <sheetName val="UNZAT01743972- Phuong(vp) (2)"/>
      <sheetName val="LONGVANT12 759469 Ms Van (2)"/>
      <sheetName val="GO THUAN AN T 01 784026 (2)"/>
      <sheetName val="COMPOSIITE SAI SON T 1(2)"/>
      <sheetName val="PEMARAT01 (2)"/>
      <sheetName val="SYSTEMT1 780851-Ms thao (2)"/>
      <sheetName val="PUKYONG T1"/>
      <sheetName val="ASIAPAINT T11"/>
      <sheetName val="SEUNGBO T11 782173 Ms Suong (2)"/>
      <sheetName val="KONICAT12(2)"/>
      <sheetName val="Song "/>
      <sheetName val="S"/>
      <sheetName val="L_x0010_V ®at ®iÖn"/>
      <sheetName val="Km280 - Km2(1"/>
      <sheetName val="Km282 - Kl283"/>
      <sheetName val="Tong hop Op m!i"/>
      <sheetName val="Dhp+d"/>
      <sheetName val=" CHAN NUOIT12750622 Ms Tinh (2)"/>
      <sheetName val="NS t01784465 Ms quyen (2)"/>
      <sheetName val="POMINAT01  (2)"/>
      <sheetName val="COTTOT01 711018 Ms nuong (2)"/>
      <sheetName val="SuBINHDUONGT 01 "/>
      <sheetName val="MHET1 784028 lan anh (2)"/>
      <sheetName val="UNZA(xuong)T11743972 phuong (2)"/>
      <sheetName val="JEBSENT12(2)"/>
      <sheetName val="Cong baj 2x1,5"/>
      <sheetName val="chieud_x0005__x0000__x0000__x0000_"/>
      <sheetName val="TK33313"/>
      <sheetName val="UK 911"/>
      <sheetName val="CEPS1"/>
      <sheetName val="Km285"/>
      <sheetName val="DŃ02"/>
      <sheetName val="CDÕTKT2002"/>
      <sheetName val="TK42ı"/>
      <sheetName val="LuÞ_x0016_gT2"/>
      <sheetName val="Cong ban 1,5_x0013_?"/>
      <sheetName val="Op mai 2_x000c_?"/>
      <sheetName val="?bÑi_x0003_????²r_x0013_?"/>
      <sheetName val="gia x? may"/>
      <sheetName val="?_x000d_???âO"/>
      <sheetName val="?_x000f_???½"/>
      <sheetName val="??²r"/>
      <sheetName val="?????M pc_x0006_??CamPh??"/>
      <sheetName val="Cong ban 1,5„—_x0013_?"/>
      <sheetName val="?_x000a_???âO"/>
      <sheetName val="PNT_QUO"/>
      <sheetName val="PNghiÖm VL"/>
      <sheetName val="?ong hop QL48 - 2"/>
      <sheetName val="chie?_x0000__x0000__x0000_?_x0000_"/>
      <sheetName val="CDKTKD2002"/>
      <sheetName val="P201-TP20"/>
      <sheetName val="5 nam2_x0000__x0000_ch)"/>
      <sheetName val="XXXXX_XX"/>
      <sheetName val="Luong mot ngay cong khao_x0000_sat"/>
      <sheetName val="I"/>
      <sheetName val="I_x0005__x0000__x0000_"/>
      <sheetName val="Op mai_x0000_276"/>
      <sheetName val="Cong ban`1,5x1,5"/>
      <sheetName val="chieud"/>
      <sheetName val="T_x005f_x000b_331"/>
      <sheetName val="giay he 2"/>
      <sheetName val="411"/>
      <sheetName val="632"/>
      <sheetName val="333"/>
      <sheetName val="Ther cao "/>
      <sheetName val="152"/>
      <sheetName val="111"/>
      <sheetName val="156"/>
      <sheetName val="So NVL"/>
      <sheetName val="511"/>
      <sheetName val="Op?mai 280"/>
      <sheetName val="⁋㌱Ա?䭔㌱س?䭔ㄠㄴ_x0006_牴湯⁧琠湯౧?杮楨搠湩⵨偃_x0006_匀敨瑥"/>
      <sheetName val="20_x0000__x0000__x0000__x0000__x0000__x0000__x0000__x0000__x0000__x0000__x0000_瀐ϔ_x0000__x0004__x0000__x0000__x0000__x0000__x0000__x0000_좔ϑ_x0000__x0000__x0000__x0000__x0000__x0000_"/>
      <sheetName val="Tong hop xuat kho nvl"/>
      <sheetName val="Xuat kho"/>
      <sheetName val="Tong hop so lieu tai nhap kho"/>
      <sheetName val="tai nhap kho"/>
      <sheetName val="Nhap kho"/>
      <sheetName val="Shee_x0005__x0000__x0000_"/>
      <sheetName val="Nhat ký chung"/>
      <sheetName val="So 131"/>
      <sheetName val="So 331"/>
      <sheetName val="So 133"/>
      <sheetName val="So 3331"/>
      <sheetName val="So 334"/>
      <sheetName val="So 911"/>
      <sheetName val="So 421"/>
      <sheetName val="241"/>
      <sheetName val="64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refreshError="1"/>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sheetData sheetId="373"/>
      <sheetData sheetId="374"/>
      <sheetData sheetId="375"/>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refreshError="1"/>
      <sheetData sheetId="441"/>
      <sheetData sheetId="442"/>
      <sheetData sheetId="443"/>
      <sheetData sheetId="444"/>
      <sheetData sheetId="445"/>
      <sheetData sheetId="446" refreshError="1"/>
      <sheetData sheetId="447" refreshError="1"/>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sheetData sheetId="750"/>
      <sheetData sheetId="751" refreshError="1"/>
      <sheetData sheetId="752" refreshError="1"/>
      <sheetData sheetId="753"/>
      <sheetData sheetId="754"/>
      <sheetData sheetId="755" refreshError="1"/>
      <sheetData sheetId="756" refreshError="1"/>
      <sheetData sheetId="757" refreshError="1"/>
      <sheetData sheetId="758"/>
      <sheetData sheetId="759" refreshError="1"/>
      <sheetData sheetId="760" refreshError="1"/>
      <sheetData sheetId="761" refreshError="1"/>
      <sheetData sheetId="762"/>
      <sheetData sheetId="763" refreshError="1"/>
      <sheetData sheetId="764" refreshError="1"/>
      <sheetData sheetId="765" refreshError="1"/>
      <sheetData sheetId="766"/>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sheetData sheetId="805"/>
      <sheetData sheetId="806"/>
      <sheetData sheetId="807"/>
      <sheetData sheetId="808" refreshError="1"/>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gia"/>
      <sheetName val="ptdg"/>
      <sheetName val="gia vt,nc,may"/>
      <sheetName val="XL4Poppy"/>
      <sheetName val="MTL$-INTER"/>
    </sheetNames>
    <sheetDataSet>
      <sheetData sheetId="0" refreshError="1"/>
      <sheetData sheetId="1" refreshError="1"/>
      <sheetData sheetId="2" refreshError="1">
        <row r="7">
          <cell r="B7" t="str">
            <v>A dao</v>
          </cell>
          <cell r="C7">
            <v>1</v>
          </cell>
          <cell r="E7" t="str">
            <v>Nhaân coâng 2,7/7</v>
          </cell>
          <cell r="F7">
            <v>1</v>
          </cell>
          <cell r="H7" t="str">
            <v>Maùy troän 250 lít</v>
          </cell>
          <cell r="I7">
            <v>1</v>
          </cell>
        </row>
        <row r="8">
          <cell r="B8" t="str">
            <v>Baät saét 20x4x250</v>
          </cell>
          <cell r="C8">
            <v>2</v>
          </cell>
          <cell r="E8" t="str">
            <v>Nhaân coâng 3/7</v>
          </cell>
          <cell r="F8">
            <v>2</v>
          </cell>
          <cell r="H8" t="str">
            <v>Maùy ñaàm baøn 1kw</v>
          </cell>
          <cell r="I8">
            <v>2</v>
          </cell>
        </row>
        <row r="9">
          <cell r="B9" t="str">
            <v>Baät saét d = 10mm</v>
          </cell>
          <cell r="C9">
            <v>3</v>
          </cell>
          <cell r="E9" t="str">
            <v>Nhaân coâng 3,5/7</v>
          </cell>
          <cell r="F9">
            <v>3</v>
          </cell>
          <cell r="H9" t="str">
            <v>Maùy ñaàm duøi 1,5Kw</v>
          </cell>
          <cell r="I9">
            <v>3</v>
          </cell>
        </row>
        <row r="10">
          <cell r="B10" t="str">
            <v>Baät saét d=10mm</v>
          </cell>
          <cell r="C10">
            <v>4</v>
          </cell>
          <cell r="E10" t="str">
            <v>Nhaân coâng 3,7/7</v>
          </cell>
          <cell r="F10">
            <v>4</v>
          </cell>
          <cell r="H10" t="str">
            <v>Maùy caét uoán</v>
          </cell>
          <cell r="I10">
            <v>4</v>
          </cell>
        </row>
        <row r="11">
          <cell r="B11" t="str">
            <v>Boä ñieàu toác quaït(32V400FM/K) Uùc</v>
          </cell>
          <cell r="C11">
            <v>5</v>
          </cell>
          <cell r="E11" t="str">
            <v>Nhaân coâng 4/7</v>
          </cell>
          <cell r="F11">
            <v>5</v>
          </cell>
          <cell r="H11" t="str">
            <v>Maùy haøn 23Kw</v>
          </cell>
          <cell r="I11">
            <v>5</v>
          </cell>
        </row>
        <row r="12">
          <cell r="B12" t="str">
            <v>Boàn inox 3m3 ngang Dapha</v>
          </cell>
          <cell r="C12">
            <v>6</v>
          </cell>
          <cell r="E12" t="str">
            <v>Nhaân coâng 4,5/7</v>
          </cell>
          <cell r="F12">
            <v>6</v>
          </cell>
          <cell r="H12" t="str">
            <v>Maùy vaän thaêng 0,8T</v>
          </cell>
          <cell r="I12">
            <v>6</v>
          </cell>
        </row>
        <row r="13">
          <cell r="B13" t="str">
            <v>Boàn inox 5m3 ngang Dapha</v>
          </cell>
          <cell r="C13">
            <v>7</v>
          </cell>
          <cell r="H13" t="str">
            <v>Maùy troän vöõa 80 lít</v>
          </cell>
          <cell r="I13">
            <v>7</v>
          </cell>
        </row>
        <row r="14">
          <cell r="B14" t="str">
            <v>Boät maøu</v>
          </cell>
          <cell r="C14">
            <v>8</v>
          </cell>
          <cell r="H14" t="str">
            <v>Maùy haøn 15Kw</v>
          </cell>
          <cell r="I14">
            <v>8</v>
          </cell>
        </row>
        <row r="15">
          <cell r="B15" t="str">
            <v>Bu long M20x80</v>
          </cell>
          <cell r="C15">
            <v>9</v>
          </cell>
          <cell r="H15" t="str">
            <v>Maùy khoan 4,5Kw</v>
          </cell>
          <cell r="I15">
            <v>9</v>
          </cell>
        </row>
        <row r="16">
          <cell r="B16" t="str">
            <v>Bulong M20x80</v>
          </cell>
          <cell r="C16">
            <v>10</v>
          </cell>
          <cell r="H16" t="str">
            <v>Maùy haøn 14Kw</v>
          </cell>
          <cell r="I16">
            <v>10</v>
          </cell>
        </row>
        <row r="17">
          <cell r="B17" t="str">
            <v>Caàn caåu 10T</v>
          </cell>
          <cell r="C17">
            <v>11</v>
          </cell>
          <cell r="H17" t="str">
            <v>Khoan caàm tay</v>
          </cell>
          <cell r="I17">
            <v>11</v>
          </cell>
        </row>
        <row r="18">
          <cell r="B18" t="str">
            <v>Caàu dao ñaûo 4 cöïc 250A(5LBC4250) uùc</v>
          </cell>
          <cell r="C18">
            <v>12</v>
          </cell>
        </row>
        <row r="19">
          <cell r="B19" t="str">
            <v>Caàu thu raùc oáng xoái</v>
          </cell>
          <cell r="C19">
            <v>13</v>
          </cell>
        </row>
        <row r="20">
          <cell r="B20" t="str">
            <v>Caây choáng</v>
          </cell>
          <cell r="C20">
            <v>14</v>
          </cell>
        </row>
        <row r="21">
          <cell r="B21" t="str">
            <v>Caùp cv 22</v>
          </cell>
          <cell r="C21">
            <v>15</v>
          </cell>
        </row>
        <row r="22">
          <cell r="B22" t="str">
            <v>Caùp ñoàng traàn C50</v>
          </cell>
          <cell r="C22">
            <v>16</v>
          </cell>
        </row>
        <row r="23">
          <cell r="B23" t="str">
            <v>Caùt</v>
          </cell>
          <cell r="C23">
            <v>17</v>
          </cell>
        </row>
        <row r="24">
          <cell r="B24" t="str">
            <v>Caùt vaøng</v>
          </cell>
          <cell r="C24">
            <v>18</v>
          </cell>
        </row>
        <row r="25">
          <cell r="B25" t="str">
            <v>CB 100A 3P ABE103a LG</v>
          </cell>
          <cell r="C25">
            <v>19</v>
          </cell>
        </row>
        <row r="26">
          <cell r="B26" t="str">
            <v>CB 10A 2P ABE32a LG</v>
          </cell>
          <cell r="C26">
            <v>20</v>
          </cell>
        </row>
        <row r="27">
          <cell r="B27" t="str">
            <v>CB 125A 2P ABE202a LG</v>
          </cell>
          <cell r="C27">
            <v>21</v>
          </cell>
        </row>
        <row r="28">
          <cell r="B28" t="str">
            <v>CB 150A 2P ABE202a LG</v>
          </cell>
          <cell r="C28">
            <v>22</v>
          </cell>
        </row>
        <row r="29">
          <cell r="B29" t="str">
            <v>CB 150A 3P ABS203a LG</v>
          </cell>
          <cell r="C29">
            <v>23</v>
          </cell>
        </row>
        <row r="30">
          <cell r="B30" t="str">
            <v>CB 250A 3P ABS 403a LG</v>
          </cell>
          <cell r="C30">
            <v>24</v>
          </cell>
        </row>
        <row r="31">
          <cell r="B31" t="str">
            <v>CB 30A 3P ABE33a LG</v>
          </cell>
          <cell r="C31">
            <v>25</v>
          </cell>
        </row>
        <row r="32">
          <cell r="B32" t="str">
            <v>CB 40A 2P ABE52a LG</v>
          </cell>
          <cell r="C32">
            <v>26</v>
          </cell>
        </row>
        <row r="33">
          <cell r="B33" t="str">
            <v>CB 50A 3P ABE53a LG</v>
          </cell>
          <cell r="C33">
            <v>27</v>
          </cell>
        </row>
        <row r="34">
          <cell r="B34" t="str">
            <v>CB 60A 3P ABE63a LG</v>
          </cell>
          <cell r="C34">
            <v>28</v>
          </cell>
        </row>
        <row r="35">
          <cell r="B35" t="str">
            <v>CB 75A 3P ABE103a LG</v>
          </cell>
          <cell r="C35">
            <v>29</v>
          </cell>
        </row>
        <row r="36">
          <cell r="B36" t="str">
            <v>Chao chuïp</v>
          </cell>
          <cell r="C36">
            <v>30</v>
          </cell>
        </row>
        <row r="37">
          <cell r="B37" t="str">
            <v>Co PVC Þ34-21</v>
          </cell>
          <cell r="C37">
            <v>31</v>
          </cell>
        </row>
        <row r="38">
          <cell r="B38" t="str">
            <v>Co PVC Þ60</v>
          </cell>
          <cell r="C38">
            <v>32</v>
          </cell>
        </row>
        <row r="39">
          <cell r="B39" t="str">
            <v>Coân PVC Þ34/27/21</v>
          </cell>
          <cell r="C39">
            <v>33</v>
          </cell>
        </row>
        <row r="40">
          <cell r="B40" t="str">
            <v>Coân PVC Þ60/34</v>
          </cell>
          <cell r="C40">
            <v>34</v>
          </cell>
        </row>
        <row r="41">
          <cell r="B41" t="str">
            <v>Coàn röûa</v>
          </cell>
          <cell r="C41">
            <v>35</v>
          </cell>
        </row>
        <row r="42">
          <cell r="B42" t="str">
            <v>Coïc ñoàng Þ16 L = 2,4m Cadivi</v>
          </cell>
          <cell r="C42">
            <v>36</v>
          </cell>
        </row>
        <row r="43">
          <cell r="B43" t="str">
            <v>Con taéc 2 daây aâm ( 30/1/2M-1D) uùc</v>
          </cell>
          <cell r="C43">
            <v>37</v>
          </cell>
        </row>
        <row r="44">
          <cell r="B44" t="str">
            <v>Con taéc 3 daây aâm( 30M) Uùc</v>
          </cell>
          <cell r="C44">
            <v>38</v>
          </cell>
        </row>
        <row r="45">
          <cell r="B45" t="str">
            <v>Cöûa nhöïa NVS</v>
          </cell>
          <cell r="C45">
            <v>39</v>
          </cell>
        </row>
        <row r="46">
          <cell r="B46" t="str">
            <v>Cöûa ñi saét kính</v>
          </cell>
          <cell r="C46">
            <v>40</v>
          </cell>
        </row>
        <row r="47">
          <cell r="B47" t="str">
            <v>Cöûa soå luøa saét kính</v>
          </cell>
          <cell r="C47">
            <v>41</v>
          </cell>
        </row>
        <row r="48">
          <cell r="B48" t="str">
            <v>Daây daãn</v>
          </cell>
          <cell r="C48">
            <v>42</v>
          </cell>
        </row>
        <row r="49">
          <cell r="B49" t="str">
            <v>Daây ñieän ñôn vc 1,5</v>
          </cell>
          <cell r="C49">
            <v>43</v>
          </cell>
        </row>
        <row r="50">
          <cell r="B50" t="str">
            <v>Daây theùp</v>
          </cell>
          <cell r="C50">
            <v>44</v>
          </cell>
        </row>
        <row r="51">
          <cell r="B51" t="str">
            <v>Flinkote</v>
          </cell>
          <cell r="C51">
            <v>45</v>
          </cell>
        </row>
        <row r="52">
          <cell r="B52" t="str">
            <v>Gaïch 20x10</v>
          </cell>
          <cell r="C52">
            <v>46</v>
          </cell>
        </row>
        <row r="53">
          <cell r="B53" t="str">
            <v>Gaïch boäng</v>
          </cell>
          <cell r="C53">
            <v>47</v>
          </cell>
        </row>
        <row r="54">
          <cell r="B54" t="str">
            <v>Gaïch Ceramic 20x15</v>
          </cell>
          <cell r="C54">
            <v>48</v>
          </cell>
        </row>
        <row r="55">
          <cell r="B55" t="str">
            <v>Gaïch Ceramic 30x30</v>
          </cell>
          <cell r="C55">
            <v>49</v>
          </cell>
        </row>
        <row r="56">
          <cell r="B56" t="str">
            <v>Gaïch Ceramic nhaùm 20x20</v>
          </cell>
          <cell r="C56">
            <v>50</v>
          </cell>
        </row>
        <row r="57">
          <cell r="B57" t="str">
            <v>Gaïch men 15x30</v>
          </cell>
          <cell r="C57">
            <v>51</v>
          </cell>
        </row>
        <row r="58">
          <cell r="B58" t="str">
            <v>Gaïch oáng 10x10x20</v>
          </cell>
          <cell r="C58">
            <v>52</v>
          </cell>
        </row>
        <row r="59">
          <cell r="B59" t="str">
            <v>Gaïch oáng 8x8x19</v>
          </cell>
          <cell r="C59">
            <v>53</v>
          </cell>
        </row>
        <row r="60">
          <cell r="B60" t="str">
            <v>Gaïch theû 4x8x19</v>
          </cell>
          <cell r="C60">
            <v>54</v>
          </cell>
        </row>
        <row r="61">
          <cell r="B61" t="str">
            <v>Gaïch xi maêng 20x20</v>
          </cell>
          <cell r="C61">
            <v>55</v>
          </cell>
        </row>
        <row r="62">
          <cell r="B62" t="str">
            <v>Giaù ñôõ maùy</v>
          </cell>
          <cell r="C62">
            <v>56</v>
          </cell>
        </row>
        <row r="63">
          <cell r="B63" t="str">
            <v>Giaùy nhaùm</v>
          </cell>
          <cell r="C63">
            <v>57</v>
          </cell>
        </row>
        <row r="64">
          <cell r="B64" t="str">
            <v>Goã caàu coâng taùc</v>
          </cell>
          <cell r="C64">
            <v>58</v>
          </cell>
        </row>
        <row r="65">
          <cell r="B65" t="str">
            <v>Goã cheøn</v>
          </cell>
          <cell r="C65">
            <v>59</v>
          </cell>
        </row>
        <row r="66">
          <cell r="B66" t="str">
            <v>Goã choáng</v>
          </cell>
          <cell r="C66">
            <v>60</v>
          </cell>
        </row>
        <row r="67">
          <cell r="B67" t="str">
            <v>Goã ñaø neïp</v>
          </cell>
          <cell r="C67">
            <v>61</v>
          </cell>
        </row>
        <row r="68">
          <cell r="B68" t="str">
            <v>Goã vaùn</v>
          </cell>
          <cell r="C68">
            <v>62</v>
          </cell>
        </row>
        <row r="69">
          <cell r="B69" t="str">
            <v>Goã xeû</v>
          </cell>
          <cell r="C69">
            <v>63</v>
          </cell>
        </row>
        <row r="70">
          <cell r="B70" t="str">
            <v>Hoá ñaáu daây 4CB54 cty Nam vieät</v>
          </cell>
          <cell r="C70">
            <v>64</v>
          </cell>
        </row>
        <row r="71">
          <cell r="B71" t="str">
            <v>Hoäp con taéc S/Wbox1</v>
          </cell>
          <cell r="C71">
            <v>65</v>
          </cell>
        </row>
        <row r="72">
          <cell r="B72" t="str">
            <v>Hoäp gaén oå ñieän thoaïi</v>
          </cell>
          <cell r="C72">
            <v>66</v>
          </cell>
        </row>
        <row r="73">
          <cell r="B73" t="str">
            <v>Hoäp noái caùp ñieän thoaïi</v>
          </cell>
          <cell r="C73">
            <v>67</v>
          </cell>
        </row>
        <row r="74">
          <cell r="B74" t="str">
            <v>Hoäp noái caùp tieáp ñaát kho saùch</v>
          </cell>
          <cell r="C74">
            <v>68</v>
          </cell>
        </row>
        <row r="75">
          <cell r="B75" t="str">
            <v>Hoäp soá</v>
          </cell>
          <cell r="C75">
            <v>69</v>
          </cell>
        </row>
        <row r="76">
          <cell r="B76" t="str">
            <v>Hoäp tole</v>
          </cell>
          <cell r="C76">
            <v>70</v>
          </cell>
        </row>
        <row r="77">
          <cell r="B77" t="str">
            <v>Keõm buoäc</v>
          </cell>
          <cell r="C77">
            <v>71</v>
          </cell>
        </row>
        <row r="78">
          <cell r="B78" t="str">
            <v>Khung goã</v>
          </cell>
          <cell r="C78">
            <v>72</v>
          </cell>
        </row>
        <row r="79">
          <cell r="B79" t="str">
            <v>Khung saét kính cheát</v>
          </cell>
          <cell r="C79">
            <v>73</v>
          </cell>
        </row>
        <row r="80">
          <cell r="B80" t="str">
            <v>Kim thu seùt S 4,5 Phaùp</v>
          </cell>
          <cell r="C80">
            <v>74</v>
          </cell>
        </row>
        <row r="81">
          <cell r="B81" t="str">
            <v>Maêng soâng Þ114</v>
          </cell>
          <cell r="C81">
            <v>75</v>
          </cell>
        </row>
        <row r="82">
          <cell r="B82" t="str">
            <v>Maêng soâng Þ21</v>
          </cell>
          <cell r="C82">
            <v>76</v>
          </cell>
        </row>
        <row r="83">
          <cell r="B83" t="str">
            <v>Maêng soâng Þ27</v>
          </cell>
          <cell r="C83">
            <v>77</v>
          </cell>
        </row>
        <row r="84">
          <cell r="B84" t="str">
            <v>Maêng soâng Þ34</v>
          </cell>
          <cell r="C84">
            <v>78</v>
          </cell>
        </row>
        <row r="85">
          <cell r="B85" t="str">
            <v>Maêng soâng Þ60</v>
          </cell>
          <cell r="C85">
            <v>79</v>
          </cell>
        </row>
        <row r="86">
          <cell r="B86" t="str">
            <v>Maêng soâng Þ75</v>
          </cell>
          <cell r="C86">
            <v>80</v>
          </cell>
        </row>
        <row r="87">
          <cell r="B87" t="str">
            <v>Maêng soâng Þ90</v>
          </cell>
          <cell r="C87">
            <v>81</v>
          </cell>
        </row>
        <row r="88">
          <cell r="B88" t="str">
            <v>Matit</v>
          </cell>
          <cell r="C88">
            <v>82</v>
          </cell>
        </row>
        <row r="89">
          <cell r="B89" t="str">
            <v>Moùc saét</v>
          </cell>
          <cell r="C89">
            <v>83</v>
          </cell>
        </row>
        <row r="90">
          <cell r="B90" t="str">
            <v>Moùc saét ñeäm</v>
          </cell>
          <cell r="C90">
            <v>84</v>
          </cell>
        </row>
        <row r="91">
          <cell r="B91" t="str">
            <v>Ñaát ñeøn</v>
          </cell>
          <cell r="C91">
            <v>85</v>
          </cell>
        </row>
        <row r="92">
          <cell r="B92" t="str">
            <v>Ñaù 1x2</v>
          </cell>
          <cell r="C92">
            <v>86</v>
          </cell>
        </row>
        <row r="93">
          <cell r="B93" t="str">
            <v>Ñaù 4x6</v>
          </cell>
          <cell r="C93">
            <v>87</v>
          </cell>
        </row>
        <row r="94">
          <cell r="B94" t="str">
            <v>Neïp goã</v>
          </cell>
          <cell r="C94">
            <v>88</v>
          </cell>
        </row>
        <row r="95">
          <cell r="B95" t="str">
            <v>Ñeøn 1,2*2 maùng taùn quang VN</v>
          </cell>
          <cell r="C95">
            <v>89</v>
          </cell>
        </row>
        <row r="96">
          <cell r="B96" t="str">
            <v>Ñeøn 1,2*3 maùng taùn quang VN</v>
          </cell>
          <cell r="C96">
            <v>90</v>
          </cell>
        </row>
        <row r="97">
          <cell r="B97" t="str">
            <v>Ñeøn aùp töôøng 40W</v>
          </cell>
          <cell r="C97">
            <v>91</v>
          </cell>
        </row>
        <row r="98">
          <cell r="B98" t="str">
            <v>Ñeøn choáng noå boùng troøn 100W VN</v>
          </cell>
          <cell r="C98">
            <v>92</v>
          </cell>
        </row>
        <row r="99">
          <cell r="B99" t="str">
            <v>Ñeøn chuøm</v>
          </cell>
          <cell r="C99">
            <v>93</v>
          </cell>
        </row>
        <row r="100">
          <cell r="B100" t="str">
            <v>Ñeøn chuøm aùp traàn ñeá vuoâng VN</v>
          </cell>
          <cell r="C100">
            <v>94</v>
          </cell>
        </row>
        <row r="101">
          <cell r="B101" t="str">
            <v>Ñeøn kieåu maét eách D100 boùng troøn 40W</v>
          </cell>
          <cell r="C101">
            <v>95</v>
          </cell>
        </row>
        <row r="102">
          <cell r="B102" t="str">
            <v>Ñeøn neon troøn 32W ñeá vuoâng</v>
          </cell>
          <cell r="C102">
            <v>96</v>
          </cell>
        </row>
        <row r="103">
          <cell r="B103" t="str">
            <v>Ñeøn söï coá li oa</v>
          </cell>
          <cell r="C103">
            <v>97</v>
          </cell>
        </row>
        <row r="104">
          <cell r="B104" t="str">
            <v>Ñeøn troøn 60W chuïp baùn tieâu VN</v>
          </cell>
          <cell r="C104">
            <v>98</v>
          </cell>
        </row>
        <row r="105">
          <cell r="B105" t="str">
            <v>Nhöïa daùn</v>
          </cell>
          <cell r="C105">
            <v>99</v>
          </cell>
        </row>
        <row r="106">
          <cell r="B106" t="str">
            <v>Ñinh</v>
          </cell>
          <cell r="C106">
            <v>100</v>
          </cell>
        </row>
        <row r="107">
          <cell r="B107" t="str">
            <v>Ñinh caùc loaïi</v>
          </cell>
          <cell r="C107">
            <v>101</v>
          </cell>
        </row>
        <row r="108">
          <cell r="B108" t="str">
            <v>Ñinh ñæa</v>
          </cell>
          <cell r="C108">
            <v>102</v>
          </cell>
        </row>
        <row r="109">
          <cell r="B109" t="str">
            <v>Ñinh vít</v>
          </cell>
          <cell r="C109">
            <v>103</v>
          </cell>
        </row>
        <row r="110">
          <cell r="B110" t="str">
            <v>nöôùc</v>
          </cell>
          <cell r="C110">
            <v>104</v>
          </cell>
        </row>
        <row r="111">
          <cell r="B111" t="str">
            <v>OÅ caém aâm 3 cöïc(E426UEST2) Uùc</v>
          </cell>
          <cell r="C111">
            <v>105</v>
          </cell>
        </row>
        <row r="112">
          <cell r="B112" t="str">
            <v>OÅ caém ñieän thoaïi 3301AV Uùc</v>
          </cell>
          <cell r="C112">
            <v>106</v>
          </cell>
        </row>
        <row r="113">
          <cell r="B113" t="str">
            <v>OÂ xy</v>
          </cell>
          <cell r="C113">
            <v>107</v>
          </cell>
        </row>
        <row r="114">
          <cell r="B114" t="str">
            <v>OÁng xoaén ruoät gaø Þ16 cty Nam Vieät</v>
          </cell>
          <cell r="C114">
            <v>107</v>
          </cell>
        </row>
        <row r="115">
          <cell r="B115" t="str">
            <v>OÁng luoàn xoaén ruoät gaø 19 cty Nam Vieät</v>
          </cell>
          <cell r="C115">
            <v>108</v>
          </cell>
        </row>
        <row r="116">
          <cell r="B116" t="str">
            <v>OÁng luoàn xoaén ruoät gaø 28 cty Nam Vieät</v>
          </cell>
          <cell r="C116">
            <v>109</v>
          </cell>
        </row>
        <row r="117">
          <cell r="B117" t="str">
            <v>OÁng luoàn xoaén ruoät gaø 34 cty Nam Vieät</v>
          </cell>
          <cell r="C117">
            <v>110</v>
          </cell>
        </row>
        <row r="118">
          <cell r="B118" t="str">
            <v>OÁng thoaùt Nöôùc ML PVC D21</v>
          </cell>
          <cell r="C118">
            <v>110</v>
          </cell>
        </row>
        <row r="119">
          <cell r="B119" t="str">
            <v>OÁng PVC Þ114</v>
          </cell>
          <cell r="C119">
            <v>111</v>
          </cell>
        </row>
        <row r="120">
          <cell r="B120" t="str">
            <v>OÁng PVC Þ168</v>
          </cell>
          <cell r="C120">
            <v>112</v>
          </cell>
        </row>
        <row r="121">
          <cell r="B121" t="str">
            <v>OÁng PVC Þ21</v>
          </cell>
          <cell r="C121">
            <v>113</v>
          </cell>
        </row>
        <row r="122">
          <cell r="B122" t="str">
            <v>OÁng PVC Þ27</v>
          </cell>
          <cell r="C122">
            <v>114</v>
          </cell>
        </row>
        <row r="123">
          <cell r="B123" t="str">
            <v>OÁng PVC Þ34</v>
          </cell>
          <cell r="C123">
            <v>115</v>
          </cell>
        </row>
        <row r="124">
          <cell r="B124" t="str">
            <v>OÁng PVC Þ60</v>
          </cell>
          <cell r="C124">
            <v>116</v>
          </cell>
        </row>
        <row r="125">
          <cell r="B125" t="str">
            <v>OÁng PVC Þ75</v>
          </cell>
          <cell r="C125">
            <v>117</v>
          </cell>
        </row>
        <row r="126">
          <cell r="B126" t="str">
            <v>OÁng PVC Þ90</v>
          </cell>
          <cell r="C126">
            <v>118</v>
          </cell>
        </row>
        <row r="127">
          <cell r="B127" t="str">
            <v>OÁng vaø daây daãn ñieän</v>
          </cell>
          <cell r="C127">
            <v>119</v>
          </cell>
        </row>
        <row r="128">
          <cell r="B128" t="str">
            <v>Pheãu thu nöôùc 200x200 inox</v>
          </cell>
          <cell r="C128">
            <v>120</v>
          </cell>
        </row>
        <row r="129">
          <cell r="B129" t="str">
            <v>Quaït huùt gioù aùp töôøng Þ250VN</v>
          </cell>
          <cell r="C129">
            <v>121</v>
          </cell>
        </row>
        <row r="130">
          <cell r="B130" t="str">
            <v>Quaït ñaûo traàn Sali ÑL</v>
          </cell>
          <cell r="C130">
            <v>122</v>
          </cell>
        </row>
        <row r="131">
          <cell r="B131" t="str">
            <v>Quaït traàn 80W MP</v>
          </cell>
          <cell r="C131">
            <v>123</v>
          </cell>
        </row>
        <row r="132">
          <cell r="B132" t="str">
            <v>Que haøn</v>
          </cell>
          <cell r="C132">
            <v>124</v>
          </cell>
        </row>
        <row r="133">
          <cell r="B133" t="str">
            <v>Saét troøn</v>
          </cell>
          <cell r="C133">
            <v>125</v>
          </cell>
        </row>
        <row r="134">
          <cell r="B134" t="str">
            <v>Sôn</v>
          </cell>
          <cell r="C134">
            <v>126</v>
          </cell>
        </row>
        <row r="135">
          <cell r="B135" t="str">
            <v>Sôn daàu</v>
          </cell>
          <cell r="C135">
            <v>127</v>
          </cell>
        </row>
        <row r="136">
          <cell r="B136" t="str">
            <v>Sôn nöôùc</v>
          </cell>
          <cell r="C136">
            <v>128</v>
          </cell>
        </row>
        <row r="137">
          <cell r="B137" t="str">
            <v>Taám nhöïa</v>
          </cell>
          <cell r="C137">
            <v>129</v>
          </cell>
        </row>
        <row r="138">
          <cell r="B138" t="str">
            <v>Teâ PVC Þ34-21</v>
          </cell>
          <cell r="C138">
            <v>130</v>
          </cell>
        </row>
        <row r="139">
          <cell r="B139" t="str">
            <v>Teâ PVC Þ60</v>
          </cell>
          <cell r="C139">
            <v>131</v>
          </cell>
        </row>
        <row r="140">
          <cell r="B140" t="str">
            <v>Theùp hình</v>
          </cell>
          <cell r="C140">
            <v>132</v>
          </cell>
        </row>
        <row r="141">
          <cell r="B141" t="str">
            <v>Theùp taám</v>
          </cell>
          <cell r="C141">
            <v>133</v>
          </cell>
        </row>
        <row r="142">
          <cell r="B142" t="str">
            <v>Theùp troøn</v>
          </cell>
          <cell r="C142">
            <v>134</v>
          </cell>
        </row>
        <row r="143">
          <cell r="B143" t="str">
            <v>Theùp troøn hoaëc theùp deïp</v>
          </cell>
          <cell r="C143">
            <v>135</v>
          </cell>
        </row>
        <row r="144">
          <cell r="B144" t="str">
            <v>Theùp troøn Þ&lt;=10</v>
          </cell>
          <cell r="C144">
            <v>136</v>
          </cell>
        </row>
        <row r="145">
          <cell r="B145" t="str">
            <v>Theùp troøn Þ&lt;=18</v>
          </cell>
          <cell r="C145">
            <v>137</v>
          </cell>
        </row>
        <row r="146">
          <cell r="B146" t="str">
            <v>Theùp troøn Þ&lt;10</v>
          </cell>
          <cell r="C146">
            <v>138</v>
          </cell>
        </row>
        <row r="147">
          <cell r="B147" t="str">
            <v>Theùp troøn Þ&lt;18</v>
          </cell>
          <cell r="C147">
            <v>139</v>
          </cell>
        </row>
        <row r="148">
          <cell r="B148" t="str">
            <v>Theùp troøn Þ&gt;18</v>
          </cell>
          <cell r="C148">
            <v>140</v>
          </cell>
        </row>
        <row r="149">
          <cell r="B149" t="str">
            <v>Tieåu nam ( wall Urinal VF-0412)</v>
          </cell>
          <cell r="C149">
            <v>141</v>
          </cell>
        </row>
        <row r="150">
          <cell r="B150" t="str">
            <v>Toân muùi</v>
          </cell>
          <cell r="C150">
            <v>142</v>
          </cell>
        </row>
        <row r="151">
          <cell r="B151" t="str">
            <v>Toân uùp noùc</v>
          </cell>
          <cell r="C151">
            <v>143</v>
          </cell>
        </row>
        <row r="152">
          <cell r="B152" t="str">
            <v>Tole muùi</v>
          </cell>
          <cell r="C152">
            <v>144</v>
          </cell>
        </row>
        <row r="153">
          <cell r="B153" t="str">
            <v>Tole uùp noùc</v>
          </cell>
          <cell r="C153">
            <v>145</v>
          </cell>
        </row>
        <row r="154">
          <cell r="B154" t="str">
            <v>Voâi cuïc</v>
          </cell>
          <cell r="C154">
            <v>146</v>
          </cell>
        </row>
        <row r="155">
          <cell r="B155" t="str">
            <v>Xaêng</v>
          </cell>
          <cell r="C155">
            <v>147</v>
          </cell>
        </row>
        <row r="156">
          <cell r="B156" t="str">
            <v>Xí beät American VF3000</v>
          </cell>
          <cell r="C156">
            <v>148</v>
          </cell>
        </row>
        <row r="157">
          <cell r="B157" t="str">
            <v>Xi maêng PC 30</v>
          </cell>
          <cell r="C157">
            <v>149</v>
          </cell>
        </row>
        <row r="158">
          <cell r="B158" t="str">
            <v>Xi maêng PC.30</v>
          </cell>
          <cell r="C158">
            <v>150</v>
          </cell>
        </row>
        <row r="159">
          <cell r="B159" t="str">
            <v>Xi maêng traéng</v>
          </cell>
          <cell r="C159">
            <v>151</v>
          </cell>
        </row>
      </sheetData>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2)"/>
      <sheetName val="SUM"/>
      <sheetName val="DOOR OF FEEDMILL"/>
      <sheetName val="PUMP HOUSE"/>
      <sheetName val="FILL SILICONE"/>
      <sheetName val="SILO CONTROL ROOM (Chua duyet)"/>
      <sheetName val="MODIFY HOPPER"/>
      <sheetName val="SMART BOART"/>
      <sheetName val="DRAINAGE &amp; WAY"/>
      <sheetName val="WALL METAL (New Quantity)"/>
      <sheetName val="WALL METAL"/>
      <sheetName val="SILO CONTROL ROOM"/>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Sheet1"/>
      <sheetName val="T3-99"/>
      <sheetName val="T4-99"/>
      <sheetName val="T5-99"/>
      <sheetName val="T6-99"/>
      <sheetName val="T7-99"/>
      <sheetName val="T8-99"/>
      <sheetName val="T9-99"/>
      <sheetName val="T10-99"/>
      <sheetName val="T11-99"/>
      <sheetName val="T12-99"/>
      <sheetName val="CVden ngoai TCT (1)"/>
      <sheetName val="CV den ngoai TCT (2)"/>
      <sheetName val="CV den ngoai TCT (3)"/>
      <sheetName val="QDcua TGD"/>
      <sheetName val="QD cua HDQT"/>
      <sheetName val="QD cua HDQT (2)"/>
      <sheetName val="CV di ngoai tong"/>
      <sheetName val="CV di ngoai tong (2)"/>
      <sheetName val="Chart1"/>
      <sheetName val="To trinh"/>
      <sheetName val="Giao nhiem vu"/>
      <sheetName val="QDcua TGD (2)"/>
      <sheetName val="Thong tu"/>
      <sheetName val="CV di trong  tong"/>
      <sheetName val="nghi dinh-CP"/>
      <sheetName val="CV den trong tong"/>
      <sheetName val="Sheet2"/>
      <sheetName val="00000000"/>
      <sheetName val="KHQ2"/>
      <sheetName val="KHT4,5-02"/>
      <sheetName val="KHVt "/>
      <sheetName val="KHVtt4"/>
      <sheetName val="KHVt XL"/>
      <sheetName val="KHVt XLT4"/>
      <sheetName val="TNHNoi"/>
      <sheetName val="Sheet3"/>
      <sheetName val="XL4Poppy"/>
      <sheetName val="TBA"/>
      <sheetName val="Netbook"/>
      <sheetName val="DZ"/>
      <sheetName val="Muatb"/>
      <sheetName val="lapdat TB "/>
      <sheetName val="TNghiªm TB "/>
      <sheetName val="VËt liÖu"/>
      <sheetName val="vc-TBA"/>
      <sheetName val="Lap ®at ®iÖn"/>
      <sheetName val="TNghiÖm VL"/>
      <sheetName val="tt-TBA"/>
      <sheetName val="TDT"/>
      <sheetName val="TDT-TBA"/>
      <sheetName val="KSTK"/>
      <sheetName val="th "/>
      <sheetName val="tien luong"/>
      <sheetName val="dutoan"/>
      <sheetName val="CLech"/>
      <sheetName val="mong"/>
      <sheetName val="PA_coso"/>
      <sheetName val="PA_von"/>
      <sheetName val="PA_nhucau"/>
      <sheetName val="PA_TH"/>
      <sheetName val="THDT"/>
      <sheetName val="XL35"/>
      <sheetName val="DZ-35"/>
      <sheetName val="TN_35"/>
      <sheetName val="CT-DZ"/>
      <sheetName val="VC"/>
      <sheetName val="TC"/>
      <sheetName val="TH_BA"/>
      <sheetName val="TNT"/>
      <sheetName val="CT_TBA"/>
      <sheetName val="KB"/>
      <sheetName val="CT_BT"/>
      <sheetName val="KS"/>
      <sheetName val="BT"/>
      <sheetName val="CP_BT"/>
      <sheetName val="Sheet4"/>
      <sheetName val="Sheet5"/>
      <sheetName val="DB"/>
      <sheetName val="XXXXXXXX"/>
      <sheetName val="Thep be"/>
      <sheetName val="Thep than"/>
      <sheetName val="Thep xa mu"/>
      <sheetName val="142201-T1-th"/>
      <sheetName val="142201-T1 "/>
      <sheetName val="142201-T2-th "/>
      <sheetName val="142201-T2"/>
      <sheetName val="142201-T3-th "/>
      <sheetName val="142201-T3"/>
      <sheetName val="142201-T4-th  "/>
      <sheetName val="142201-T4"/>
      <sheetName val="142201-T6"/>
      <sheetName val="142201-T10"/>
      <sheetName val="km248"/>
      <sheetName val="Kluong phu"/>
      <sheetName val="Lan can"/>
      <sheetName val="Ho lan"/>
      <sheetName val="Coc tieu"/>
      <sheetName val="Bien bao"/>
      <sheetName val="Ranh"/>
      <sheetName val="Tuongchan"/>
      <sheetName val="Op mai 274"/>
      <sheetName val="Op mai 275"/>
      <sheetName val="Op mai 276"/>
      <sheetName val="Op mai 277"/>
      <sheetName val="Op mai 278"/>
      <sheetName val="Op mai 279"/>
      <sheetName val="Op mai 280"/>
      <sheetName val="Op mai 281"/>
      <sheetName val="Op mai 282"/>
      <sheetName val="Op mai 283"/>
      <sheetName val="Km274-Km275"/>
      <sheetName val="Km275-Km276"/>
      <sheetName val="Km276-Km277"/>
      <sheetName val="Km277-Km278"/>
      <sheetName val="Km278-Km279"/>
      <sheetName val="Km279-Km280"/>
      <sheetName val="Km280-Km281"/>
      <sheetName val="Km281-Km282"/>
      <sheetName val="Km282-Km283"/>
      <sheetName val="Km283-Km284"/>
      <sheetName val="Km284-Km285"/>
      <sheetName val="Nenduong"/>
      <sheetName val="Op mai 284"/>
      <sheetName val="Op mai"/>
      <sheetName val="Sheet6"/>
      <sheetName val="Km274 - Km275"/>
      <sheetName val="Km275 - Km276"/>
      <sheetName val="Km276 - Km277"/>
      <sheetName val="Km277 - Km278 "/>
      <sheetName val="Km278 - Km279"/>
      <sheetName val="Km279 - Km280"/>
      <sheetName val="Km280 - Km281"/>
      <sheetName val="Km281 - Km282"/>
      <sheetName val="Km282 - Km283"/>
      <sheetName val="Km283 - Km284"/>
      <sheetName val="Km284 - Km285"/>
      <sheetName val="Tong hop Matduong"/>
      <sheetName val="Cong D75"/>
      <sheetName val="Cong D100"/>
      <sheetName val="Cong D150"/>
      <sheetName val="Cong 2D150"/>
      <sheetName val="Cong ban 0,7x0,7"/>
      <sheetName val="Cong ban 0,8x0,8"/>
      <sheetName val="Cong ban 1x1"/>
      <sheetName val="Cong ban 1x1,2"/>
      <sheetName val="Cong ban 1,5x1,5"/>
      <sheetName val="Cong ban 2x1,5"/>
      <sheetName val="Cong ban 2x2"/>
      <sheetName val="Tong hop"/>
      <sheetName val="Tong hop (2)"/>
      <sheetName val="Cong"/>
      <sheetName val="Cong cu"/>
      <sheetName val="Dinhhinh"/>
      <sheetName val="Cot thep"/>
      <sheetName val="Cong tron D75"/>
      <sheetName val="Cong tron D100"/>
      <sheetName val="Cong tron D150"/>
      <sheetName val="Cong tron 2D150"/>
      <sheetName val="Cong ban 1,0x1,0"/>
      <sheetName val="Cong ban 1,0x1,2"/>
      <sheetName val="Cong hop 1,5x1,5"/>
      <sheetName val="Cong hop 2,0x1,5"/>
      <sheetName val="Cong hop 2,0x2,0"/>
      <sheetName val="10000000"/>
      <sheetName val="Song trai"/>
      <sheetName val="Dinh+ha nha"/>
      <sheetName val="PTLK"/>
      <sheetName val="NG k"/>
      <sheetName val="THcong"/>
      <sheetName val="BHXH"/>
      <sheetName val="BHXH12"/>
      <sheetName val="Sheet8"/>
      <sheetName val="Sheet9"/>
      <sheetName val="Trich Ngang"/>
      <sheetName val="Danh sach Rieng"/>
      <sheetName val="Dia Diem Thuc Tap"/>
      <sheetName val="De Tai Thuc Tap"/>
      <sheetName val="thkl"/>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Congty"/>
      <sheetName val="VPPN"/>
      <sheetName val="XN74"/>
      <sheetName val="XN54"/>
      <sheetName val="XN33"/>
      <sheetName val="NK96"/>
      <sheetName val="XL4Test5"/>
      <sheetName val="Nhap lieu"/>
      <sheetName val="PGT"/>
      <sheetName val="Tien dien"/>
      <sheetName val="Thue GTGT"/>
      <sheetName val="t1"/>
      <sheetName val=" t5"/>
      <sheetName val="t.4"/>
      <sheetName val=" t3 "/>
      <sheetName val="T2"/>
      <sheetName val="t"/>
      <sheetName val=" TH331"/>
      <sheetName val=" Minh ha"/>
      <sheetName val="HTay03"/>
      <sheetName val=" Ha Tay"/>
      <sheetName val="tw2"/>
      <sheetName val=" Vinhphuc"/>
      <sheetName val=" Nbinh"/>
      <sheetName val=" QVinh"/>
      <sheetName val=" TW1"/>
      <sheetName val="VtuHaTheSauTramBT3"/>
      <sheetName val="VtuHaTheSauTRamBT9"/>
      <sheetName val="VtuHaTheSautramLienThang"/>
      <sheetName val="VTuHaTheSautramBT5"/>
      <sheetName val="VTuHaTheSautramBT2"/>
      <sheetName val="VtuHaTheSautramTTCocSoi"/>
      <sheetName val="VtuHaTheSauTBAKhoi13"/>
      <sheetName val="VtuHaTheSauTBAKhoi12"/>
      <sheetName val="VtuHaTheSauTBANgDu4"/>
      <sheetName val="VtuHaTheSauTBAHungThuy"/>
      <sheetName val="VtuHaTheSauTBAHaiSan"/>
      <sheetName val="VtuHaTheSauTBANgVanTroi1"/>
      <sheetName val="VtuHaTheSauTBANgVanTroi2"/>
      <sheetName val="VtuHaTheSauTBANguyenDu2"/>
      <sheetName val="VtuHaTheSauTBANguyenDu6"/>
      <sheetName val="VtuHaTheSauTBABenThuy1"/>
      <sheetName val="VatTuThuHoi"/>
      <sheetName val="VtuHaTheSauTBABenThuy1 (2)"/>
      <sheetName val="tb1"/>
      <sheetName val="KM"/>
      <sheetName val="KHOANMUC"/>
      <sheetName val="QTNC"/>
      <sheetName val="CPQL"/>
      <sheetName val="SANLUONG"/>
      <sheetName val="SSCP-SL"/>
      <sheetName val="CPSX"/>
      <sheetName val="KQKD"/>
      <sheetName val="CDSL (2)"/>
      <sheetName val="T.so thay doi"/>
      <sheetName val="BTHDT_DZcaothe"/>
      <sheetName val="BTHDT_TBA"/>
      <sheetName val="THXL_DZcaothe"/>
      <sheetName val="TN_DZcaothe"/>
      <sheetName val="b.THchitietDZCT"/>
      <sheetName val="tr_tinhDZcaothe"/>
      <sheetName val="THXL_TBA"/>
      <sheetName val="TN_TBA"/>
      <sheetName val="b.THchitietTBA"/>
      <sheetName val="tr_tinhTBA"/>
      <sheetName val="Khao sat"/>
      <sheetName val="TT khao sat"/>
      <sheetName val="LuongT1"/>
      <sheetName val="LuongT2"/>
      <sheetName val="luongthang12"/>
      <sheetName val="LuongT11"/>
      <sheetName val="thang5"/>
      <sheetName val="T7"/>
      <sheetName val="T10"/>
      <sheetName val="T9"/>
      <sheetName val="T8"/>
      <sheetName val="thang6"/>
      <sheetName val="thang4"/>
      <sheetName val="LuongT3"/>
      <sheetName val="NKC"/>
      <sheetName val="SoquyTM"/>
      <sheetName val="TK 112"/>
      <sheetName val="TK 131"/>
      <sheetName val="TK133"/>
      <sheetName val="TK 141"/>
      <sheetName val="TK 153"/>
      <sheetName val="TK214"/>
      <sheetName val="TK 211"/>
      <sheetName val="TK 242"/>
      <sheetName val="TK33311"/>
      <sheetName val="TK331"/>
      <sheetName val="TK333"/>
      <sheetName val="TK 334"/>
      <sheetName val="TK711"/>
      <sheetName val="TK411"/>
      <sheetName val="TK421"/>
      <sheetName val="TK 511"/>
      <sheetName val="TK 515"/>
      <sheetName val="TK642"/>
      <sheetName val="TK 911"/>
      <sheetName val="TK811"/>
      <sheetName val="CDKT"/>
      <sheetName val="CDPS1"/>
      <sheetName val="KHTSCD1"/>
      <sheetName val="KHTSCD2"/>
      <sheetName val="SoCaiTM"/>
      <sheetName val="NK"/>
      <sheetName val="PhieuKT"/>
      <sheetName val="socai2003-6tc"/>
      <sheetName val="SCT Cong trinh"/>
      <sheetName val="06-2003 (2)"/>
      <sheetName val="CDPS 6tc"/>
      <sheetName val="SCT Nha thau"/>
      <sheetName val="socai2003 (6tc)dp"/>
      <sheetName val="socai2003 (6tc)"/>
      <sheetName val="CDPS 6tc (2)"/>
      <sheetName val="20000000"/>
      <sheetName val="phan tich DG"/>
      <sheetName val="gia vat lieu"/>
      <sheetName val="gia xe may"/>
      <sheetName val="gia nhan cong"/>
      <sheetName val="Thau"/>
      <sheetName val="CT-BT"/>
      <sheetName val="Xa"/>
      <sheetName val="TH du toan "/>
      <sheetName val="Du toan "/>
      <sheetName val="C.Tinh"/>
      <sheetName val="TK_cap"/>
      <sheetName val="Don gia CPM"/>
      <sheetName val="Tong Thieu HD cac CT-2001"/>
      <sheetName val="VL thieu HD - 2001"/>
      <sheetName val="Tong thieu HD cac CT - 2002"/>
      <sheetName val="Lan trai"/>
      <sheetName val="Van chuyen"/>
      <sheetName val="Vchuyen(C)"/>
      <sheetName val="HDong VC"/>
      <sheetName val="ThieuHD nam 2001"/>
      <sheetName val="CPChung"/>
      <sheetName val="Bang TH"/>
      <sheetName val="Tong Chinh"/>
      <sheetName val="000000000000"/>
      <sheetName val="100000000000"/>
      <sheetName val="200000000000"/>
      <sheetName val="300000000000"/>
      <sheetName val="Tonghop"/>
      <sheetName val="Sheet7"/>
      <sheetName val="TH"/>
      <sheetName val="Sheet10"/>
      <sheetName val="TM01"/>
      <sheetName val="CDKTKT02"/>
      <sheetName val="KQKD02-2"/>
      <sheetName val="KQKD02-2 (2)"/>
      <sheetName val="CDKTKT03"/>
      <sheetName val="DC02"/>
      <sheetName val="CDPS02"/>
      <sheetName val="KQKDKT'02-1"/>
      <sheetName val="KQKDKT'03-1"/>
      <sheetName val="DC03"/>
      <sheetName val="CDKTKT04"/>
      <sheetName val="CCPS03"/>
      <sheetName val="CDPS04"/>
      <sheetName val="KQKDKT'04-1"/>
      <sheetName val="DC04"/>
      <sheetName val="TSCD"/>
      <sheetName val="DC2002"/>
      <sheetName val="CDKTKT2002"/>
      <sheetName val="KQKD-2"/>
      <sheetName val="KQKD-2 (2)"/>
      <sheetName val="DC2003"/>
      <sheetName val="CDPS03"/>
      <sheetName val="KQKD thu2004"/>
      <sheetName val="GVL"/>
      <sheetName val="giai thich"/>
      <sheetName val="Heso"/>
      <sheetName val="CTDG"/>
      <sheetName val="DT - Ro"/>
      <sheetName val="TH - Ro "/>
      <sheetName val="GDT - Ro"/>
      <sheetName val="DT - TB"/>
      <sheetName val="TH - TB"/>
      <sheetName val="GDT - TB"/>
      <sheetName val="DT - NT"/>
      <sheetName val="TH - NT"/>
      <sheetName val="GDT - NT"/>
      <sheetName val="THGT"/>
      <sheetName val="THVDT"/>
      <sheetName val="NCLD"/>
      <sheetName val="MMTB"/>
      <sheetName val="CFSX"/>
      <sheetName val="KQ"/>
      <sheetName val="DTSL"/>
      <sheetName val="XDCBK"/>
      <sheetName val="KHTSCD"/>
      <sheetName val="XDCB"/>
      <sheetName val="T03 - 03"/>
      <sheetName val="AncaT03"/>
      <sheetName val="THL T03"/>
      <sheetName val="TTBC T03"/>
      <sheetName val="Luong noi Bo - T3"/>
      <sheetName val="Tong hop - T3"/>
      <sheetName val="Thuong Quy 3"/>
      <sheetName val="LBS"/>
      <sheetName val="Phu cap trach nhiem"/>
      <sheetName val="tmt4"/>
      <sheetName val="t3-01"/>
      <sheetName val="t4-01"/>
      <sheetName val="t5-01"/>
      <sheetName val="t6-01"/>
      <sheetName val="t7-01"/>
      <sheetName val="t8-01"/>
      <sheetName val="t9-01"/>
      <sheetName val="t10-01"/>
      <sheetName val="t11-01"/>
      <sheetName val="t12-"/>
      <sheetName val="t3"/>
      <sheetName val="t4"/>
      <sheetName val="t5"/>
      <sheetName val="t06"/>
      <sheetName val="t07"/>
      <sheetName val="t08"/>
      <sheetName val="t09"/>
      <sheetName val="t11"/>
      <sheetName val="t12"/>
      <sheetName val="0103"/>
      <sheetName val="0203"/>
      <sheetName val="th-nop"/>
      <sheetName val="D1"/>
      <sheetName val="D2"/>
      <sheetName val="D3"/>
      <sheetName val="D4"/>
      <sheetName val="D5"/>
      <sheetName val="D6"/>
      <sheetName val="Tay ninh"/>
      <sheetName val="A.Duc"/>
      <sheetName val="TH2003"/>
      <sheetName val="CamPha"/>
      <sheetName val="MongCai"/>
      <sheetName val="30000000"/>
      <sheetName val="40000000"/>
      <sheetName val="50000000"/>
      <sheetName val="60000000"/>
      <sheetName val="70000000"/>
      <sheetName val="L-THANG03"/>
      <sheetName val="L-THANG04"/>
      <sheetName val="luongthuong"/>
      <sheetName val="tkcb-cnv"/>
      <sheetName val="KETQUAHOC"/>
      <sheetName val="KHACHSAN"/>
      <sheetName val="THANHTOAN"/>
      <sheetName val="BC-BANHANG"/>
      <sheetName val="DOANH SO"/>
      <sheetName val="BD-SINH VIEN"/>
      <sheetName val="luongsanpham"/>
      <sheetName val="TUYENSINH02"/>
      <sheetName val="cuocphi"/>
      <sheetName val="banhang"/>
      <sheetName val="bh-thang4"/>
      <sheetName val="BC TH CK (2)"/>
      <sheetName val="BC TH CK"/>
      <sheetName val="BC6tT19 food"/>
      <sheetName val="BC6tT19"/>
      <sheetName val="BC6tT18"/>
      <sheetName val="BC6tT18 - Food"/>
      <sheetName val="CTTH"/>
      <sheetName val="BC6tT17"/>
      <sheetName val="BCCK 4"/>
      <sheetName val="BCFood- T16"/>
      <sheetName val="BC6tT16"/>
      <sheetName val="BCFood- T15"/>
      <sheetName val="BC6tT15"/>
      <sheetName val="BCFood- T14"/>
      <sheetName val="BC6tT14"/>
      <sheetName val="BCFood- T13"/>
      <sheetName val="BC6tT13"/>
      <sheetName val="THCK3"/>
      <sheetName val="BC6tT12"/>
      <sheetName val="BC6tT11"/>
      <sheetName val="BC6tT10"/>
      <sheetName val="BC6tT9"/>
      <sheetName val="TH CK2"/>
      <sheetName val="BC6tT8"/>
      <sheetName val="BC6tT7"/>
      <sheetName val="BC6tT5"/>
      <sheetName val="BC6tT52 (3)"/>
      <sheetName val="BCTH"/>
      <sheetName val="BC6tT4"/>
      <sheetName val="BC6tT3"/>
      <sheetName val="BC6tT2"/>
      <sheetName val="BC6tT1"/>
      <sheetName val="BC6tT52 (2)"/>
      <sheetName val="BC6tT52"/>
      <sheetName val="BC6tT51"/>
      <sheetName val="BC6tT50"/>
      <sheetName val="BC6tT49"/>
      <sheetName val="TCK 12"/>
      <sheetName val="BC6tT48"/>
      <sheetName val="BC6tT47"/>
      <sheetName val="BC6tT46"/>
      <sheetName val="BC6tT45"/>
      <sheetName val="Tong CK"/>
      <sheetName val="BC6tT44"/>
      <sheetName val="BC6tT43"/>
      <sheetName val="BC6t"/>
      <sheetName val="T42"/>
      <sheetName val="T41"/>
      <sheetName val="T40"/>
      <sheetName val="F ThanhTri"/>
      <sheetName val="F Gialam"/>
      <sheetName val="DG"/>
      <sheetName val="TH dam"/>
      <sheetName val="SX dam"/>
      <sheetName val="LD dam"/>
      <sheetName val="Bang gia VL"/>
      <sheetName val="Gia NC"/>
      <sheetName val="Gia may"/>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IBASE2.XLSѝTNHNoi"/>
      <sheetName val="Ctieucnghe(12-03"/>
      <sheetName val="DmdbTVN"/>
      <sheetName val="Hsdancach"/>
      <sheetName val="TanLap"/>
      <sheetName val="CaoThang"/>
      <sheetName val="GiapKhau"/>
      <sheetName val="917"/>
      <sheetName val="CBTT"/>
      <sheetName val="TramKCS"/>
      <sheetName val="Tohop1(LD"/>
      <sheetName val="Tohop2(QL&amp;an"/>
      <sheetName val="ThunhapBQ"/>
      <sheetName val="QDgiao1"/>
      <sheetName val="So sanh"/>
      <sheetName val="NCxdcb"/>
      <sheetName val="Thi_sinh"/>
      <sheetName val="Luong"/>
      <sheetName val="HethongDebai"/>
      <sheetName val="TH131"/>
      <sheetName val="TH155&amp;156"/>
      <sheetName val="TH152"/>
      <sheetName val="TH153"/>
      <sheetName val="TH331"/>
      <sheetName val="KhoDL"/>
      <sheetName val="THSPHH"/>
      <sheetName val="THVL"/>
      <sheetName val="Chamcong"/>
      <sheetName val="DMTK"/>
      <sheetName val="DMKH"/>
      <sheetName val="DMNB"/>
      <sheetName val="DMNV"/>
      <sheetName val=" KQTH quy hoach 135"/>
      <sheetName val="Bao cao KQTH quy hoach 135"/>
      <sheetName val="BangTH"/>
      <sheetName val="Xaylap "/>
      <sheetName val="Nhan cong"/>
      <sheetName val="Thietbi"/>
      <sheetName val="Diengiai"/>
      <sheetName val="Vanchuyen"/>
      <sheetName val="XXXXXX_xda24_X"/>
      <sheetName val="Napheo-SPP"/>
      <sheetName val="VPLaichau"/>
      <sheetName val="VPTruongson"/>
      <sheetName val="D9"/>
      <sheetName val="TLNamChim"/>
      <sheetName val="Dancau-Q.Ninh"/>
      <sheetName val="D91"/>
      <sheetName val="Kenhta-himlam"/>
      <sheetName val="TCQ5-"/>
      <sheetName val="HDkhoanduoc"/>
      <sheetName val="TCQ1-4"/>
      <sheetName val="Khac"/>
      <sheetName val="BaTrieu-L.son"/>
      <sheetName val="SBayDBien"/>
      <sheetName val="QL32YB(12)"/>
      <sheetName val="QL32AYB"/>
      <sheetName val="THSonNam"/>
      <sheetName val="Coquan"/>
      <sheetName val="Quoclo6mchau"/>
      <sheetName val="QLo4B-LS"/>
      <sheetName val="Phanthiet"/>
      <sheetName val="Muongnhe"/>
      <sheetName val="HHVt "/>
      <sheetName val="CT 03"/>
      <sheetName val="TH 03"/>
      <sheetName val="Co~g hop 1,5x1,5"/>
      <sheetName val="Bia1"/>
      <sheetName val="Bia"/>
      <sheetName val="THTBO"/>
      <sheetName val="XLAP"/>
      <sheetName val="th22"/>
      <sheetName val="CT22"/>
      <sheetName val="MuaVL_DZ"/>
      <sheetName val="LD&amp;TNTB"/>
      <sheetName val="TH_TBA"/>
      <sheetName val="MuaVL_bu"/>
      <sheetName val="MuaVL_TBA"/>
      <sheetName val="TBi"/>
      <sheetName val="XL_TN"/>
      <sheetName val="TN"/>
      <sheetName val="lietke_TBA"/>
      <sheetName val="lietke_DZ"/>
      <sheetName val="vc_Bocdo"/>
      <sheetName val="m3"/>
      <sheetName val="TK_TD"/>
      <sheetName val="Cap_dat"/>
      <sheetName val="TK _TK"/>
      <sheetName val="Cuoc89"/>
      <sheetName val="BT1"/>
      <sheetName val="BT2"/>
      <sheetName val="BT3"/>
      <sheetName val="BT4"/>
      <sheetName val="BT5"/>
      <sheetName val="BT6"/>
      <sheetName val="BT7"/>
      <sheetName val="bt08"/>
      <sheetName val="bt9"/>
      <sheetName val="BT10"/>
      <sheetName val="bt11"/>
      <sheetName val="BT12"/>
      <sheetName val="BT13"/>
      <sheetName val="BT14"/>
      <sheetName val="bt15"/>
      <sheetName val="BT16"/>
      <sheetName val="BT18"/>
      <sheetName val="Heso 3-2004 (3)"/>
      <sheetName val="Luong (2)"/>
      <sheetName val="heso T3"/>
      <sheetName val="heso T4"/>
      <sheetName val="heso T5"/>
      <sheetName val="Heso T6"/>
      <sheetName val="Heso T7"/>
      <sheetName val="Heso T8"/>
      <sheetName val="Heso T9"/>
      <sheetName val="Heso 2-2004"/>
      <sheetName val="Heso 3-2004"/>
      <sheetName val="Baocao"/>
      <sheetName val="Heso 3-2004 (2)"/>
      <sheetName val="20+590"/>
      <sheetName val="20+1218"/>
      <sheetName val="22+456"/>
      <sheetName val="23+200"/>
      <sheetName val="23+327"/>
      <sheetName val="23+468"/>
      <sheetName val="23+563"/>
      <sheetName val="24+520"/>
      <sheetName val="25"/>
      <sheetName val="Luu goc"/>
      <sheetName val="km22+93.86-km22+121.86"/>
      <sheetName val="km22+177.14-km22+205.64"/>
      <sheetName val="Bang 20-25"/>
      <sheetName val="km22+267.96-km22+283.96"/>
      <sheetName val="km22+304.31-km22+344.31"/>
      <sheetName val="km22+460.92-km22+614.57"/>
      <sheetName val="km22+671.78-km22+713.32"/>
      <sheetName val="GIA NUOC"/>
      <sheetName val="GIA DIEN THOAI"/>
      <sheetName val="GIA DIEN"/>
      <sheetName val="chiet tinh XD"/>
      <sheetName val="Triet T"/>
      <sheetName val="Phan tich gia"/>
      <sheetName val="pHAN CONG"/>
      <sheetName val="GIA XD"/>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8-9)"/>
      <sheetName val="T.K H.T.T5"/>
      <sheetName val="TH_BQ"/>
      <sheetName val="cn"/>
      <sheetName val="T.K T7"/>
      <sheetName val="TK T6"/>
      <sheetName val="T.K T5"/>
      <sheetName val="Bang thong ke hang ton"/>
      <sheetName val="thong ke "/>
      <sheetName val="T.KT04"/>
      <sheetName val="ct"/>
      <sheetName val="Nc"/>
      <sheetName val="pt"/>
      <sheetName val="ql"/>
      <sheetName val="ql (2)"/>
      <sheetName val="4"/>
      <sheetName val="Sheet13"/>
      <sheetName val="Sheet14"/>
      <sheetName val="Sheet15"/>
      <sheetName val="Sheet16"/>
      <sheetName val="HD1"/>
      <sheetName val="HD4"/>
      <sheetName val="HD3"/>
      <sheetName val="HD5"/>
      <sheetName val="HD7"/>
      <sheetName val="HD6"/>
      <sheetName val="HD2"/>
      <sheetName val="Coc 6"/>
      <sheetName val="Deo nai"/>
      <sheetName val="CKD than"/>
      <sheetName val="CTT Thong nhat"/>
      <sheetName val="CTT Nui beo"/>
      <sheetName val="CTT cao son"/>
      <sheetName val="CTT Khe cham"/>
      <sheetName val="XNxlva sxthanKCII"/>
      <sheetName val="Cam Y ut KC"/>
      <sheetName val="CTxay lap mo CP"/>
      <sheetName val="CTdo luong GDSP"/>
      <sheetName val="Dong bac"/>
      <sheetName val="Cac cang UT mua than Dong bac"/>
      <sheetName val="cua hang vtu"/>
      <sheetName val="Khach hang le "/>
      <sheetName val="nhat ky 5"/>
      <sheetName val="cac cong ty van tai"/>
      <sheetName val="CV di trong  dong"/>
      <sheetName val="Cone"/>
      <sheetName val=".tuanM"/>
      <sheetName val="Sheed5"/>
      <sheetName val="TL"/>
      <sheetName val="GK"/>
      <sheetName val="CB"/>
      <sheetName val="VP"/>
      <sheetName val="Km274-Km274"/>
      <sheetName val="Km27'-Km278"/>
      <sheetName val="Dinh_ha nha"/>
      <sheetName val="Km282-Km_x0003__x0000_3"/>
      <sheetName val="[IBASE2.XLS}BHXH"/>
      <sheetName val="HD CTrinh1"/>
      <sheetName val="HD benA"/>
      <sheetName val="KHTC"/>
      <sheetName val="BCTC"/>
      <sheetName val="Soqui"/>
      <sheetName val="Tienvay"/>
      <sheetName val="CTthanhtoan"/>
      <sheetName val="CTietHD"/>
      <sheetName val="Theodoi HD"/>
      <sheetName val="DTCT"/>
      <sheetName val="PTVT"/>
      <sheetName val="THVT"/>
    </sheetNames>
    <sheetDataSet>
      <sheetData sheetId="0" refreshError="1">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L44" t="str">
            <v>530</v>
          </cell>
          <cell r="AM44">
            <v>1</v>
          </cell>
          <cell r="AN44">
            <v>18.2</v>
          </cell>
          <cell r="AO44">
            <v>8.1999999999999993</v>
          </cell>
          <cell r="AP44">
            <v>15.5</v>
          </cell>
          <cell r="AQ44">
            <v>42.86</v>
          </cell>
          <cell r="AR44">
            <v>85.37</v>
          </cell>
          <cell r="AS44">
            <v>36.450000000000003</v>
          </cell>
          <cell r="AT44">
            <v>780</v>
          </cell>
          <cell r="AU44">
            <v>700</v>
          </cell>
          <cell r="AV44">
            <v>565</v>
          </cell>
        </row>
        <row r="45">
          <cell r="AH45" t="str">
            <v>EPC</v>
          </cell>
          <cell r="AI45" t="str">
            <v xml:space="preserve">EPOXY ENAMEL/POLYAMIDE CURED </v>
          </cell>
          <cell r="AJ45" t="str">
            <v>4415(A-515)</v>
          </cell>
          <cell r="AM45">
            <v>1</v>
          </cell>
          <cell r="AN45">
            <v>19.8</v>
          </cell>
          <cell r="AQ45">
            <v>42.93</v>
          </cell>
          <cell r="AT45">
            <v>850</v>
          </cell>
        </row>
        <row r="46">
          <cell r="AH46" t="str">
            <v>4425(A-525)</v>
          </cell>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K66">
            <v>0</v>
          </cell>
          <cell r="AL66" t="str">
            <v>500</v>
          </cell>
          <cell r="AM66">
            <v>1</v>
          </cell>
          <cell r="AN66">
            <v>17.2</v>
          </cell>
          <cell r="AO66">
            <v>0</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H68" t="str">
            <v>VZCP</v>
          </cell>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0">
          <cell r="AV70">
            <v>406</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1">
          <cell r="AI81" t="str">
            <v>RED LEAD PRIMER</v>
          </cell>
          <cell r="AJ81" t="str">
            <v>0102</v>
          </cell>
          <cell r="AK81" t="str">
            <v>906(OP-92)</v>
          </cell>
          <cell r="AL81" t="str">
            <v>220</v>
          </cell>
          <cell r="AM81">
            <v>1</v>
          </cell>
          <cell r="AN81">
            <v>8.7799999999999994</v>
          </cell>
          <cell r="AO81">
            <v>10</v>
          </cell>
          <cell r="AP81">
            <v>12.4</v>
          </cell>
          <cell r="AQ81">
            <v>47.83</v>
          </cell>
          <cell r="AR81">
            <v>42</v>
          </cell>
          <cell r="AS81">
            <v>38.71</v>
          </cell>
          <cell r="AT81">
            <v>420</v>
          </cell>
          <cell r="AU81">
            <v>420</v>
          </cell>
          <cell r="AV81">
            <v>480</v>
          </cell>
        </row>
        <row r="82">
          <cell r="AI82" t="str">
            <v xml:space="preserve">POLY-VINYL BUTYRAL RESIN (PVB) </v>
          </cell>
          <cell r="AT82">
            <v>540</v>
          </cell>
          <cell r="AU82">
            <v>570</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H104" t="str">
            <v>1656</v>
          </cell>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K110" t="str">
            <v>1018</v>
          </cell>
          <cell r="AL110" t="str">
            <v>160</v>
          </cell>
          <cell r="AM110">
            <v>1</v>
          </cell>
          <cell r="AN110">
            <v>4.4000000000000004</v>
          </cell>
          <cell r="AP110">
            <v>6.7</v>
          </cell>
          <cell r="AQ110">
            <v>227.27</v>
          </cell>
          <cell r="AS110">
            <v>28.81</v>
          </cell>
          <cell r="AT110">
            <v>1000</v>
          </cell>
          <cell r="AV110">
            <v>193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IBASE"/>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D32"/>
  <sheetViews>
    <sheetView showGridLines="0" zoomScale="90" zoomScaleNormal="90" zoomScaleSheetLayoutView="100" workbookViewId="0">
      <selection activeCell="L18" sqref="L18"/>
    </sheetView>
  </sheetViews>
  <sheetFormatPr defaultColWidth="10.33203125" defaultRowHeight="13.2"/>
  <cols>
    <col min="1" max="1" width="11" style="43" customWidth="1"/>
    <col min="2" max="2" width="115.88671875" style="19" customWidth="1"/>
    <col min="3" max="4" width="34.33203125" style="44" customWidth="1"/>
    <col min="5" max="16384" width="10.33203125" style="19"/>
  </cols>
  <sheetData>
    <row r="1" spans="1:4" s="285" customFormat="1" ht="42" customHeight="1">
      <c r="A1" s="613" t="s">
        <v>1480</v>
      </c>
      <c r="B1" s="614"/>
      <c r="C1" s="614"/>
      <c r="D1" s="371" t="s">
        <v>1487</v>
      </c>
    </row>
    <row r="2" spans="1:4" s="285" customFormat="1" ht="42" customHeight="1">
      <c r="A2" s="615" t="s">
        <v>1481</v>
      </c>
      <c r="B2" s="616"/>
      <c r="C2" s="616"/>
      <c r="D2" s="489" t="s">
        <v>1488</v>
      </c>
    </row>
    <row r="3" spans="1:4" ht="17.399999999999999">
      <c r="A3" s="617" t="s">
        <v>534</v>
      </c>
      <c r="B3" s="618"/>
      <c r="C3" s="618"/>
      <c r="D3" s="619"/>
    </row>
    <row r="4" spans="1:4" s="21" customFormat="1">
      <c r="A4" s="491"/>
      <c r="B4" s="492"/>
      <c r="C4" s="493"/>
      <c r="D4" s="494" t="s">
        <v>535</v>
      </c>
    </row>
    <row r="5" spans="1:4" s="22" customFormat="1" ht="32.4" customHeight="1">
      <c r="A5" s="495" t="s">
        <v>1438</v>
      </c>
      <c r="B5" s="495" t="s">
        <v>536</v>
      </c>
      <c r="C5" s="496" t="s">
        <v>471</v>
      </c>
      <c r="D5" s="496" t="s">
        <v>14</v>
      </c>
    </row>
    <row r="6" spans="1:4" s="20" customFormat="1" ht="22.5" customHeight="1">
      <c r="A6" s="135" t="s">
        <v>537</v>
      </c>
      <c r="B6" s="136" t="s">
        <v>548</v>
      </c>
      <c r="C6" s="497"/>
      <c r="D6" s="137"/>
    </row>
    <row r="7" spans="1:4" s="20" customFormat="1" ht="22.5" customHeight="1">
      <c r="A7" s="27" t="s">
        <v>544</v>
      </c>
      <c r="B7" s="28" t="s">
        <v>545</v>
      </c>
      <c r="C7" s="498"/>
      <c r="D7" s="138"/>
    </row>
    <row r="8" spans="1:4" s="20" customFormat="1" ht="22.5" customHeight="1">
      <c r="A8" s="27" t="s">
        <v>546</v>
      </c>
      <c r="B8" s="139" t="s">
        <v>508</v>
      </c>
      <c r="C8" s="498"/>
      <c r="D8" s="138"/>
    </row>
    <row r="9" spans="1:4" s="20" customFormat="1" ht="22.5" customHeight="1">
      <c r="A9" s="27" t="s">
        <v>538</v>
      </c>
      <c r="B9" s="28" t="s">
        <v>547</v>
      </c>
      <c r="C9" s="498"/>
      <c r="D9" s="138"/>
    </row>
    <row r="10" spans="1:4" s="20" customFormat="1" ht="21.75" customHeight="1">
      <c r="A10" s="27" t="s">
        <v>539</v>
      </c>
      <c r="B10" s="139" t="s">
        <v>549</v>
      </c>
      <c r="C10" s="498"/>
      <c r="D10" s="138"/>
    </row>
    <row r="11" spans="1:4" s="20" customFormat="1" ht="21.75" customHeight="1">
      <c r="A11" s="27" t="s">
        <v>1228</v>
      </c>
      <c r="B11" s="139" t="s">
        <v>1229</v>
      </c>
      <c r="C11" s="498"/>
      <c r="D11" s="138"/>
    </row>
    <row r="12" spans="1:4" s="20" customFormat="1" ht="21.75" customHeight="1">
      <c r="A12" s="27" t="s">
        <v>1230</v>
      </c>
      <c r="B12" s="139" t="s">
        <v>1231</v>
      </c>
      <c r="C12" s="498"/>
      <c r="D12" s="138"/>
    </row>
    <row r="13" spans="1:4" s="20" customFormat="1" ht="21.75" customHeight="1">
      <c r="A13" s="27" t="s">
        <v>540</v>
      </c>
      <c r="B13" s="139" t="s">
        <v>550</v>
      </c>
      <c r="C13" s="498"/>
      <c r="D13" s="138"/>
    </row>
    <row r="14" spans="1:4" s="20" customFormat="1" ht="21.75" customHeight="1">
      <c r="A14" s="25" t="s">
        <v>1227</v>
      </c>
      <c r="B14" s="139" t="s">
        <v>1426</v>
      </c>
      <c r="C14" s="498"/>
      <c r="D14" s="138"/>
    </row>
    <row r="15" spans="1:4" s="20" customFormat="1" ht="21.75" customHeight="1">
      <c r="A15" s="25" t="s">
        <v>1225</v>
      </c>
      <c r="B15" s="139" t="s">
        <v>1226</v>
      </c>
      <c r="C15" s="498"/>
      <c r="D15" s="138"/>
    </row>
    <row r="16" spans="1:4" s="20" customFormat="1" ht="21.75" customHeight="1">
      <c r="A16" s="25"/>
      <c r="B16" s="139"/>
      <c r="C16" s="498"/>
      <c r="D16" s="138"/>
    </row>
    <row r="17" spans="1:4" s="20" customFormat="1" ht="22.5" customHeight="1">
      <c r="A17" s="23"/>
      <c r="B17" s="24" t="s">
        <v>541</v>
      </c>
      <c r="C17" s="499"/>
      <c r="D17" s="29"/>
    </row>
    <row r="18" spans="1:4" s="20" customFormat="1" ht="22.5" customHeight="1">
      <c r="A18" s="27"/>
      <c r="B18" s="140" t="s">
        <v>551</v>
      </c>
      <c r="C18" s="486"/>
      <c r="D18" s="30"/>
    </row>
    <row r="19" spans="1:4" s="20" customFormat="1" ht="22.5" customHeight="1">
      <c r="A19" s="27"/>
      <c r="B19" s="26" t="s">
        <v>553</v>
      </c>
      <c r="C19" s="500"/>
      <c r="D19" s="30"/>
    </row>
    <row r="20" spans="1:4" s="20" customFormat="1" ht="22.5" customHeight="1">
      <c r="A20" s="31"/>
      <c r="B20" s="26" t="s">
        <v>552</v>
      </c>
      <c r="C20" s="501"/>
      <c r="D20" s="32"/>
    </row>
    <row r="21" spans="1:4" s="20" customFormat="1" ht="22.5" customHeight="1">
      <c r="A21" s="31"/>
      <c r="B21" s="26" t="s">
        <v>542</v>
      </c>
      <c r="C21" s="501"/>
      <c r="D21" s="32"/>
    </row>
    <row r="22" spans="1:4" ht="22.5" customHeight="1">
      <c r="A22" s="33"/>
      <c r="B22" s="142" t="s">
        <v>554</v>
      </c>
      <c r="C22" s="502"/>
      <c r="D22" s="34"/>
    </row>
    <row r="23" spans="1:4" ht="21" customHeight="1">
      <c r="A23" s="621" t="s">
        <v>543</v>
      </c>
      <c r="B23" s="621"/>
      <c r="C23" s="621"/>
      <c r="D23" s="621"/>
    </row>
    <row r="24" spans="1:4" ht="21" customHeight="1">
      <c r="A24" s="35"/>
      <c r="B24" s="36"/>
      <c r="C24" s="36"/>
      <c r="D24" s="141"/>
    </row>
    <row r="25" spans="1:4" ht="21" customHeight="1">
      <c r="A25" s="35"/>
      <c r="B25" s="36"/>
      <c r="C25" s="36"/>
      <c r="D25" s="141"/>
    </row>
    <row r="26" spans="1:4" ht="13.8">
      <c r="A26" s="37"/>
      <c r="B26" s="38"/>
      <c r="C26" s="620"/>
      <c r="D26" s="620"/>
    </row>
    <row r="27" spans="1:4" ht="13.8">
      <c r="A27" s="39"/>
      <c r="B27" s="38"/>
      <c r="C27" s="40"/>
      <c r="D27" s="41"/>
    </row>
    <row r="28" spans="1:4" ht="30" customHeight="1">
      <c r="A28" s="39"/>
      <c r="B28" s="42"/>
      <c r="C28" s="620"/>
      <c r="D28" s="620"/>
    </row>
    <row r="29" spans="1:4" ht="13.8">
      <c r="A29" s="39"/>
      <c r="B29" s="38"/>
      <c r="C29" s="38"/>
      <c r="D29" s="41"/>
    </row>
    <row r="30" spans="1:4" ht="30" customHeight="1">
      <c r="A30" s="37"/>
      <c r="B30" s="42"/>
      <c r="C30" s="620"/>
      <c r="D30" s="620"/>
    </row>
    <row r="31" spans="1:4" ht="13.8">
      <c r="A31" s="37"/>
      <c r="B31" s="38"/>
      <c r="C31" s="38"/>
      <c r="D31" s="41"/>
    </row>
    <row r="32" spans="1:4" ht="15.75" customHeight="1">
      <c r="A32" s="37"/>
      <c r="B32" s="42"/>
      <c r="C32" s="620"/>
      <c r="D32" s="620"/>
    </row>
  </sheetData>
  <mergeCells count="8">
    <mergeCell ref="A1:C1"/>
    <mergeCell ref="A2:C2"/>
    <mergeCell ref="A3:D3"/>
    <mergeCell ref="C32:D32"/>
    <mergeCell ref="A23:D23"/>
    <mergeCell ref="C26:D26"/>
    <mergeCell ref="C28:D28"/>
    <mergeCell ref="C30:D30"/>
  </mergeCells>
  <printOptions horizontalCentered="1"/>
  <pageMargins left="0.15" right="0.15" top="0.5" bottom="0.35" header="0.36" footer="0.27"/>
  <pageSetup paperSize="9" scale="72" fitToHeight="0" orientation="landscape" r:id="rId1"/>
  <headerFooter alignWithMargins="0">
    <oddFooter>&amp;A&amp;RPage &amp;P</oddFooter>
  </headerFooter>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
  <sheetViews>
    <sheetView showGridLines="0" zoomScale="80" zoomScaleNormal="80" zoomScaleSheetLayoutView="100" workbookViewId="0">
      <selection activeCell="B2" sqref="B2"/>
    </sheetView>
  </sheetViews>
  <sheetFormatPr defaultColWidth="9.109375" defaultRowHeight="13.2"/>
  <cols>
    <col min="1" max="1" width="6.6640625" style="134" customWidth="1"/>
    <col min="2" max="3" width="94.6640625" style="113" customWidth="1"/>
    <col min="4" max="16384" width="9.109375" style="113"/>
  </cols>
  <sheetData>
    <row r="1" spans="1:3" s="285" customFormat="1" ht="42" customHeight="1">
      <c r="A1" s="378" t="s">
        <v>1482</v>
      </c>
      <c r="B1" s="379" t="s">
        <v>1440</v>
      </c>
      <c r="C1" s="371" t="s">
        <v>1485</v>
      </c>
    </row>
    <row r="2" spans="1:3" s="285" customFormat="1" ht="42" customHeight="1">
      <c r="A2" s="406" t="s">
        <v>1483</v>
      </c>
      <c r="B2" s="422" t="s">
        <v>1484</v>
      </c>
      <c r="C2" s="373" t="s">
        <v>1486</v>
      </c>
    </row>
    <row r="3" spans="1:3" ht="32.4" customHeight="1">
      <c r="A3" s="623" t="s">
        <v>738</v>
      </c>
      <c r="B3" s="624"/>
      <c r="C3" s="625"/>
    </row>
    <row r="4" spans="1:3" ht="29.25" customHeight="1">
      <c r="A4" s="490" t="s">
        <v>1438</v>
      </c>
      <c r="B4" s="490" t="s">
        <v>662</v>
      </c>
      <c r="C4" s="490" t="s">
        <v>663</v>
      </c>
    </row>
    <row r="5" spans="1:3" ht="18.600000000000001" customHeight="1">
      <c r="A5" s="185" t="s">
        <v>514</v>
      </c>
      <c r="B5" s="186" t="s">
        <v>739</v>
      </c>
      <c r="C5" s="187"/>
    </row>
    <row r="6" spans="1:3" ht="18.600000000000001" customHeight="1">
      <c r="A6" s="176">
        <v>1</v>
      </c>
      <c r="B6" s="114" t="s">
        <v>740</v>
      </c>
      <c r="C6" s="176"/>
    </row>
    <row r="7" spans="1:3" ht="18.600000000000001" customHeight="1">
      <c r="A7" s="176"/>
      <c r="B7" s="115"/>
      <c r="C7" s="176"/>
    </row>
    <row r="8" spans="1:3" ht="18.600000000000001" customHeight="1">
      <c r="A8" s="116" t="s">
        <v>515</v>
      </c>
      <c r="B8" s="117" t="s">
        <v>741</v>
      </c>
      <c r="C8" s="176"/>
    </row>
    <row r="9" spans="1:3" ht="18.600000000000001" customHeight="1">
      <c r="A9" s="176">
        <v>1</v>
      </c>
      <c r="B9" s="114" t="s">
        <v>20</v>
      </c>
      <c r="C9" s="176" t="s">
        <v>742</v>
      </c>
    </row>
    <row r="10" spans="1:3" ht="18.600000000000001" customHeight="1">
      <c r="A10" s="176"/>
      <c r="B10" s="118" t="s">
        <v>516</v>
      </c>
      <c r="C10" s="176"/>
    </row>
    <row r="11" spans="1:3" ht="18.600000000000001" customHeight="1">
      <c r="A11" s="176"/>
      <c r="B11" s="118" t="s">
        <v>517</v>
      </c>
      <c r="C11" s="176"/>
    </row>
    <row r="12" spans="1:3" ht="18.600000000000001" customHeight="1">
      <c r="A12" s="176">
        <v>2</v>
      </c>
      <c r="B12" s="114" t="s">
        <v>743</v>
      </c>
      <c r="C12" s="176" t="s">
        <v>744</v>
      </c>
    </row>
    <row r="13" spans="1:3" ht="18.600000000000001" customHeight="1">
      <c r="A13" s="176">
        <v>3</v>
      </c>
      <c r="B13" s="114" t="s">
        <v>745</v>
      </c>
      <c r="C13" s="176"/>
    </row>
    <row r="14" spans="1:3" ht="18.600000000000001" customHeight="1">
      <c r="A14" s="176">
        <v>4</v>
      </c>
      <c r="B14" s="114" t="s">
        <v>746</v>
      </c>
      <c r="C14" s="176"/>
    </row>
    <row r="15" spans="1:3" ht="18.600000000000001" customHeight="1">
      <c r="A15" s="176">
        <v>5</v>
      </c>
      <c r="B15" s="114" t="s">
        <v>747</v>
      </c>
      <c r="C15" s="176"/>
    </row>
    <row r="16" spans="1:3" ht="18.600000000000001" customHeight="1">
      <c r="A16" s="176">
        <v>6</v>
      </c>
      <c r="B16" s="114" t="s">
        <v>748</v>
      </c>
      <c r="C16" s="176"/>
    </row>
    <row r="17" spans="1:3" ht="18.600000000000001" customHeight="1">
      <c r="A17" s="176"/>
      <c r="B17" s="114"/>
      <c r="C17" s="176"/>
    </row>
    <row r="18" spans="1:3" ht="18.600000000000001" customHeight="1">
      <c r="A18" s="116" t="s">
        <v>518</v>
      </c>
      <c r="B18" s="117" t="s">
        <v>21</v>
      </c>
      <c r="C18" s="176"/>
    </row>
    <row r="19" spans="1:3" ht="18.600000000000001" customHeight="1">
      <c r="A19" s="176">
        <v>1</v>
      </c>
      <c r="B19" s="114" t="s">
        <v>519</v>
      </c>
      <c r="C19" s="176" t="s">
        <v>749</v>
      </c>
    </row>
    <row r="20" spans="1:3" ht="18.600000000000001" customHeight="1">
      <c r="A20" s="176">
        <v>2</v>
      </c>
      <c r="B20" s="114" t="s">
        <v>22</v>
      </c>
      <c r="C20" s="176" t="s">
        <v>520</v>
      </c>
    </row>
    <row r="21" spans="1:3" ht="18.600000000000001" customHeight="1">
      <c r="A21" s="176">
        <v>3</v>
      </c>
      <c r="B21" s="119" t="s">
        <v>750</v>
      </c>
      <c r="C21" s="176" t="s">
        <v>521</v>
      </c>
    </row>
    <row r="22" spans="1:3" ht="18.600000000000001" customHeight="1">
      <c r="A22" s="176">
        <v>4</v>
      </c>
      <c r="B22" s="114" t="s">
        <v>24</v>
      </c>
      <c r="C22" s="176" t="s">
        <v>520</v>
      </c>
    </row>
    <row r="23" spans="1:3" ht="18.600000000000001" customHeight="1">
      <c r="A23" s="176">
        <v>5</v>
      </c>
      <c r="B23" s="114" t="s">
        <v>751</v>
      </c>
      <c r="C23" s="176"/>
    </row>
    <row r="24" spans="1:3" ht="18.600000000000001" customHeight="1">
      <c r="A24" s="176">
        <v>6</v>
      </c>
      <c r="B24" s="120" t="s">
        <v>752</v>
      </c>
      <c r="C24" s="176"/>
    </row>
    <row r="25" spans="1:3" ht="18.600000000000001" customHeight="1">
      <c r="A25" s="176">
        <v>7</v>
      </c>
      <c r="B25" s="121" t="s">
        <v>46</v>
      </c>
      <c r="C25" s="176" t="s">
        <v>753</v>
      </c>
    </row>
    <row r="26" spans="1:3" ht="18.600000000000001" customHeight="1">
      <c r="A26" s="176"/>
      <c r="B26" s="121"/>
      <c r="C26" s="176"/>
    </row>
    <row r="27" spans="1:3" ht="18.600000000000001" customHeight="1">
      <c r="A27" s="116" t="s">
        <v>522</v>
      </c>
      <c r="B27" s="117" t="s">
        <v>754</v>
      </c>
      <c r="C27" s="176"/>
    </row>
    <row r="28" spans="1:3" ht="18.600000000000001" customHeight="1">
      <c r="A28" s="176">
        <v>1</v>
      </c>
      <c r="B28" s="114" t="s">
        <v>755</v>
      </c>
      <c r="C28" s="176"/>
    </row>
    <row r="29" spans="1:3" ht="18.600000000000001" customHeight="1">
      <c r="A29" s="176"/>
      <c r="B29" s="188" t="s">
        <v>756</v>
      </c>
      <c r="C29" s="626" t="s">
        <v>757</v>
      </c>
    </row>
    <row r="30" spans="1:3" ht="18.600000000000001" customHeight="1">
      <c r="A30" s="176"/>
      <c r="B30" s="122" t="s">
        <v>758</v>
      </c>
      <c r="C30" s="626"/>
    </row>
    <row r="31" spans="1:3" ht="18.600000000000001" customHeight="1">
      <c r="A31" s="176">
        <v>2</v>
      </c>
      <c r="B31" s="114" t="s">
        <v>759</v>
      </c>
      <c r="C31" s="176"/>
    </row>
    <row r="32" spans="1:3" ht="18.600000000000001" customHeight="1">
      <c r="A32" s="176"/>
      <c r="B32" s="123" t="s">
        <v>760</v>
      </c>
      <c r="C32" s="627" t="s">
        <v>761</v>
      </c>
    </row>
    <row r="33" spans="1:3" ht="18.600000000000001" customHeight="1">
      <c r="A33" s="176"/>
      <c r="B33" s="123" t="s">
        <v>762</v>
      </c>
      <c r="C33" s="628"/>
    </row>
    <row r="34" spans="1:3" ht="18.600000000000001" customHeight="1">
      <c r="A34" s="176"/>
      <c r="B34" s="123"/>
      <c r="C34" s="176"/>
    </row>
    <row r="35" spans="1:3" ht="18.600000000000001" customHeight="1">
      <c r="A35" s="116" t="s">
        <v>523</v>
      </c>
      <c r="B35" s="117" t="s">
        <v>459</v>
      </c>
      <c r="C35" s="176"/>
    </row>
    <row r="36" spans="1:3" ht="18.600000000000001" customHeight="1">
      <c r="A36" s="176">
        <v>1</v>
      </c>
      <c r="B36" s="114" t="s">
        <v>763</v>
      </c>
      <c r="C36" s="176" t="s">
        <v>764</v>
      </c>
    </row>
    <row r="37" spans="1:3" ht="18.600000000000001" customHeight="1">
      <c r="A37" s="176"/>
      <c r="B37" s="114" t="s">
        <v>765</v>
      </c>
      <c r="C37" s="176" t="s">
        <v>766</v>
      </c>
    </row>
    <row r="38" spans="1:3" ht="18.600000000000001" customHeight="1">
      <c r="A38" s="176"/>
      <c r="B38" s="114" t="s">
        <v>767</v>
      </c>
      <c r="C38" s="176" t="s">
        <v>768</v>
      </c>
    </row>
    <row r="39" spans="1:3" ht="18.600000000000001" customHeight="1">
      <c r="A39" s="176">
        <v>2</v>
      </c>
      <c r="B39" s="124" t="s">
        <v>769</v>
      </c>
      <c r="C39" s="176" t="s">
        <v>770</v>
      </c>
    </row>
    <row r="40" spans="1:3" ht="18.600000000000001" customHeight="1">
      <c r="A40" s="176"/>
      <c r="B40" s="124"/>
      <c r="C40" s="176"/>
    </row>
    <row r="41" spans="1:3" ht="18.600000000000001" customHeight="1">
      <c r="A41" s="125" t="s">
        <v>524</v>
      </c>
      <c r="B41" s="117" t="s">
        <v>771</v>
      </c>
      <c r="C41" s="175"/>
    </row>
    <row r="42" spans="1:3" ht="18.600000000000001" customHeight="1">
      <c r="A42" s="175">
        <v>1</v>
      </c>
      <c r="B42" s="126" t="s">
        <v>772</v>
      </c>
      <c r="C42" s="622" t="s">
        <v>773</v>
      </c>
    </row>
    <row r="43" spans="1:3" ht="18.600000000000001" customHeight="1">
      <c r="A43" s="175">
        <v>2</v>
      </c>
      <c r="B43" s="126" t="s">
        <v>774</v>
      </c>
      <c r="C43" s="622"/>
    </row>
    <row r="44" spans="1:3" ht="18.600000000000001" customHeight="1">
      <c r="A44" s="175">
        <v>3</v>
      </c>
      <c r="B44" s="126" t="s">
        <v>775</v>
      </c>
      <c r="C44" s="622"/>
    </row>
    <row r="45" spans="1:3" ht="18.600000000000001" customHeight="1">
      <c r="A45" s="175">
        <v>4</v>
      </c>
      <c r="B45" s="126" t="s">
        <v>776</v>
      </c>
      <c r="C45" s="622"/>
    </row>
    <row r="46" spans="1:3" ht="18.600000000000001" customHeight="1">
      <c r="A46" s="175"/>
      <c r="B46" s="126"/>
      <c r="C46" s="175"/>
    </row>
    <row r="47" spans="1:3" ht="18.600000000000001" customHeight="1">
      <c r="A47" s="125" t="s">
        <v>525</v>
      </c>
      <c r="B47" s="127" t="s">
        <v>777</v>
      </c>
      <c r="C47" s="175"/>
    </row>
    <row r="48" spans="1:3" ht="18.600000000000001" customHeight="1">
      <c r="A48" s="175">
        <v>1</v>
      </c>
      <c r="B48" s="128" t="s">
        <v>664</v>
      </c>
      <c r="C48" s="175" t="s">
        <v>666</v>
      </c>
    </row>
    <row r="49" spans="1:3" ht="18.600000000000001" customHeight="1">
      <c r="A49" s="175">
        <v>2</v>
      </c>
      <c r="B49" s="128" t="s">
        <v>665</v>
      </c>
      <c r="C49" s="175" t="s">
        <v>778</v>
      </c>
    </row>
    <row r="50" spans="1:3" ht="18.600000000000001" customHeight="1">
      <c r="A50" s="175">
        <v>3</v>
      </c>
      <c r="B50" s="129" t="s">
        <v>610</v>
      </c>
      <c r="C50" s="175" t="s">
        <v>667</v>
      </c>
    </row>
    <row r="51" spans="1:3" ht="18.600000000000001" customHeight="1">
      <c r="A51" s="125" t="s">
        <v>526</v>
      </c>
      <c r="B51" s="117" t="s">
        <v>417</v>
      </c>
      <c r="C51" s="175"/>
    </row>
    <row r="52" spans="1:3" ht="18.600000000000001" customHeight="1">
      <c r="A52" s="175">
        <v>1</v>
      </c>
      <c r="B52" s="128" t="s">
        <v>779</v>
      </c>
      <c r="C52" s="175" t="s">
        <v>780</v>
      </c>
    </row>
    <row r="53" spans="1:3" ht="18.600000000000001" customHeight="1">
      <c r="A53" s="182">
        <v>2</v>
      </c>
      <c r="B53" s="183" t="s">
        <v>781</v>
      </c>
      <c r="C53" s="130" t="s">
        <v>782</v>
      </c>
    </row>
    <row r="54" spans="1:3" ht="18.600000000000001" customHeight="1">
      <c r="A54" s="182">
        <v>3</v>
      </c>
      <c r="B54" s="183" t="s">
        <v>783</v>
      </c>
      <c r="C54" s="130" t="s">
        <v>784</v>
      </c>
    </row>
    <row r="55" spans="1:3" ht="18.600000000000001" customHeight="1">
      <c r="A55" s="175">
        <v>4</v>
      </c>
      <c r="B55" s="128" t="s">
        <v>785</v>
      </c>
      <c r="C55" s="130" t="s">
        <v>786</v>
      </c>
    </row>
    <row r="56" spans="1:3" ht="18.600000000000001" customHeight="1">
      <c r="A56" s="175">
        <v>5</v>
      </c>
      <c r="B56" s="128" t="s">
        <v>787</v>
      </c>
      <c r="C56" s="175" t="s">
        <v>788</v>
      </c>
    </row>
    <row r="57" spans="1:3" ht="18.600000000000001" customHeight="1">
      <c r="A57" s="131"/>
      <c r="B57" s="132"/>
      <c r="C57" s="133"/>
    </row>
  </sheetData>
  <mergeCells count="4">
    <mergeCell ref="C42:C45"/>
    <mergeCell ref="A3:C3"/>
    <mergeCell ref="C29:C30"/>
    <mergeCell ref="C32:C33"/>
  </mergeCells>
  <printOptions horizontalCentered="1"/>
  <pageMargins left="0.15" right="0.15" top="0.5" bottom="0.35" header="0.21" footer="0.22"/>
  <pageSetup paperSize="9" scale="72" orientation="landscape" r:id="rId1"/>
  <headerFooter alignWithMargins="0">
    <oddFooter>&amp;A&amp;RPage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showGridLines="0" showZeros="0" zoomScale="80" zoomScaleNormal="80" zoomScaleSheetLayoutView="100" workbookViewId="0">
      <selection activeCell="B17" sqref="B17"/>
    </sheetView>
  </sheetViews>
  <sheetFormatPr defaultColWidth="8.88671875" defaultRowHeight="18" customHeight="1" outlineLevelRow="1"/>
  <cols>
    <col min="1" max="1" width="6.6640625" style="94" customWidth="1"/>
    <col min="2" max="2" width="70.33203125" style="95" customWidth="1"/>
    <col min="3" max="4" width="15.88671875" style="96" customWidth="1"/>
    <col min="5" max="6" width="19.6640625" style="97" customWidth="1"/>
    <col min="7" max="7" width="19.6640625" style="95" customWidth="1"/>
    <col min="8" max="8" width="27.33203125" style="98" customWidth="1"/>
    <col min="9" max="9" width="10.44140625" style="95" bestFit="1" customWidth="1"/>
    <col min="10" max="16384" width="8.88671875" style="95"/>
  </cols>
  <sheetData>
    <row r="1" spans="1:9" s="285" customFormat="1" ht="41.4" customHeight="1">
      <c r="A1" s="378"/>
      <c r="B1" s="614" t="s">
        <v>1447</v>
      </c>
      <c r="C1" s="614"/>
      <c r="D1" s="614"/>
      <c r="E1" s="614"/>
      <c r="F1" s="614"/>
      <c r="G1" s="629" t="s">
        <v>1478</v>
      </c>
      <c r="H1" s="630"/>
    </row>
    <row r="2" spans="1:9" s="285" customFormat="1" ht="41.4" customHeight="1">
      <c r="A2" s="380"/>
      <c r="B2" s="631" t="s">
        <v>1446</v>
      </c>
      <c r="C2" s="631"/>
      <c r="D2" s="631"/>
      <c r="E2" s="631"/>
      <c r="F2" s="631"/>
      <c r="G2" s="631" t="s">
        <v>1479</v>
      </c>
      <c r="H2" s="632"/>
    </row>
    <row r="3" spans="1:9" s="399" customFormat="1" ht="19.2" customHeight="1">
      <c r="A3" s="633" t="s">
        <v>1438</v>
      </c>
      <c r="B3" s="633" t="s">
        <v>10</v>
      </c>
      <c r="C3" s="634" t="s">
        <v>11</v>
      </c>
      <c r="D3" s="633" t="s">
        <v>12</v>
      </c>
      <c r="E3" s="635" t="s">
        <v>13</v>
      </c>
      <c r="F3" s="635"/>
      <c r="G3" s="634" t="s">
        <v>1439</v>
      </c>
      <c r="H3" s="634" t="s">
        <v>14</v>
      </c>
      <c r="I3" s="398"/>
    </row>
    <row r="4" spans="1:9" s="399" customFormat="1" ht="19.2" customHeight="1">
      <c r="A4" s="633"/>
      <c r="B4" s="633"/>
      <c r="C4" s="634"/>
      <c r="D4" s="633"/>
      <c r="E4" s="375" t="s">
        <v>15</v>
      </c>
      <c r="F4" s="376" t="s">
        <v>16</v>
      </c>
      <c r="G4" s="634"/>
      <c r="H4" s="634"/>
      <c r="I4" s="398"/>
    </row>
    <row r="5" spans="1:9" s="73" customFormat="1" ht="18.600000000000001" customHeight="1">
      <c r="A5" s="67" t="s">
        <v>38</v>
      </c>
      <c r="B5" s="68" t="s">
        <v>472</v>
      </c>
      <c r="C5" s="69"/>
      <c r="D5" s="67"/>
      <c r="E5" s="70"/>
      <c r="F5" s="70"/>
      <c r="G5" s="71"/>
      <c r="H5" s="72"/>
    </row>
    <row r="6" spans="1:9" s="73" customFormat="1" ht="18.600000000000001" customHeight="1">
      <c r="A6" s="74">
        <v>1</v>
      </c>
      <c r="B6" s="75" t="s">
        <v>729</v>
      </c>
      <c r="C6" s="76">
        <f>SUM(C7:C10)*1.3</f>
        <v>978.55394000000013</v>
      </c>
      <c r="D6" s="74" t="s">
        <v>2</v>
      </c>
      <c r="E6" s="458"/>
      <c r="F6" s="458"/>
      <c r="G6" s="437">
        <f>(E6+F6)*C6</f>
        <v>0</v>
      </c>
      <c r="H6" s="100"/>
    </row>
    <row r="7" spans="1:9" s="73" customFormat="1" ht="18.600000000000001" hidden="1" customHeight="1" outlineLevel="1">
      <c r="A7" s="99"/>
      <c r="B7" s="484" t="s">
        <v>483</v>
      </c>
      <c r="C7" s="79">
        <f>tt(B7)</f>
        <v>715.21100000000001</v>
      </c>
      <c r="D7" s="99"/>
      <c r="E7" s="458"/>
      <c r="F7" s="458"/>
      <c r="G7" s="437">
        <f t="shared" ref="G7:G44" si="0">(E7+F7)*C7</f>
        <v>0</v>
      </c>
      <c r="H7" s="100"/>
    </row>
    <row r="8" spans="1:9" s="73" customFormat="1" ht="18.600000000000001" hidden="1" customHeight="1" outlineLevel="1">
      <c r="A8" s="99"/>
      <c r="B8" s="484" t="s">
        <v>484</v>
      </c>
      <c r="C8" s="79">
        <f t="shared" ref="C8:C10" si="1">tt(B8)</f>
        <v>17.173799999999996</v>
      </c>
      <c r="D8" s="99"/>
      <c r="E8" s="458"/>
      <c r="F8" s="458"/>
      <c r="G8" s="437">
        <f t="shared" si="0"/>
        <v>0</v>
      </c>
      <c r="H8" s="100"/>
    </row>
    <row r="9" spans="1:9" s="73" customFormat="1" ht="18.600000000000001" hidden="1" customHeight="1" outlineLevel="1">
      <c r="A9" s="99"/>
      <c r="B9" s="484" t="s">
        <v>485</v>
      </c>
      <c r="C9" s="79">
        <f t="shared" si="1"/>
        <v>12.004999999999999</v>
      </c>
      <c r="D9" s="99"/>
      <c r="E9" s="458"/>
      <c r="F9" s="458"/>
      <c r="G9" s="437">
        <f t="shared" si="0"/>
        <v>0</v>
      </c>
      <c r="H9" s="100"/>
    </row>
    <row r="10" spans="1:9" s="73" customFormat="1" ht="18.600000000000001" hidden="1" customHeight="1" outlineLevel="1">
      <c r="A10" s="99"/>
      <c r="B10" s="484" t="s">
        <v>486</v>
      </c>
      <c r="C10" s="79">
        <f t="shared" si="1"/>
        <v>8.3440000000000012</v>
      </c>
      <c r="D10" s="99"/>
      <c r="E10" s="458"/>
      <c r="F10" s="458"/>
      <c r="G10" s="437">
        <f t="shared" si="0"/>
        <v>0</v>
      </c>
      <c r="H10" s="100"/>
    </row>
    <row r="11" spans="1:9" s="78" customFormat="1" ht="18.600000000000001" customHeight="1" collapsed="1">
      <c r="A11" s="74">
        <v>2</v>
      </c>
      <c r="B11" s="75" t="s">
        <v>473</v>
      </c>
      <c r="C11" s="76">
        <f>SUM(C12:C15)</f>
        <v>1075.3340000000003</v>
      </c>
      <c r="D11" s="74" t="s">
        <v>1</v>
      </c>
      <c r="E11" s="457"/>
      <c r="F11" s="457"/>
      <c r="G11" s="437">
        <f t="shared" si="0"/>
        <v>0</v>
      </c>
      <c r="H11" s="77"/>
    </row>
    <row r="12" spans="1:9" s="78" customFormat="1" ht="18.600000000000001" hidden="1" customHeight="1" outlineLevel="1">
      <c r="A12" s="74"/>
      <c r="B12" s="484" t="s">
        <v>487</v>
      </c>
      <c r="C12" s="79">
        <f>tt(B12)</f>
        <v>1021.73</v>
      </c>
      <c r="D12" s="74"/>
      <c r="E12" s="457"/>
      <c r="F12" s="457"/>
      <c r="G12" s="437">
        <f t="shared" si="0"/>
        <v>0</v>
      </c>
      <c r="H12" s="77"/>
    </row>
    <row r="13" spans="1:9" s="78" customFormat="1" ht="18.600000000000001" hidden="1" customHeight="1" outlineLevel="1">
      <c r="A13" s="74"/>
      <c r="B13" s="484" t="s">
        <v>488</v>
      </c>
      <c r="C13" s="79">
        <f>tt(B13)</f>
        <v>24.533999999999999</v>
      </c>
      <c r="D13" s="74"/>
      <c r="E13" s="457"/>
      <c r="F13" s="457"/>
      <c r="G13" s="437">
        <f t="shared" si="0"/>
        <v>0</v>
      </c>
      <c r="H13" s="77"/>
    </row>
    <row r="14" spans="1:9" s="78" customFormat="1" ht="18.600000000000001" hidden="1" customHeight="1" outlineLevel="1">
      <c r="A14" s="74"/>
      <c r="B14" s="484" t="s">
        <v>489</v>
      </c>
      <c r="C14" s="79">
        <f t="shared" ref="C14:C15" si="2">tt(B14)</f>
        <v>17.149999999999999</v>
      </c>
      <c r="D14" s="74"/>
      <c r="E14" s="457"/>
      <c r="F14" s="457"/>
      <c r="G14" s="437">
        <f t="shared" si="0"/>
        <v>0</v>
      </c>
      <c r="H14" s="77"/>
    </row>
    <row r="15" spans="1:9" s="78" customFormat="1" ht="18.600000000000001" hidden="1" customHeight="1" outlineLevel="1">
      <c r="A15" s="74"/>
      <c r="B15" s="484" t="s">
        <v>490</v>
      </c>
      <c r="C15" s="79">
        <f t="shared" si="2"/>
        <v>11.920000000000002</v>
      </c>
      <c r="D15" s="74"/>
      <c r="E15" s="457"/>
      <c r="F15" s="457"/>
      <c r="G15" s="437">
        <f t="shared" si="0"/>
        <v>0</v>
      </c>
      <c r="H15" s="77"/>
    </row>
    <row r="16" spans="1:9" s="78" customFormat="1" ht="18.600000000000001" customHeight="1" collapsed="1">
      <c r="A16" s="74">
        <v>3</v>
      </c>
      <c r="B16" s="75" t="s">
        <v>474</v>
      </c>
      <c r="C16" s="76">
        <f>C11</f>
        <v>1075.3340000000003</v>
      </c>
      <c r="D16" s="74" t="s">
        <v>1</v>
      </c>
      <c r="E16" s="457"/>
      <c r="F16" s="457"/>
      <c r="G16" s="437">
        <f t="shared" si="0"/>
        <v>0</v>
      </c>
      <c r="H16" s="77"/>
    </row>
    <row r="17" spans="1:8" s="78" customFormat="1" ht="18.600000000000001" customHeight="1">
      <c r="A17" s="74">
        <v>4</v>
      </c>
      <c r="B17" s="75" t="s">
        <v>475</v>
      </c>
      <c r="C17" s="76">
        <f>C11*0.3</f>
        <v>322.60020000000009</v>
      </c>
      <c r="D17" s="74" t="s">
        <v>2</v>
      </c>
      <c r="E17" s="457"/>
      <c r="F17" s="457"/>
      <c r="G17" s="437">
        <f t="shared" si="0"/>
        <v>0</v>
      </c>
      <c r="H17" s="77"/>
    </row>
    <row r="18" spans="1:8" s="78" customFormat="1" ht="18.600000000000001" customHeight="1">
      <c r="A18" s="74">
        <v>5</v>
      </c>
      <c r="B18" s="75" t="s">
        <v>491</v>
      </c>
      <c r="C18" s="76">
        <f>+C11*0.2</f>
        <v>215.06680000000006</v>
      </c>
      <c r="D18" s="74" t="s">
        <v>2</v>
      </c>
      <c r="E18" s="457"/>
      <c r="F18" s="457"/>
      <c r="G18" s="437">
        <f t="shared" si="0"/>
        <v>0</v>
      </c>
      <c r="H18" s="77"/>
    </row>
    <row r="19" spans="1:8" s="192" customFormat="1" ht="18.600000000000001" customHeight="1">
      <c r="A19" s="74">
        <v>6</v>
      </c>
      <c r="B19" s="75" t="s">
        <v>670</v>
      </c>
      <c r="C19" s="76">
        <f>C11</f>
        <v>1075.3340000000003</v>
      </c>
      <c r="D19" s="80" t="s">
        <v>1</v>
      </c>
      <c r="E19" s="345"/>
      <c r="F19" s="345"/>
      <c r="G19" s="437">
        <f t="shared" si="0"/>
        <v>0</v>
      </c>
      <c r="H19" s="77"/>
    </row>
    <row r="20" spans="1:8" s="78" customFormat="1" ht="18.600000000000001" customHeight="1">
      <c r="A20" s="74">
        <v>7</v>
      </c>
      <c r="B20" s="75" t="s">
        <v>493</v>
      </c>
      <c r="C20" s="76">
        <f>SUM(C21:C22)</f>
        <v>227.72680000000005</v>
      </c>
      <c r="D20" s="74" t="s">
        <v>2</v>
      </c>
      <c r="E20" s="457"/>
      <c r="F20" s="457"/>
      <c r="G20" s="437">
        <f t="shared" si="0"/>
        <v>0</v>
      </c>
      <c r="H20" s="77"/>
    </row>
    <row r="21" spans="1:8" s="78" customFormat="1" ht="18.600000000000001" hidden="1" customHeight="1" outlineLevel="1">
      <c r="A21" s="74"/>
      <c r="B21" s="484" t="s">
        <v>476</v>
      </c>
      <c r="C21" s="79">
        <f>C11*0.2</f>
        <v>215.06680000000006</v>
      </c>
      <c r="D21" s="74"/>
      <c r="E21" s="457"/>
      <c r="F21" s="457"/>
      <c r="G21" s="437">
        <f t="shared" si="0"/>
        <v>0</v>
      </c>
      <c r="H21" s="77"/>
    </row>
    <row r="22" spans="1:8" s="78" customFormat="1" ht="18.600000000000001" hidden="1" customHeight="1" outlineLevel="1" collapsed="1">
      <c r="A22" s="74"/>
      <c r="B22" s="484" t="s">
        <v>492</v>
      </c>
      <c r="C22" s="79">
        <f t="shared" ref="C22:C24" si="3">tt(B22)</f>
        <v>12.660000000000002</v>
      </c>
      <c r="D22" s="74"/>
      <c r="E22" s="457"/>
      <c r="F22" s="457"/>
      <c r="G22" s="437">
        <f t="shared" si="0"/>
        <v>0</v>
      </c>
      <c r="H22" s="77"/>
    </row>
    <row r="23" spans="1:8" s="78" customFormat="1" ht="18.600000000000001" customHeight="1" collapsed="1">
      <c r="A23" s="74">
        <v>8</v>
      </c>
      <c r="B23" s="56" t="s">
        <v>726</v>
      </c>
      <c r="C23" s="76">
        <f>C24</f>
        <v>81.300000000000011</v>
      </c>
      <c r="D23" s="80" t="s">
        <v>1</v>
      </c>
      <c r="E23" s="457"/>
      <c r="F23" s="457"/>
      <c r="G23" s="437">
        <f t="shared" si="0"/>
        <v>0</v>
      </c>
      <c r="H23" s="77"/>
    </row>
    <row r="24" spans="1:8" s="78" customFormat="1" ht="18.600000000000001" hidden="1" customHeight="1" outlineLevel="1">
      <c r="A24" s="74"/>
      <c r="B24" s="101" t="s">
        <v>494</v>
      </c>
      <c r="C24" s="79">
        <f t="shared" si="3"/>
        <v>81.300000000000011</v>
      </c>
      <c r="D24" s="80"/>
      <c r="E24" s="457"/>
      <c r="F24" s="457"/>
      <c r="G24" s="437">
        <f t="shared" si="0"/>
        <v>0</v>
      </c>
      <c r="H24" s="77"/>
    </row>
    <row r="25" spans="1:8" s="78" customFormat="1" ht="18.600000000000001" customHeight="1" collapsed="1">
      <c r="A25" s="74">
        <v>9</v>
      </c>
      <c r="B25" s="75" t="s">
        <v>477</v>
      </c>
      <c r="C25" s="76">
        <f>SUM(C26:C28)*1.05</f>
        <v>11391.226597860576</v>
      </c>
      <c r="D25" s="74" t="s">
        <v>3</v>
      </c>
      <c r="E25" s="457"/>
      <c r="F25" s="457"/>
      <c r="G25" s="437">
        <f t="shared" si="0"/>
        <v>0</v>
      </c>
      <c r="H25" s="77"/>
    </row>
    <row r="26" spans="1:8" s="78" customFormat="1" ht="18.600000000000001" hidden="1" customHeight="1" outlineLevel="1">
      <c r="A26" s="74"/>
      <c r="B26" s="101" t="s">
        <v>495</v>
      </c>
      <c r="C26" s="79">
        <f t="shared" ref="C26:C34" si="4">tt(B26)</f>
        <v>9548.9303999999975</v>
      </c>
      <c r="D26" s="74"/>
      <c r="E26" s="457"/>
      <c r="F26" s="457"/>
      <c r="G26" s="437">
        <f t="shared" si="0"/>
        <v>0</v>
      </c>
      <c r="H26" s="81"/>
    </row>
    <row r="27" spans="1:8" s="78" customFormat="1" ht="18.600000000000001" hidden="1" customHeight="1" outlineLevel="1">
      <c r="A27" s="74"/>
      <c r="B27" s="101" t="s">
        <v>496</v>
      </c>
      <c r="C27" s="79">
        <f t="shared" si="4"/>
        <v>326.45915897435896</v>
      </c>
      <c r="D27" s="74"/>
      <c r="E27" s="457"/>
      <c r="F27" s="457"/>
      <c r="G27" s="437">
        <f t="shared" si="0"/>
        <v>0</v>
      </c>
      <c r="H27" s="77"/>
    </row>
    <row r="28" spans="1:8" s="78" customFormat="1" ht="18.600000000000001" hidden="1" customHeight="1" outlineLevel="1">
      <c r="A28" s="74"/>
      <c r="B28" s="101" t="s">
        <v>497</v>
      </c>
      <c r="C28" s="79">
        <f t="shared" si="4"/>
        <v>973.39767708333341</v>
      </c>
      <c r="D28" s="74"/>
      <c r="E28" s="457"/>
      <c r="F28" s="457"/>
      <c r="G28" s="437">
        <f t="shared" si="0"/>
        <v>0</v>
      </c>
      <c r="H28" s="77"/>
    </row>
    <row r="29" spans="1:8" s="78" customFormat="1" ht="18.600000000000001" customHeight="1" collapsed="1">
      <c r="A29" s="74">
        <v>10</v>
      </c>
      <c r="B29" s="76" t="s">
        <v>478</v>
      </c>
      <c r="C29" s="82">
        <f>C30</f>
        <v>293.09999999999997</v>
      </c>
      <c r="D29" s="74" t="s">
        <v>5</v>
      </c>
      <c r="E29" s="457"/>
      <c r="F29" s="457"/>
      <c r="G29" s="437">
        <f t="shared" si="0"/>
        <v>0</v>
      </c>
      <c r="H29" s="77"/>
    </row>
    <row r="30" spans="1:8" s="78" customFormat="1" ht="18.600000000000001" hidden="1" customHeight="1" outlineLevel="1">
      <c r="A30" s="74"/>
      <c r="B30" s="101" t="s">
        <v>498</v>
      </c>
      <c r="C30" s="79">
        <f t="shared" si="4"/>
        <v>293.09999999999997</v>
      </c>
      <c r="D30" s="74"/>
      <c r="E30" s="457"/>
      <c r="F30" s="457"/>
      <c r="G30" s="437">
        <f t="shared" si="0"/>
        <v>0</v>
      </c>
      <c r="H30" s="77"/>
    </row>
    <row r="31" spans="1:8" s="78" customFormat="1" ht="18.600000000000001" customHeight="1" collapsed="1">
      <c r="A31" s="74">
        <v>11</v>
      </c>
      <c r="B31" s="76" t="s">
        <v>727</v>
      </c>
      <c r="C31" s="82">
        <f>C32</f>
        <v>23.5</v>
      </c>
      <c r="D31" s="74" t="s">
        <v>5</v>
      </c>
      <c r="E31" s="457"/>
      <c r="F31" s="457"/>
      <c r="G31" s="437">
        <f t="shared" si="0"/>
        <v>0</v>
      </c>
      <c r="H31" s="77"/>
    </row>
    <row r="32" spans="1:8" s="78" customFormat="1" ht="18.600000000000001" hidden="1" customHeight="1" outlineLevel="1">
      <c r="A32" s="74"/>
      <c r="B32" s="101" t="s">
        <v>499</v>
      </c>
      <c r="C32" s="79">
        <f t="shared" si="4"/>
        <v>23.5</v>
      </c>
      <c r="D32" s="74"/>
      <c r="E32" s="457"/>
      <c r="F32" s="457"/>
      <c r="G32" s="437">
        <f t="shared" si="0"/>
        <v>0</v>
      </c>
      <c r="H32" s="77"/>
    </row>
    <row r="33" spans="1:8" s="78" customFormat="1" ht="18.600000000000001" customHeight="1" collapsed="1">
      <c r="A33" s="74">
        <v>12</v>
      </c>
      <c r="B33" s="76" t="s">
        <v>728</v>
      </c>
      <c r="C33" s="82">
        <f>C34</f>
        <v>41.5</v>
      </c>
      <c r="D33" s="74" t="s">
        <v>5</v>
      </c>
      <c r="E33" s="457"/>
      <c r="F33" s="457"/>
      <c r="G33" s="437">
        <f t="shared" si="0"/>
        <v>0</v>
      </c>
      <c r="H33" s="77"/>
    </row>
    <row r="34" spans="1:8" s="78" customFormat="1" ht="18.600000000000001" hidden="1" customHeight="1" outlineLevel="1">
      <c r="A34" s="74"/>
      <c r="B34" s="101" t="s">
        <v>500</v>
      </c>
      <c r="C34" s="79">
        <f t="shared" si="4"/>
        <v>41.5</v>
      </c>
      <c r="D34" s="74"/>
      <c r="E34" s="457"/>
      <c r="F34" s="457"/>
      <c r="G34" s="437">
        <f t="shared" si="0"/>
        <v>0</v>
      </c>
      <c r="H34" s="77"/>
    </row>
    <row r="35" spans="1:8" s="85" customFormat="1" ht="18.600000000000001" customHeight="1" collapsed="1">
      <c r="A35" s="83">
        <v>13</v>
      </c>
      <c r="B35" s="75" t="s">
        <v>479</v>
      </c>
      <c r="C35" s="84">
        <f>C11</f>
        <v>1075.3340000000003</v>
      </c>
      <c r="D35" s="74" t="s">
        <v>1</v>
      </c>
      <c r="E35" s="457"/>
      <c r="F35" s="457"/>
      <c r="G35" s="437">
        <f t="shared" si="0"/>
        <v>0</v>
      </c>
      <c r="H35" s="177"/>
    </row>
    <row r="36" spans="1:8" s="85" customFormat="1" ht="18.600000000000001" customHeight="1">
      <c r="A36" s="515">
        <v>14</v>
      </c>
      <c r="B36" s="516" t="s">
        <v>1489</v>
      </c>
      <c r="C36" s="517">
        <v>607.36</v>
      </c>
      <c r="D36" s="158" t="s">
        <v>5</v>
      </c>
      <c r="E36" s="457"/>
      <c r="F36" s="457"/>
      <c r="G36" s="437"/>
      <c r="H36" s="77"/>
    </row>
    <row r="37" spans="1:8" s="73" customFormat="1" ht="18.600000000000001" customHeight="1">
      <c r="A37" s="87" t="s">
        <v>39</v>
      </c>
      <c r="B37" s="88" t="s">
        <v>480</v>
      </c>
      <c r="C37" s="89"/>
      <c r="D37" s="87"/>
      <c r="E37" s="457"/>
      <c r="F37" s="457"/>
      <c r="G37" s="437"/>
      <c r="H37" s="77"/>
    </row>
    <row r="38" spans="1:8" s="78" customFormat="1" ht="18.600000000000001" customHeight="1">
      <c r="A38" s="74">
        <v>1</v>
      </c>
      <c r="B38" s="75" t="s">
        <v>481</v>
      </c>
      <c r="C38" s="76">
        <f>SUM(C39:C40)</f>
        <v>17.124000000000002</v>
      </c>
      <c r="D38" s="74" t="s">
        <v>2</v>
      </c>
      <c r="E38" s="457"/>
      <c r="F38" s="457"/>
      <c r="G38" s="437">
        <f t="shared" si="0"/>
        <v>0</v>
      </c>
      <c r="H38" s="77"/>
    </row>
    <row r="39" spans="1:8" s="78" customFormat="1" ht="18.600000000000001" hidden="1" customHeight="1" outlineLevel="1">
      <c r="A39" s="74"/>
      <c r="B39" s="101" t="s">
        <v>501</v>
      </c>
      <c r="C39" s="79">
        <f>tt(B39)</f>
        <v>11.508000000000001</v>
      </c>
      <c r="D39" s="74"/>
      <c r="E39" s="457"/>
      <c r="F39" s="457"/>
      <c r="G39" s="437">
        <f t="shared" si="0"/>
        <v>0</v>
      </c>
      <c r="H39" s="77"/>
    </row>
    <row r="40" spans="1:8" s="162" customFormat="1" ht="18.600000000000001" hidden="1" customHeight="1" outlineLevel="1">
      <c r="A40" s="158"/>
      <c r="B40" s="160" t="s">
        <v>502</v>
      </c>
      <c r="C40" s="161">
        <f>tt(B40)</f>
        <v>5.6160000000000005</v>
      </c>
      <c r="D40" s="163"/>
      <c r="E40" s="457"/>
      <c r="F40" s="457"/>
      <c r="G40" s="437">
        <f t="shared" si="0"/>
        <v>0</v>
      </c>
      <c r="H40" s="159"/>
    </row>
    <row r="41" spans="1:8" s="78" customFormat="1" ht="18.600000000000001" customHeight="1" collapsed="1">
      <c r="A41" s="74">
        <v>2</v>
      </c>
      <c r="B41" s="90" t="s">
        <v>482</v>
      </c>
      <c r="C41" s="91">
        <f>SUM(C42:C43)</f>
        <v>171.24</v>
      </c>
      <c r="D41" s="74" t="s">
        <v>1</v>
      </c>
      <c r="E41" s="457"/>
      <c r="F41" s="457"/>
      <c r="G41" s="437">
        <f t="shared" si="0"/>
        <v>0</v>
      </c>
      <c r="H41" s="77"/>
    </row>
    <row r="42" spans="1:8" s="78" customFormat="1" ht="18.600000000000001" hidden="1" customHeight="1" outlineLevel="1">
      <c r="A42" s="74"/>
      <c r="B42" s="101" t="s">
        <v>503</v>
      </c>
      <c r="C42" s="79">
        <f>tt(B42)</f>
        <v>115.08</v>
      </c>
      <c r="D42" s="74"/>
      <c r="E42" s="457"/>
      <c r="F42" s="457"/>
      <c r="G42" s="437">
        <f t="shared" si="0"/>
        <v>0</v>
      </c>
      <c r="H42" s="77"/>
    </row>
    <row r="43" spans="1:8" s="78" customFormat="1" ht="18.600000000000001" hidden="1" customHeight="1" outlineLevel="1">
      <c r="A43" s="74"/>
      <c r="B43" s="101" t="s">
        <v>504</v>
      </c>
      <c r="C43" s="79">
        <f>tt(B43)</f>
        <v>56.160000000000004</v>
      </c>
      <c r="D43" s="74"/>
      <c r="E43" s="457"/>
      <c r="F43" s="457"/>
      <c r="G43" s="437">
        <f t="shared" si="0"/>
        <v>0</v>
      </c>
      <c r="H43" s="77"/>
    </row>
    <row r="44" spans="1:8" s="78" customFormat="1" ht="18.600000000000001" customHeight="1" collapsed="1">
      <c r="A44" s="74">
        <v>3</v>
      </c>
      <c r="B44" s="75" t="s">
        <v>477</v>
      </c>
      <c r="C44" s="76">
        <f>SUM(C45:C46)</f>
        <v>338.19900000000001</v>
      </c>
      <c r="D44" s="74" t="s">
        <v>3</v>
      </c>
      <c r="E44" s="457"/>
      <c r="F44" s="457"/>
      <c r="G44" s="437">
        <f t="shared" si="0"/>
        <v>0</v>
      </c>
      <c r="H44" s="77"/>
    </row>
    <row r="45" spans="1:8" s="78" customFormat="1" ht="18.600000000000001" hidden="1" customHeight="1" outlineLevel="1">
      <c r="A45" s="74"/>
      <c r="B45" s="101" t="s">
        <v>505</v>
      </c>
      <c r="C45" s="79">
        <f>tt(B45)</f>
        <v>227.28299999999999</v>
      </c>
      <c r="D45" s="74"/>
      <c r="E45" s="457"/>
      <c r="F45" s="457"/>
      <c r="G45" s="457"/>
      <c r="H45" s="81"/>
    </row>
    <row r="46" spans="1:8" s="78" customFormat="1" ht="18.600000000000001" hidden="1" customHeight="1" outlineLevel="1">
      <c r="A46" s="74"/>
      <c r="B46" s="101" t="s">
        <v>506</v>
      </c>
      <c r="C46" s="79">
        <f>tt(B46)</f>
        <v>110.91600000000001</v>
      </c>
      <c r="D46" s="74"/>
      <c r="E46" s="457"/>
      <c r="F46" s="457"/>
      <c r="G46" s="457"/>
      <c r="H46" s="81"/>
    </row>
    <row r="47" spans="1:8" s="78" customFormat="1" ht="18.600000000000001" customHeight="1" collapsed="1">
      <c r="A47" s="74"/>
      <c r="B47" s="485"/>
      <c r="C47" s="92"/>
      <c r="D47" s="74"/>
      <c r="E47" s="457"/>
      <c r="F47" s="457"/>
      <c r="G47" s="457"/>
      <c r="H47" s="77"/>
    </row>
    <row r="48" spans="1:8" s="93" customFormat="1" ht="32.4" customHeight="1">
      <c r="A48" s="469"/>
      <c r="B48" s="470" t="s">
        <v>507</v>
      </c>
      <c r="C48" s="471"/>
      <c r="D48" s="470"/>
      <c r="E48" s="487"/>
      <c r="F48" s="487"/>
      <c r="G48" s="488">
        <f>SUM(G6:G47)</f>
        <v>0</v>
      </c>
      <c r="H48" s="472"/>
    </row>
  </sheetData>
  <mergeCells count="11">
    <mergeCell ref="B1:F1"/>
    <mergeCell ref="G1:H1"/>
    <mergeCell ref="B2:F2"/>
    <mergeCell ref="G2:H2"/>
    <mergeCell ref="A3:A4"/>
    <mergeCell ref="B3:B4"/>
    <mergeCell ref="C3:C4"/>
    <mergeCell ref="D3:D4"/>
    <mergeCell ref="E3:F3"/>
    <mergeCell ref="G3:G4"/>
    <mergeCell ref="H3:H4"/>
  </mergeCells>
  <printOptions horizontalCentered="1"/>
  <pageMargins left="0.15" right="0.15" top="0.5" bottom="0.35" header="0.15" footer="0.25"/>
  <pageSetup paperSize="9" scale="72" orientation="landscape" r:id="rId1"/>
  <headerFooter alignWithMargins="0">
    <oddFooter>&amp;A&amp;RPage &amp;P</oddFooter>
  </headerFooter>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showGridLines="0" topLeftCell="B1" zoomScale="80" zoomScaleNormal="80" zoomScaleSheetLayoutView="80" workbookViewId="0">
      <selection activeCell="E6" sqref="E6:F44"/>
    </sheetView>
  </sheetViews>
  <sheetFormatPr defaultColWidth="8.88671875" defaultRowHeight="18" customHeight="1" outlineLevelRow="1"/>
  <cols>
    <col min="1" max="1" width="7.109375" style="109" customWidth="1"/>
    <col min="2" max="2" width="70.33203125" style="110" customWidth="1"/>
    <col min="3" max="3" width="16" style="111" customWidth="1"/>
    <col min="4" max="4" width="16" style="110" customWidth="1"/>
    <col min="5" max="6" width="19.6640625" style="112" customWidth="1"/>
    <col min="7" max="7" width="19.6640625" style="110" customWidth="1"/>
    <col min="8" max="8" width="27.44140625" style="110" customWidth="1"/>
    <col min="9" max="9" width="12.109375" style="66" customWidth="1"/>
    <col min="10" max="10" width="12.44140625" style="66" customWidth="1"/>
    <col min="11" max="16384" width="8.88671875" style="66"/>
  </cols>
  <sheetData>
    <row r="1" spans="1:9" s="285" customFormat="1" ht="41.4" customHeight="1">
      <c r="A1" s="378"/>
      <c r="B1" s="614" t="s">
        <v>1447</v>
      </c>
      <c r="C1" s="614"/>
      <c r="D1" s="614"/>
      <c r="E1" s="614"/>
      <c r="F1" s="614"/>
      <c r="G1" s="629" t="s">
        <v>1474</v>
      </c>
      <c r="H1" s="630"/>
    </row>
    <row r="2" spans="1:9" s="285" customFormat="1" ht="41.4" customHeight="1">
      <c r="A2" s="380"/>
      <c r="B2" s="631" t="s">
        <v>1446</v>
      </c>
      <c r="C2" s="631"/>
      <c r="D2" s="631"/>
      <c r="E2" s="631"/>
      <c r="F2" s="631"/>
      <c r="G2" s="631" t="s">
        <v>1475</v>
      </c>
      <c r="H2" s="632"/>
    </row>
    <row r="3" spans="1:9" s="399" customFormat="1" ht="19.2" customHeight="1">
      <c r="A3" s="633" t="s">
        <v>1438</v>
      </c>
      <c r="B3" s="633" t="s">
        <v>10</v>
      </c>
      <c r="C3" s="634" t="s">
        <v>11</v>
      </c>
      <c r="D3" s="633" t="s">
        <v>12</v>
      </c>
      <c r="E3" s="635" t="s">
        <v>13</v>
      </c>
      <c r="F3" s="635"/>
      <c r="G3" s="634" t="s">
        <v>1439</v>
      </c>
      <c r="H3" s="634" t="s">
        <v>14</v>
      </c>
      <c r="I3" s="398"/>
    </row>
    <row r="4" spans="1:9" s="399" customFormat="1" ht="19.2" customHeight="1">
      <c r="A4" s="633"/>
      <c r="B4" s="633"/>
      <c r="C4" s="634"/>
      <c r="D4" s="633"/>
      <c r="E4" s="375" t="s">
        <v>15</v>
      </c>
      <c r="F4" s="376" t="s">
        <v>16</v>
      </c>
      <c r="G4" s="634"/>
      <c r="H4" s="634"/>
      <c r="I4" s="398"/>
    </row>
    <row r="5" spans="1:9" s="102" customFormat="1" ht="18.600000000000001" customHeight="1">
      <c r="A5" s="475" t="s">
        <v>38</v>
      </c>
      <c r="B5" s="476" t="s">
        <v>508</v>
      </c>
      <c r="C5" s="477"/>
      <c r="D5" s="478"/>
      <c r="E5" s="478"/>
      <c r="F5" s="478"/>
      <c r="G5" s="100"/>
      <c r="H5" s="473"/>
    </row>
    <row r="6" spans="1:9" s="168" customFormat="1" ht="18.600000000000001" customHeight="1">
      <c r="A6" s="164">
        <v>1</v>
      </c>
      <c r="B6" s="165" t="s">
        <v>509</v>
      </c>
      <c r="C6" s="166">
        <f>16.9*10+5.8</f>
        <v>174.8</v>
      </c>
      <c r="D6" s="167" t="s">
        <v>5</v>
      </c>
      <c r="E6" s="403"/>
      <c r="F6" s="403"/>
      <c r="G6" s="433">
        <f>SUM(G8:G11)*C6</f>
        <v>0</v>
      </c>
      <c r="H6" s="636" t="s">
        <v>1476</v>
      </c>
    </row>
    <row r="7" spans="1:9" s="168" customFormat="1" ht="18.600000000000001" customHeight="1">
      <c r="A7" s="164"/>
      <c r="B7" s="467" t="s">
        <v>1477</v>
      </c>
      <c r="C7" s="169"/>
      <c r="D7" s="105"/>
      <c r="E7" s="403"/>
      <c r="F7" s="403"/>
      <c r="G7" s="433"/>
      <c r="H7" s="637"/>
    </row>
    <row r="8" spans="1:9" s="168" customFormat="1" ht="18.600000000000001" customHeight="1">
      <c r="A8" s="164"/>
      <c r="B8" s="468" t="s">
        <v>671</v>
      </c>
      <c r="C8" s="170">
        <f>1.97*1*1.3</f>
        <v>2.5609999999999999</v>
      </c>
      <c r="D8" s="74" t="s">
        <v>2</v>
      </c>
      <c r="E8" s="403"/>
      <c r="F8" s="403"/>
      <c r="G8" s="433">
        <f t="shared" ref="G8:G11" si="0">(E8+F8)*C8</f>
        <v>0</v>
      </c>
      <c r="H8" s="637"/>
    </row>
    <row r="9" spans="1:9" s="168" customFormat="1" ht="18.600000000000001" customHeight="1">
      <c r="A9" s="164"/>
      <c r="B9" s="468" t="s">
        <v>672</v>
      </c>
      <c r="C9" s="170">
        <f>+(1.97-0.22)*1</f>
        <v>1.75</v>
      </c>
      <c r="D9" s="74" t="s">
        <v>2</v>
      </c>
      <c r="E9" s="403"/>
      <c r="F9" s="403"/>
      <c r="G9" s="433">
        <f t="shared" si="0"/>
        <v>0</v>
      </c>
      <c r="H9" s="637"/>
    </row>
    <row r="10" spans="1:9" s="168" customFormat="1" ht="18.600000000000001" customHeight="1">
      <c r="A10" s="164"/>
      <c r="B10" s="468" t="s">
        <v>730</v>
      </c>
      <c r="C10" s="170">
        <f>C8</f>
        <v>2.5609999999999999</v>
      </c>
      <c r="D10" s="74" t="s">
        <v>2</v>
      </c>
      <c r="E10" s="403"/>
      <c r="F10" s="479"/>
      <c r="G10" s="433">
        <f t="shared" si="0"/>
        <v>0</v>
      </c>
      <c r="H10" s="637"/>
    </row>
    <row r="11" spans="1:9" s="168" customFormat="1" ht="18.600000000000001" customHeight="1">
      <c r="A11" s="164"/>
      <c r="B11" s="468" t="s">
        <v>673</v>
      </c>
      <c r="C11" s="170">
        <v>1</v>
      </c>
      <c r="D11" s="74" t="s">
        <v>5</v>
      </c>
      <c r="E11" s="480"/>
      <c r="F11" s="480"/>
      <c r="G11" s="433">
        <f t="shared" si="0"/>
        <v>0</v>
      </c>
      <c r="H11" s="638"/>
    </row>
    <row r="12" spans="1:9" s="102" customFormat="1" ht="18.600000000000001" customHeight="1">
      <c r="A12" s="164">
        <v>2</v>
      </c>
      <c r="B12" s="165" t="s">
        <v>679</v>
      </c>
      <c r="C12" s="166">
        <v>30</v>
      </c>
      <c r="D12" s="167" t="s">
        <v>510</v>
      </c>
      <c r="E12" s="403"/>
      <c r="F12" s="403"/>
      <c r="G12" s="433">
        <f>SUM(G14:G16)*C12</f>
        <v>0</v>
      </c>
      <c r="H12" s="474"/>
    </row>
    <row r="13" spans="1:9" s="102" customFormat="1" ht="18.600000000000001" customHeight="1">
      <c r="A13" s="103"/>
      <c r="B13" s="467" t="s">
        <v>678</v>
      </c>
      <c r="C13" s="104"/>
      <c r="D13" s="106"/>
      <c r="E13" s="480"/>
      <c r="F13" s="480"/>
      <c r="G13" s="433"/>
      <c r="H13" s="367"/>
    </row>
    <row r="14" spans="1:9" s="102" customFormat="1" ht="18.600000000000001" customHeight="1">
      <c r="A14" s="103"/>
      <c r="B14" s="468" t="s">
        <v>674</v>
      </c>
      <c r="C14" s="170">
        <f>0.4*0.6*0.05*2</f>
        <v>2.4E-2</v>
      </c>
      <c r="D14" s="54" t="s">
        <v>2</v>
      </c>
      <c r="E14" s="403"/>
      <c r="F14" s="403"/>
      <c r="G14" s="433">
        <f t="shared" ref="G14:G16" si="1">(E14+F14)*C14</f>
        <v>0</v>
      </c>
      <c r="H14" s="367"/>
    </row>
    <row r="15" spans="1:9" s="102" customFormat="1" ht="18.600000000000001" customHeight="1">
      <c r="A15" s="103"/>
      <c r="B15" s="468" t="s">
        <v>675</v>
      </c>
      <c r="C15" s="170">
        <v>2</v>
      </c>
      <c r="D15" s="106" t="s">
        <v>510</v>
      </c>
      <c r="E15" s="480"/>
      <c r="F15" s="480"/>
      <c r="G15" s="433">
        <f t="shared" si="1"/>
        <v>0</v>
      </c>
      <c r="H15" s="367"/>
    </row>
    <row r="16" spans="1:9" s="102" customFormat="1" ht="18.600000000000001" customHeight="1">
      <c r="A16" s="103"/>
      <c r="B16" s="468" t="s">
        <v>676</v>
      </c>
      <c r="C16" s="170">
        <v>1</v>
      </c>
      <c r="D16" s="106" t="s">
        <v>510</v>
      </c>
      <c r="E16" s="480"/>
      <c r="F16" s="480"/>
      <c r="G16" s="433">
        <f t="shared" si="1"/>
        <v>0</v>
      </c>
      <c r="H16" s="367"/>
    </row>
    <row r="17" spans="1:8" s="102" customFormat="1" ht="18.600000000000001" customHeight="1">
      <c r="A17" s="103"/>
      <c r="B17" s="468" t="s">
        <v>677</v>
      </c>
      <c r="C17" s="170">
        <v>1</v>
      </c>
      <c r="D17" s="106" t="s">
        <v>510</v>
      </c>
      <c r="E17" s="480"/>
      <c r="F17" s="480"/>
      <c r="G17" s="432"/>
      <c r="H17" s="367"/>
    </row>
    <row r="18" spans="1:8" s="102" customFormat="1" ht="18.600000000000001" customHeight="1">
      <c r="A18" s="164">
        <v>3</v>
      </c>
      <c r="B18" s="165" t="s">
        <v>512</v>
      </c>
      <c r="C18" s="166">
        <v>11</v>
      </c>
      <c r="D18" s="167" t="s">
        <v>510</v>
      </c>
      <c r="E18" s="403"/>
      <c r="F18" s="403"/>
      <c r="G18" s="433">
        <f>SUM(G20:G32)*C18</f>
        <v>0</v>
      </c>
      <c r="H18" s="164"/>
    </row>
    <row r="19" spans="1:8" s="102" customFormat="1" ht="18.600000000000001" customHeight="1">
      <c r="A19" s="1"/>
      <c r="B19" s="467" t="s">
        <v>680</v>
      </c>
      <c r="C19" s="104"/>
      <c r="D19" s="74"/>
      <c r="E19" s="480"/>
      <c r="F19" s="480"/>
      <c r="G19" s="433"/>
      <c r="H19" s="107"/>
    </row>
    <row r="20" spans="1:8" s="102" customFormat="1" ht="18.600000000000001" customHeight="1">
      <c r="A20" s="1"/>
      <c r="B20" s="468" t="s">
        <v>671</v>
      </c>
      <c r="C20" s="170">
        <f>1.6*1.6*1.75*1.3</f>
        <v>5.8240000000000007</v>
      </c>
      <c r="D20" s="74" t="s">
        <v>2</v>
      </c>
      <c r="E20" s="480"/>
      <c r="F20" s="403"/>
      <c r="G20" s="433">
        <f t="shared" ref="G20:G32" si="2">(E20+F20)*C20</f>
        <v>0</v>
      </c>
      <c r="H20" s="107"/>
    </row>
    <row r="21" spans="1:8" s="102" customFormat="1" ht="18.600000000000001" customHeight="1">
      <c r="A21" s="1"/>
      <c r="B21" s="468" t="s">
        <v>730</v>
      </c>
      <c r="C21" s="170">
        <f>C20</f>
        <v>5.8240000000000007</v>
      </c>
      <c r="D21" s="74" t="s">
        <v>2</v>
      </c>
      <c r="E21" s="480"/>
      <c r="F21" s="479"/>
      <c r="G21" s="433">
        <f t="shared" si="2"/>
        <v>0</v>
      </c>
      <c r="H21" s="107"/>
    </row>
    <row r="22" spans="1:8" s="102" customFormat="1" ht="18.600000000000001" customHeight="1">
      <c r="A22" s="1"/>
      <c r="B22" s="468" t="s">
        <v>681</v>
      </c>
      <c r="C22" s="104">
        <f>1.6*1.6</f>
        <v>2.5600000000000005</v>
      </c>
      <c r="D22" s="80" t="s">
        <v>1</v>
      </c>
      <c r="E22" s="480"/>
      <c r="F22" s="403"/>
      <c r="G22" s="433">
        <f t="shared" si="2"/>
        <v>0</v>
      </c>
      <c r="H22" s="107"/>
    </row>
    <row r="23" spans="1:8" s="102" customFormat="1" ht="18.600000000000001" customHeight="1">
      <c r="A23" s="1"/>
      <c r="B23" s="468" t="s">
        <v>682</v>
      </c>
      <c r="C23" s="104">
        <f>1.6*1.6*0.05</f>
        <v>0.12800000000000003</v>
      </c>
      <c r="D23" s="74" t="s">
        <v>2</v>
      </c>
      <c r="E23" s="403"/>
      <c r="F23" s="403"/>
      <c r="G23" s="433">
        <f t="shared" si="2"/>
        <v>0</v>
      </c>
      <c r="H23" s="107"/>
    </row>
    <row r="24" spans="1:8" s="102" customFormat="1" ht="18.600000000000001" customHeight="1">
      <c r="A24" s="1"/>
      <c r="B24" s="468" t="s">
        <v>683</v>
      </c>
      <c r="C24" s="104">
        <f>1.4*1.4*0.2+(1.2*2+0.8*2)*1.5*0.2</f>
        <v>1.5920000000000001</v>
      </c>
      <c r="D24" s="74" t="s">
        <v>2</v>
      </c>
      <c r="E24" s="480"/>
      <c r="F24" s="480"/>
      <c r="G24" s="433">
        <f t="shared" si="2"/>
        <v>0</v>
      </c>
      <c r="H24" s="107"/>
    </row>
    <row r="25" spans="1:8" s="102" customFormat="1" ht="18.600000000000001" customHeight="1">
      <c r="A25" s="1"/>
      <c r="B25" s="468" t="s">
        <v>684</v>
      </c>
      <c r="C25" s="104">
        <f>1.4*4*0.2+(1.2*4+0.8*4)*1.5</f>
        <v>13.12</v>
      </c>
      <c r="D25" s="80" t="s">
        <v>1</v>
      </c>
      <c r="E25" s="403"/>
      <c r="F25" s="403"/>
      <c r="G25" s="433">
        <f t="shared" si="2"/>
        <v>0</v>
      </c>
      <c r="H25" s="107"/>
    </row>
    <row r="26" spans="1:8" s="102" customFormat="1" ht="18.600000000000001" customHeight="1">
      <c r="A26" s="1"/>
      <c r="B26" s="468" t="s">
        <v>685</v>
      </c>
      <c r="C26" s="104">
        <f>SUM(C27:C29)*1.05</f>
        <v>80.625825000000006</v>
      </c>
      <c r="D26" s="106" t="s">
        <v>3</v>
      </c>
      <c r="E26" s="403"/>
      <c r="F26" s="403"/>
      <c r="G26" s="433">
        <f t="shared" si="2"/>
        <v>0</v>
      </c>
      <c r="H26" s="107"/>
    </row>
    <row r="27" spans="1:8" s="102" customFormat="1" ht="18.600000000000001" hidden="1" customHeight="1" outlineLevel="1">
      <c r="A27" s="1"/>
      <c r="B27" s="447" t="s">
        <v>686</v>
      </c>
      <c r="C27" s="79">
        <f>tt(B27)</f>
        <v>52.282800000000009</v>
      </c>
      <c r="D27" s="106"/>
      <c r="E27" s="480"/>
      <c r="F27" s="480"/>
      <c r="G27" s="433">
        <f t="shared" si="2"/>
        <v>0</v>
      </c>
      <c r="H27" s="107"/>
    </row>
    <row r="28" spans="1:8" s="102" customFormat="1" ht="18.600000000000001" hidden="1" customHeight="1" outlineLevel="1">
      <c r="A28" s="1"/>
      <c r="B28" s="447" t="s">
        <v>687</v>
      </c>
      <c r="C28" s="79">
        <f>tt(B28)</f>
        <v>23.731199999999998</v>
      </c>
      <c r="D28" s="106"/>
      <c r="E28" s="480"/>
      <c r="F28" s="480"/>
      <c r="G28" s="433">
        <f t="shared" si="2"/>
        <v>0</v>
      </c>
      <c r="H28" s="107"/>
    </row>
    <row r="29" spans="1:8" s="102" customFormat="1" ht="18.600000000000001" hidden="1" customHeight="1" outlineLevel="1">
      <c r="A29" s="1"/>
      <c r="B29" s="447" t="s">
        <v>688</v>
      </c>
      <c r="C29" s="79">
        <f>tt(B29)</f>
        <v>0.77249999999999996</v>
      </c>
      <c r="D29" s="106"/>
      <c r="E29" s="480"/>
      <c r="F29" s="480"/>
      <c r="G29" s="433">
        <f t="shared" si="2"/>
        <v>0</v>
      </c>
      <c r="H29" s="107"/>
    </row>
    <row r="30" spans="1:8" s="102" customFormat="1" ht="18.600000000000001" customHeight="1" collapsed="1">
      <c r="A30" s="1"/>
      <c r="B30" s="468" t="s">
        <v>689</v>
      </c>
      <c r="C30" s="104">
        <f>C31</f>
        <v>11.102</v>
      </c>
      <c r="D30" s="106" t="s">
        <v>3</v>
      </c>
      <c r="E30" s="403"/>
      <c r="F30" s="403"/>
      <c r="G30" s="433">
        <f t="shared" si="2"/>
        <v>0</v>
      </c>
      <c r="H30" s="107"/>
    </row>
    <row r="31" spans="1:8" s="102" customFormat="1" ht="18.600000000000001" hidden="1" customHeight="1" outlineLevel="1">
      <c r="A31" s="1"/>
      <c r="B31" s="447" t="s">
        <v>690</v>
      </c>
      <c r="C31" s="79">
        <f>tt(B31)</f>
        <v>11.102</v>
      </c>
      <c r="D31" s="106"/>
      <c r="E31" s="480"/>
      <c r="F31" s="480"/>
      <c r="G31" s="433">
        <f t="shared" si="2"/>
        <v>0</v>
      </c>
      <c r="H31" s="107"/>
    </row>
    <row r="32" spans="1:8" s="102" customFormat="1" ht="18.600000000000001" customHeight="1" collapsed="1">
      <c r="A32" s="1"/>
      <c r="B32" s="468" t="s">
        <v>691</v>
      </c>
      <c r="C32" s="104">
        <f>C33</f>
        <v>0.72800000000000009</v>
      </c>
      <c r="D32" s="80" t="s">
        <v>1</v>
      </c>
      <c r="E32" s="403"/>
      <c r="F32" s="403"/>
      <c r="G32" s="433">
        <f t="shared" si="2"/>
        <v>0</v>
      </c>
      <c r="H32" s="107"/>
    </row>
    <row r="33" spans="1:8" s="102" customFormat="1" ht="18.600000000000001" hidden="1" customHeight="1" outlineLevel="1">
      <c r="A33" s="1"/>
      <c r="B33" s="447" t="s">
        <v>692</v>
      </c>
      <c r="C33" s="79">
        <f>tt(B33)</f>
        <v>0.72800000000000009</v>
      </c>
      <c r="D33" s="106"/>
      <c r="E33" s="480"/>
      <c r="F33" s="480"/>
      <c r="G33" s="432"/>
      <c r="H33" s="107"/>
    </row>
    <row r="34" spans="1:8" s="168" customFormat="1" ht="18.600000000000001" customHeight="1" collapsed="1">
      <c r="A34" s="164">
        <v>4</v>
      </c>
      <c r="B34" s="165" t="s">
        <v>700</v>
      </c>
      <c r="C34" s="166">
        <v>11</v>
      </c>
      <c r="D34" s="167" t="s">
        <v>510</v>
      </c>
      <c r="E34" s="403"/>
      <c r="F34" s="403"/>
      <c r="G34" s="433">
        <f>SUM(G36:G40)*C34</f>
        <v>0</v>
      </c>
      <c r="H34" s="164"/>
    </row>
    <row r="35" spans="1:8" s="102" customFormat="1" ht="18.600000000000001" customHeight="1">
      <c r="A35" s="164"/>
      <c r="B35" s="467" t="s">
        <v>693</v>
      </c>
      <c r="C35" s="166"/>
      <c r="D35" s="167"/>
      <c r="E35" s="403"/>
      <c r="F35" s="403"/>
      <c r="G35" s="433"/>
      <c r="H35" s="164"/>
    </row>
    <row r="36" spans="1:8" s="102" customFormat="1" ht="18.600000000000001" customHeight="1">
      <c r="A36" s="1"/>
      <c r="B36" s="468" t="s">
        <v>689</v>
      </c>
      <c r="C36" s="104">
        <f>SUM(C37:C39)</f>
        <v>166.74799999999999</v>
      </c>
      <c r="D36" s="106" t="s">
        <v>3</v>
      </c>
      <c r="E36" s="403"/>
      <c r="F36" s="403"/>
      <c r="G36" s="433">
        <f t="shared" ref="G36:G40" si="3">(E36+F36)*C36</f>
        <v>0</v>
      </c>
      <c r="H36" s="107"/>
    </row>
    <row r="37" spans="1:8" s="102" customFormat="1" ht="18.600000000000001" hidden="1" customHeight="1" outlineLevel="1">
      <c r="A37" s="1"/>
      <c r="B37" s="447" t="s">
        <v>694</v>
      </c>
      <c r="C37" s="79">
        <f>tt(B37)</f>
        <v>54.963999999999999</v>
      </c>
      <c r="D37" s="106"/>
      <c r="E37" s="480"/>
      <c r="F37" s="480"/>
      <c r="G37" s="433">
        <f t="shared" si="3"/>
        <v>0</v>
      </c>
      <c r="H37" s="107"/>
    </row>
    <row r="38" spans="1:8" s="102" customFormat="1" ht="18.600000000000001" hidden="1" customHeight="1" outlineLevel="1">
      <c r="A38" s="1"/>
      <c r="B38" s="447" t="s">
        <v>695</v>
      </c>
      <c r="C38" s="79">
        <f>tt(B38)</f>
        <v>101.736</v>
      </c>
      <c r="D38" s="106"/>
      <c r="E38" s="480"/>
      <c r="F38" s="480"/>
      <c r="G38" s="433">
        <f t="shared" si="3"/>
        <v>0</v>
      </c>
      <c r="H38" s="107"/>
    </row>
    <row r="39" spans="1:8" s="102" customFormat="1" ht="18.600000000000001" hidden="1" customHeight="1" outlineLevel="1">
      <c r="A39" s="1"/>
      <c r="B39" s="447" t="s">
        <v>696</v>
      </c>
      <c r="C39" s="79">
        <f>tt(B39)</f>
        <v>10.048</v>
      </c>
      <c r="D39" s="106"/>
      <c r="E39" s="480"/>
      <c r="F39" s="480"/>
      <c r="G39" s="433">
        <f t="shared" si="3"/>
        <v>0</v>
      </c>
      <c r="H39" s="107"/>
    </row>
    <row r="40" spans="1:8" s="102" customFormat="1" ht="18.600000000000001" customHeight="1" collapsed="1">
      <c r="A40" s="1"/>
      <c r="B40" s="468" t="s">
        <v>691</v>
      </c>
      <c r="C40" s="104">
        <f>SUM(C41:C43)</f>
        <v>4.3040000000000003</v>
      </c>
      <c r="D40" s="80" t="s">
        <v>1</v>
      </c>
      <c r="E40" s="403"/>
      <c r="F40" s="403"/>
      <c r="G40" s="433">
        <f t="shared" si="3"/>
        <v>0</v>
      </c>
      <c r="H40" s="107"/>
    </row>
    <row r="41" spans="1:8" s="102" customFormat="1" ht="18.600000000000001" hidden="1" customHeight="1" outlineLevel="1">
      <c r="A41" s="1"/>
      <c r="B41" s="447" t="s">
        <v>697</v>
      </c>
      <c r="C41" s="79">
        <f>tt(B41)</f>
        <v>1.4560000000000002</v>
      </c>
      <c r="D41" s="106"/>
      <c r="E41" s="480"/>
      <c r="F41" s="480"/>
      <c r="G41" s="432"/>
      <c r="H41" s="107"/>
    </row>
    <row r="42" spans="1:8" s="102" customFormat="1" ht="18.600000000000001" hidden="1" customHeight="1" outlineLevel="1">
      <c r="A42" s="1"/>
      <c r="B42" s="447" t="s">
        <v>698</v>
      </c>
      <c r="C42" s="79">
        <f>tt(B42)</f>
        <v>2.5920000000000001</v>
      </c>
      <c r="D42" s="106"/>
      <c r="E42" s="480"/>
      <c r="F42" s="480"/>
      <c r="G42" s="432"/>
      <c r="H42" s="107"/>
    </row>
    <row r="43" spans="1:8" s="102" customFormat="1" ht="18.600000000000001" hidden="1" customHeight="1" outlineLevel="1">
      <c r="A43" s="1"/>
      <c r="B43" s="447" t="s">
        <v>699</v>
      </c>
      <c r="C43" s="79">
        <f>tt(B43)</f>
        <v>0.25600000000000001</v>
      </c>
      <c r="D43" s="106"/>
      <c r="E43" s="480"/>
      <c r="F43" s="480"/>
      <c r="G43" s="432"/>
      <c r="H43" s="107"/>
    </row>
    <row r="44" spans="1:8" s="102" customFormat="1" ht="18.600000000000001" customHeight="1" collapsed="1">
      <c r="A44" s="164">
        <v>5</v>
      </c>
      <c r="B44" s="165" t="s">
        <v>513</v>
      </c>
      <c r="C44" s="166">
        <v>1</v>
      </c>
      <c r="D44" s="167" t="s">
        <v>511</v>
      </c>
      <c r="E44" s="403"/>
      <c r="F44" s="403"/>
      <c r="G44" s="433">
        <v>2000000</v>
      </c>
      <c r="H44" s="164"/>
    </row>
    <row r="45" spans="1:8" ht="18.600000000000001" customHeight="1">
      <c r="A45" s="103"/>
      <c r="B45" s="86"/>
      <c r="C45" s="104"/>
      <c r="D45" s="105"/>
      <c r="E45" s="481"/>
      <c r="F45" s="481"/>
      <c r="G45" s="434"/>
      <c r="H45" s="107"/>
    </row>
    <row r="46" spans="1:8" s="93" customFormat="1" ht="32.4" customHeight="1">
      <c r="A46" s="469"/>
      <c r="B46" s="470" t="s">
        <v>507</v>
      </c>
      <c r="C46" s="471"/>
      <c r="D46" s="470"/>
      <c r="E46" s="482"/>
      <c r="F46" s="482"/>
      <c r="G46" s="483">
        <f>SUM(G6,G12,G18,G34,G44)</f>
        <v>2000000</v>
      </c>
      <c r="H46" s="472"/>
    </row>
  </sheetData>
  <mergeCells count="12">
    <mergeCell ref="H6:H11"/>
    <mergeCell ref="B1:F1"/>
    <mergeCell ref="G1:H1"/>
    <mergeCell ref="B2:F2"/>
    <mergeCell ref="G2:H2"/>
    <mergeCell ref="G3:G4"/>
    <mergeCell ref="H3:H4"/>
    <mergeCell ref="A3:A4"/>
    <mergeCell ref="B3:B4"/>
    <mergeCell ref="C3:C4"/>
    <mergeCell ref="D3:D4"/>
    <mergeCell ref="E3:F3"/>
  </mergeCells>
  <printOptions horizontalCentered="1"/>
  <pageMargins left="0.15" right="0.15" top="0.5" bottom="0.35" header="0.3" footer="0.3"/>
  <pageSetup paperSize="9" scale="72" orientation="landscape" r:id="rId1"/>
  <headerFooter>
    <oddFooter>&amp;A&amp;RPage &amp;P</oddFooter>
  </headerFooter>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1116"/>
  <sheetViews>
    <sheetView showGridLines="0" showZeros="0" tabSelected="1" topLeftCell="C1062" zoomScale="80" zoomScaleNormal="80" zoomScaleSheetLayoutView="80" zoomScalePageLayoutView="125" workbookViewId="0">
      <selection activeCell="G988" sqref="G988"/>
    </sheetView>
  </sheetViews>
  <sheetFormatPr defaultColWidth="8.88671875" defaultRowHeight="13.8" outlineLevelRow="1"/>
  <cols>
    <col min="1" max="1" width="6.6640625" style="11" customWidth="1"/>
    <col min="2" max="2" width="70.33203125" style="11" customWidth="1"/>
    <col min="3" max="4" width="16" style="16" customWidth="1"/>
    <col min="5" max="5" width="16" style="14" customWidth="1"/>
    <col min="6" max="8" width="19.6640625" style="11" customWidth="1"/>
    <col min="9" max="9" width="87.33203125" style="11" bestFit="1" customWidth="1"/>
    <col min="10" max="10" width="8.88671875" style="11"/>
    <col min="11" max="12" width="17.109375" style="11" customWidth="1"/>
    <col min="13" max="13" width="12.88671875" style="11" bestFit="1" customWidth="1"/>
    <col min="14" max="14" width="16.44140625" style="11" bestFit="1" customWidth="1"/>
    <col min="15" max="15" width="18.44140625" style="11" bestFit="1" customWidth="1"/>
    <col min="16" max="16384" width="8.88671875" style="11"/>
  </cols>
  <sheetData>
    <row r="1" spans="1:12" s="285" customFormat="1" ht="41.4" customHeight="1">
      <c r="A1" s="378"/>
      <c r="B1" s="614" t="s">
        <v>1447</v>
      </c>
      <c r="C1" s="614"/>
      <c r="D1" s="614"/>
      <c r="E1" s="614"/>
      <c r="F1" s="614"/>
      <c r="G1" s="614"/>
      <c r="H1" s="629" t="s">
        <v>1471</v>
      </c>
      <c r="I1" s="630"/>
    </row>
    <row r="2" spans="1:12" s="285" customFormat="1" ht="41.4" customHeight="1">
      <c r="A2" s="380"/>
      <c r="B2" s="631" t="s">
        <v>1446</v>
      </c>
      <c r="C2" s="631"/>
      <c r="D2" s="631"/>
      <c r="E2" s="631"/>
      <c r="F2" s="631"/>
      <c r="G2" s="631"/>
      <c r="H2" s="631" t="s">
        <v>1472</v>
      </c>
      <c r="I2" s="632"/>
    </row>
    <row r="3" spans="1:12" s="399" customFormat="1" ht="19.2" customHeight="1">
      <c r="A3" s="633" t="s">
        <v>1438</v>
      </c>
      <c r="B3" s="633" t="s">
        <v>10</v>
      </c>
      <c r="C3" s="634" t="s">
        <v>1542</v>
      </c>
      <c r="D3" s="639" t="s">
        <v>1575</v>
      </c>
      <c r="E3" s="633" t="s">
        <v>12</v>
      </c>
      <c r="F3" s="635" t="s">
        <v>13</v>
      </c>
      <c r="G3" s="635"/>
      <c r="H3" s="634" t="s">
        <v>1439</v>
      </c>
      <c r="I3" s="634" t="s">
        <v>14</v>
      </c>
      <c r="J3" s="398"/>
    </row>
    <row r="4" spans="1:12" s="399" customFormat="1" ht="19.2" customHeight="1">
      <c r="A4" s="633"/>
      <c r="B4" s="633"/>
      <c r="C4" s="634"/>
      <c r="D4" s="640"/>
      <c r="E4" s="633"/>
      <c r="F4" s="375" t="s">
        <v>15</v>
      </c>
      <c r="G4" s="376" t="s">
        <v>16</v>
      </c>
      <c r="H4" s="634"/>
      <c r="I4" s="634"/>
      <c r="J4" s="398"/>
    </row>
    <row r="5" spans="1:12" s="3" customFormat="1" ht="18.600000000000001" customHeight="1">
      <c r="A5" s="51" t="s">
        <v>38</v>
      </c>
      <c r="B5" s="52" t="s">
        <v>284</v>
      </c>
      <c r="C5" s="53"/>
      <c r="D5" s="53"/>
      <c r="E5" s="54"/>
      <c r="F5" s="47"/>
      <c r="G5" s="48"/>
      <c r="H5" s="47"/>
      <c r="I5" s="47"/>
    </row>
    <row r="6" spans="1:12" s="3" customFormat="1" ht="18.600000000000001" customHeight="1">
      <c r="A6" s="55">
        <v>1</v>
      </c>
      <c r="B6" s="56" t="s">
        <v>285</v>
      </c>
      <c r="C6" s="400">
        <f>30*160.9</f>
        <v>4827</v>
      </c>
      <c r="D6" s="400">
        <v>4827</v>
      </c>
      <c r="E6" s="54" t="s">
        <v>1</v>
      </c>
      <c r="F6" s="345"/>
      <c r="G6" s="345"/>
      <c r="H6" s="345">
        <f>(F6+G6)*C6</f>
        <v>0</v>
      </c>
      <c r="I6" s="50"/>
      <c r="K6" s="508"/>
      <c r="L6" s="509"/>
    </row>
    <row r="7" spans="1:12" s="3" customFormat="1" ht="18.600000000000001" customHeight="1">
      <c r="A7" s="55">
        <v>2</v>
      </c>
      <c r="B7" s="65" t="s">
        <v>731</v>
      </c>
      <c r="C7" s="400">
        <f>160.9*4*0.2*0.2+43*18*0.2*0.2+40*4*1*1*0.2</f>
        <v>88.704000000000008</v>
      </c>
      <c r="D7" s="400">
        <v>88.704000000000008</v>
      </c>
      <c r="E7" s="54" t="s">
        <v>1203</v>
      </c>
      <c r="F7" s="345"/>
      <c r="G7" s="345"/>
      <c r="H7" s="345">
        <f t="shared" ref="H7:H78" si="0">(F7+G7)*C7</f>
        <v>0</v>
      </c>
      <c r="I7" s="50"/>
      <c r="K7" s="508"/>
      <c r="L7" s="509"/>
    </row>
    <row r="8" spans="1:12" s="3" customFormat="1" ht="18.600000000000001" customHeight="1">
      <c r="A8" s="55">
        <v>3</v>
      </c>
      <c r="B8" s="56" t="s">
        <v>291</v>
      </c>
      <c r="C8" s="400">
        <f>93*26</f>
        <v>2418</v>
      </c>
      <c r="D8" s="400">
        <v>2418</v>
      </c>
      <c r="E8" s="54" t="s">
        <v>5</v>
      </c>
      <c r="F8" s="345"/>
      <c r="G8" s="345"/>
      <c r="H8" s="345">
        <f t="shared" si="0"/>
        <v>0</v>
      </c>
      <c r="I8" s="50" t="s">
        <v>732</v>
      </c>
      <c r="K8" s="508"/>
      <c r="L8" s="509"/>
    </row>
    <row r="9" spans="1:12" s="3" customFormat="1" ht="18.600000000000001" customHeight="1">
      <c r="A9" s="55">
        <v>4</v>
      </c>
      <c r="B9" s="56" t="s">
        <v>292</v>
      </c>
      <c r="C9" s="400">
        <f>93*2</f>
        <v>186</v>
      </c>
      <c r="D9" s="400">
        <v>186</v>
      </c>
      <c r="E9" s="54" t="s">
        <v>293</v>
      </c>
      <c r="F9" s="345"/>
      <c r="G9" s="345"/>
      <c r="H9" s="345">
        <f t="shared" si="0"/>
        <v>0</v>
      </c>
      <c r="I9" s="50"/>
      <c r="K9" s="508"/>
      <c r="L9" s="509"/>
    </row>
    <row r="10" spans="1:12" s="3" customFormat="1" ht="18.600000000000001" customHeight="1">
      <c r="A10" s="55">
        <v>5</v>
      </c>
      <c r="B10" s="56" t="s">
        <v>294</v>
      </c>
      <c r="C10" s="400">
        <v>93</v>
      </c>
      <c r="D10" s="400">
        <v>93</v>
      </c>
      <c r="E10" s="54" t="s">
        <v>286</v>
      </c>
      <c r="F10" s="345"/>
      <c r="G10" s="345"/>
      <c r="H10" s="345">
        <f t="shared" si="0"/>
        <v>0</v>
      </c>
      <c r="I10" s="50"/>
      <c r="K10" s="508"/>
      <c r="L10" s="509"/>
    </row>
    <row r="11" spans="1:12" s="3" customFormat="1" ht="18.600000000000001" customHeight="1">
      <c r="A11" s="55">
        <v>6</v>
      </c>
      <c r="B11" s="56" t="s">
        <v>789</v>
      </c>
      <c r="C11" s="400">
        <f>101*26</f>
        <v>2626</v>
      </c>
      <c r="D11" s="400">
        <v>2626</v>
      </c>
      <c r="E11" s="54" t="s">
        <v>5</v>
      </c>
      <c r="F11" s="345"/>
      <c r="G11" s="345"/>
      <c r="H11" s="345">
        <f t="shared" si="0"/>
        <v>0</v>
      </c>
      <c r="I11" s="50" t="s">
        <v>732</v>
      </c>
      <c r="K11" s="508"/>
      <c r="L11" s="509"/>
    </row>
    <row r="12" spans="1:12" s="3" customFormat="1" ht="18.600000000000001" customHeight="1">
      <c r="A12" s="55">
        <v>7</v>
      </c>
      <c r="B12" s="56" t="s">
        <v>790</v>
      </c>
      <c r="C12" s="400">
        <f>101*2</f>
        <v>202</v>
      </c>
      <c r="D12" s="400">
        <v>202</v>
      </c>
      <c r="E12" s="54" t="s">
        <v>293</v>
      </c>
      <c r="F12" s="345"/>
      <c r="G12" s="345"/>
      <c r="H12" s="345">
        <f t="shared" si="0"/>
        <v>0</v>
      </c>
      <c r="I12" s="50"/>
      <c r="K12" s="508"/>
      <c r="L12" s="509"/>
    </row>
    <row r="13" spans="1:12" s="3" customFormat="1" ht="18.600000000000001" customHeight="1">
      <c r="A13" s="55">
        <v>8</v>
      </c>
      <c r="B13" s="56" t="s">
        <v>791</v>
      </c>
      <c r="C13" s="400">
        <v>101</v>
      </c>
      <c r="D13" s="400">
        <v>101</v>
      </c>
      <c r="E13" s="54" t="s">
        <v>286</v>
      </c>
      <c r="F13" s="345"/>
      <c r="G13" s="345"/>
      <c r="H13" s="345">
        <f t="shared" si="0"/>
        <v>0</v>
      </c>
      <c r="I13" s="50"/>
      <c r="K13" s="508"/>
      <c r="L13" s="509"/>
    </row>
    <row r="14" spans="1:12" s="3" customFormat="1" ht="18.600000000000001" customHeight="1">
      <c r="A14" s="55">
        <v>9</v>
      </c>
      <c r="B14" s="56" t="s">
        <v>287</v>
      </c>
      <c r="C14" s="400">
        <f>SUM(C15:C23)*1.3</f>
        <v>433.73759000000007</v>
      </c>
      <c r="D14" s="400">
        <v>368.57600000000008</v>
      </c>
      <c r="E14" s="54" t="s">
        <v>2</v>
      </c>
      <c r="F14" s="345"/>
      <c r="G14" s="345"/>
      <c r="H14" s="345">
        <f t="shared" si="0"/>
        <v>0</v>
      </c>
      <c r="I14" s="50"/>
      <c r="K14" s="508"/>
      <c r="L14" s="509"/>
    </row>
    <row r="15" spans="1:12" s="591" customFormat="1" ht="18.600000000000001" customHeight="1" outlineLevel="1">
      <c r="A15" s="586"/>
      <c r="B15" s="587" t="s">
        <v>1544</v>
      </c>
      <c r="C15" s="588">
        <f t="shared" ref="C15:C24" si="1">tt(B15)</f>
        <v>9.9220000000000006</v>
      </c>
      <c r="D15" s="588">
        <v>8.8000000000000007</v>
      </c>
      <c r="E15" s="589"/>
      <c r="F15" s="563"/>
      <c r="G15" s="563"/>
      <c r="H15" s="563">
        <f t="shared" si="0"/>
        <v>0</v>
      </c>
      <c r="I15" s="590"/>
      <c r="K15" s="592"/>
      <c r="L15" s="593"/>
    </row>
    <row r="16" spans="1:12" s="591" customFormat="1" ht="18.600000000000001" customHeight="1" outlineLevel="1">
      <c r="A16" s="586"/>
      <c r="B16" s="587" t="s">
        <v>1545</v>
      </c>
      <c r="C16" s="588">
        <f t="shared" si="1"/>
        <v>74.415000000000006</v>
      </c>
      <c r="D16" s="588">
        <v>52.800000000000004</v>
      </c>
      <c r="E16" s="589"/>
      <c r="F16" s="563"/>
      <c r="G16" s="563"/>
      <c r="H16" s="563">
        <f t="shared" si="0"/>
        <v>0</v>
      </c>
      <c r="I16" s="590"/>
      <c r="K16" s="592"/>
      <c r="L16" s="593"/>
    </row>
    <row r="17" spans="1:12" s="591" customFormat="1" ht="18.600000000000001" customHeight="1" outlineLevel="1">
      <c r="A17" s="586"/>
      <c r="B17" s="587" t="s">
        <v>1546</v>
      </c>
      <c r="C17" s="588">
        <f t="shared" si="1"/>
        <v>19.844000000000001</v>
      </c>
      <c r="D17" s="588">
        <v>17.600000000000001</v>
      </c>
      <c r="E17" s="589"/>
      <c r="F17" s="563"/>
      <c r="G17" s="563"/>
      <c r="H17" s="563">
        <f t="shared" si="0"/>
        <v>0</v>
      </c>
      <c r="I17" s="590"/>
      <c r="K17" s="592"/>
      <c r="L17" s="593"/>
    </row>
    <row r="18" spans="1:12" s="591" customFormat="1" ht="18.600000000000001" customHeight="1" outlineLevel="1">
      <c r="A18" s="586"/>
      <c r="B18" s="587" t="s">
        <v>1547</v>
      </c>
      <c r="C18" s="588">
        <f t="shared" si="1"/>
        <v>9.0750000000000011</v>
      </c>
      <c r="D18" s="588">
        <v>8.25</v>
      </c>
      <c r="E18" s="589"/>
      <c r="F18" s="563"/>
      <c r="G18" s="563"/>
      <c r="H18" s="563">
        <f t="shared" si="0"/>
        <v>0</v>
      </c>
      <c r="I18" s="590"/>
      <c r="K18" s="592"/>
      <c r="L18" s="593"/>
    </row>
    <row r="19" spans="1:12" s="591" customFormat="1" ht="18.600000000000001" customHeight="1" outlineLevel="1">
      <c r="A19" s="586"/>
      <c r="B19" s="587" t="s">
        <v>1548</v>
      </c>
      <c r="C19" s="588">
        <f t="shared" si="1"/>
        <v>27.225000000000001</v>
      </c>
      <c r="D19" s="588">
        <v>24.75</v>
      </c>
      <c r="E19" s="589"/>
      <c r="F19" s="563"/>
      <c r="G19" s="563"/>
      <c r="H19" s="563">
        <f t="shared" si="0"/>
        <v>0</v>
      </c>
      <c r="I19" s="590"/>
      <c r="K19" s="592"/>
      <c r="L19" s="593"/>
    </row>
    <row r="20" spans="1:12" s="591" customFormat="1" ht="18.600000000000001" customHeight="1" outlineLevel="1">
      <c r="A20" s="586"/>
      <c r="B20" s="587" t="s">
        <v>1549</v>
      </c>
      <c r="C20" s="588">
        <f t="shared" si="1"/>
        <v>113.85495</v>
      </c>
      <c r="D20" s="588">
        <v>100.98</v>
      </c>
      <c r="E20" s="589"/>
      <c r="F20" s="563"/>
      <c r="G20" s="563"/>
      <c r="H20" s="563">
        <f t="shared" si="0"/>
        <v>0</v>
      </c>
      <c r="I20" s="590"/>
      <c r="K20" s="592"/>
      <c r="L20" s="593"/>
    </row>
    <row r="21" spans="1:12" s="591" customFormat="1" ht="18.600000000000001" customHeight="1" outlineLevel="1">
      <c r="A21" s="586"/>
      <c r="B21" s="587" t="s">
        <v>1550</v>
      </c>
      <c r="C21" s="588">
        <f t="shared" si="1"/>
        <v>6.9003000000000005</v>
      </c>
      <c r="D21" s="588">
        <v>6.12</v>
      </c>
      <c r="E21" s="589"/>
      <c r="F21" s="563"/>
      <c r="G21" s="563"/>
      <c r="H21" s="563">
        <f t="shared" si="0"/>
        <v>0</v>
      </c>
      <c r="I21" s="590"/>
      <c r="K21" s="592"/>
      <c r="L21" s="593"/>
    </row>
    <row r="22" spans="1:12" s="591" customFormat="1" ht="18.600000000000001" customHeight="1" outlineLevel="1">
      <c r="A22" s="586"/>
      <c r="B22" s="587" t="s">
        <v>1551</v>
      </c>
      <c r="C22" s="588">
        <f t="shared" si="1"/>
        <v>56.623049999999999</v>
      </c>
      <c r="D22" s="588">
        <v>50.220000000000006</v>
      </c>
      <c r="E22" s="589"/>
      <c r="F22" s="563"/>
      <c r="G22" s="563"/>
      <c r="H22" s="563">
        <f t="shared" si="0"/>
        <v>0</v>
      </c>
      <c r="I22" s="590"/>
      <c r="K22" s="592"/>
      <c r="L22" s="593"/>
    </row>
    <row r="23" spans="1:12" s="591" customFormat="1" ht="18.600000000000001" customHeight="1" outlineLevel="1">
      <c r="A23" s="586"/>
      <c r="B23" s="587" t="s">
        <v>1552</v>
      </c>
      <c r="C23" s="588">
        <f t="shared" si="1"/>
        <v>15.785</v>
      </c>
      <c r="D23" s="588">
        <v>14</v>
      </c>
      <c r="E23" s="589"/>
      <c r="F23" s="563"/>
      <c r="G23" s="563"/>
      <c r="H23" s="563">
        <f t="shared" si="0"/>
        <v>0</v>
      </c>
      <c r="I23" s="590"/>
      <c r="K23" s="592"/>
      <c r="L23" s="593"/>
    </row>
    <row r="24" spans="1:12" s="591" customFormat="1" ht="18.600000000000001" customHeight="1" outlineLevel="1">
      <c r="A24" s="586"/>
      <c r="B24" s="587" t="s">
        <v>1553</v>
      </c>
      <c r="C24" s="588">
        <f t="shared" si="1"/>
        <v>25.198250000000002</v>
      </c>
      <c r="D24" s="588"/>
      <c r="E24" s="589"/>
      <c r="F24" s="563"/>
      <c r="G24" s="563"/>
      <c r="H24" s="563"/>
      <c r="I24" s="590" t="s">
        <v>1543</v>
      </c>
      <c r="K24" s="592"/>
      <c r="L24" s="593"/>
    </row>
    <row r="25" spans="1:12" s="591" customFormat="1" ht="18.600000000000001" customHeight="1" outlineLevel="1">
      <c r="A25" s="586"/>
      <c r="B25" s="587" t="s">
        <v>1554</v>
      </c>
      <c r="C25" s="588">
        <f t="shared" ref="C25:C31" si="2">tt(B25)</f>
        <v>39.869500000000009</v>
      </c>
      <c r="D25" s="588"/>
      <c r="E25" s="589"/>
      <c r="F25" s="563"/>
      <c r="G25" s="563"/>
      <c r="H25" s="563"/>
      <c r="I25" s="590"/>
      <c r="K25" s="592"/>
      <c r="L25" s="593"/>
    </row>
    <row r="26" spans="1:12" s="591" customFormat="1" ht="18.600000000000001" customHeight="1" outlineLevel="1">
      <c r="A26" s="586"/>
      <c r="B26" s="587" t="s">
        <v>1555</v>
      </c>
      <c r="C26" s="588">
        <f t="shared" si="2"/>
        <v>69.3</v>
      </c>
      <c r="D26" s="588"/>
      <c r="E26" s="589"/>
      <c r="F26" s="563"/>
      <c r="G26" s="563"/>
      <c r="H26" s="563"/>
      <c r="I26" s="590"/>
      <c r="K26" s="592"/>
      <c r="L26" s="593"/>
    </row>
    <row r="27" spans="1:12" s="591" customFormat="1" ht="18.600000000000001" customHeight="1" outlineLevel="1">
      <c r="A27" s="586"/>
      <c r="B27" s="587" t="s">
        <v>1556</v>
      </c>
      <c r="C27" s="588">
        <f t="shared" si="2"/>
        <v>23.759999999999998</v>
      </c>
      <c r="D27" s="588"/>
      <c r="E27" s="589"/>
      <c r="F27" s="563"/>
      <c r="G27" s="563"/>
      <c r="H27" s="563"/>
      <c r="I27" s="590"/>
      <c r="K27" s="592"/>
      <c r="L27" s="593"/>
    </row>
    <row r="28" spans="1:12" s="591" customFormat="1" ht="18.600000000000001" customHeight="1" outlineLevel="1">
      <c r="A28" s="586"/>
      <c r="B28" s="587" t="s">
        <v>1557</v>
      </c>
      <c r="C28" s="588">
        <f t="shared" si="2"/>
        <v>24.725250000000003</v>
      </c>
      <c r="D28" s="588"/>
      <c r="E28" s="589"/>
      <c r="F28" s="563"/>
      <c r="G28" s="563"/>
      <c r="H28" s="563"/>
      <c r="I28" s="590"/>
      <c r="K28" s="592"/>
      <c r="L28" s="593"/>
    </row>
    <row r="29" spans="1:12" s="591" customFormat="1" ht="18.600000000000001" customHeight="1" outlineLevel="1">
      <c r="A29" s="586"/>
      <c r="B29" s="587" t="s">
        <v>1558</v>
      </c>
      <c r="C29" s="588">
        <f t="shared" si="2"/>
        <v>14.429250000000003</v>
      </c>
      <c r="D29" s="588"/>
      <c r="E29" s="589"/>
      <c r="F29" s="563"/>
      <c r="G29" s="563"/>
      <c r="H29" s="563"/>
      <c r="I29" s="590"/>
      <c r="K29" s="592"/>
      <c r="L29" s="593"/>
    </row>
    <row r="30" spans="1:12" s="591" customFormat="1" ht="18.600000000000001" customHeight="1" outlineLevel="1">
      <c r="A30" s="586"/>
      <c r="B30" s="587" t="s">
        <v>1559</v>
      </c>
      <c r="C30" s="588">
        <f t="shared" si="2"/>
        <v>18.150000000000002</v>
      </c>
      <c r="D30" s="588"/>
      <c r="E30" s="589"/>
      <c r="F30" s="563"/>
      <c r="G30" s="563"/>
      <c r="H30" s="563"/>
      <c r="I30" s="590"/>
      <c r="K30" s="592"/>
      <c r="L30" s="593"/>
    </row>
    <row r="31" spans="1:12" s="591" customFormat="1" ht="18.600000000000001" customHeight="1" outlineLevel="1">
      <c r="A31" s="586"/>
      <c r="B31" s="587" t="s">
        <v>1560</v>
      </c>
      <c r="C31" s="588">
        <f t="shared" si="2"/>
        <v>32.065000000000005</v>
      </c>
      <c r="D31" s="588"/>
      <c r="E31" s="589"/>
      <c r="F31" s="563"/>
      <c r="G31" s="563"/>
      <c r="H31" s="563"/>
      <c r="I31" s="590"/>
      <c r="K31" s="592"/>
      <c r="L31" s="593"/>
    </row>
    <row r="32" spans="1:12" s="3" customFormat="1" ht="18.600000000000001" customHeight="1">
      <c r="A32" s="55">
        <v>10</v>
      </c>
      <c r="B32" s="56" t="s">
        <v>288</v>
      </c>
      <c r="C32" s="400">
        <f>C14-128.96</f>
        <v>304.77759000000003</v>
      </c>
      <c r="D32" s="400">
        <v>344.20827999999995</v>
      </c>
      <c r="E32" s="54" t="s">
        <v>2</v>
      </c>
      <c r="F32" s="345"/>
      <c r="G32" s="345"/>
      <c r="H32" s="345">
        <f t="shared" si="0"/>
        <v>0</v>
      </c>
      <c r="I32" s="50"/>
      <c r="K32" s="508"/>
      <c r="L32" s="509"/>
    </row>
    <row r="33" spans="1:12" s="3" customFormat="1" ht="18.600000000000001" customHeight="1">
      <c r="A33" s="55">
        <v>11</v>
      </c>
      <c r="B33" s="445" t="s">
        <v>289</v>
      </c>
      <c r="C33" s="419">
        <f>SUM(C35:C62)</f>
        <v>2969.7749999999996</v>
      </c>
      <c r="D33" s="597">
        <v>2963.1749999999997</v>
      </c>
      <c r="E33" s="54" t="s">
        <v>1</v>
      </c>
      <c r="F33" s="345"/>
      <c r="G33" s="345"/>
      <c r="H33" s="345">
        <f t="shared" si="0"/>
        <v>0</v>
      </c>
      <c r="I33" s="50"/>
      <c r="K33" s="508"/>
      <c r="L33" s="509"/>
    </row>
    <row r="34" spans="1:12" s="3" customFormat="1" ht="18.600000000000001" customHeight="1" outlineLevel="1">
      <c r="A34" s="55"/>
      <c r="B34" s="59" t="s">
        <v>295</v>
      </c>
      <c r="C34" s="439"/>
      <c r="D34" s="598"/>
      <c r="E34" s="58"/>
      <c r="F34" s="345"/>
      <c r="G34" s="345"/>
      <c r="H34" s="345">
        <f t="shared" si="0"/>
        <v>0</v>
      </c>
      <c r="I34" s="50"/>
      <c r="K34" s="508"/>
      <c r="L34" s="509"/>
    </row>
    <row r="35" spans="1:12" s="3" customFormat="1" ht="18.600000000000001" customHeight="1" outlineLevel="1">
      <c r="A35" s="55"/>
      <c r="B35" s="444" t="s">
        <v>983</v>
      </c>
      <c r="C35" s="438">
        <f t="shared" ref="C35:C43" si="3">tt(B35)</f>
        <v>4.4000000000000004</v>
      </c>
      <c r="D35" s="599">
        <v>4.4000000000000004</v>
      </c>
      <c r="E35" s="57"/>
      <c r="F35" s="345"/>
      <c r="G35" s="345"/>
      <c r="H35" s="345">
        <f t="shared" si="0"/>
        <v>0</v>
      </c>
      <c r="I35" s="50"/>
      <c r="K35" s="508"/>
      <c r="L35" s="509"/>
    </row>
    <row r="36" spans="1:12" s="591" customFormat="1" ht="18.600000000000001" customHeight="1" outlineLevel="1">
      <c r="A36" s="586"/>
      <c r="B36" s="587" t="s">
        <v>1540</v>
      </c>
      <c r="C36" s="588">
        <f t="shared" si="3"/>
        <v>33</v>
      </c>
      <c r="D36" s="599">
        <v>26.400000000000002</v>
      </c>
      <c r="E36" s="594"/>
      <c r="F36" s="563"/>
      <c r="G36" s="563"/>
      <c r="H36" s="563">
        <f t="shared" si="0"/>
        <v>0</v>
      </c>
      <c r="I36" s="590"/>
      <c r="K36" s="592"/>
      <c r="L36" s="593"/>
    </row>
    <row r="37" spans="1:12" s="3" customFormat="1" ht="18.600000000000001" customHeight="1" outlineLevel="1">
      <c r="A37" s="55"/>
      <c r="B37" s="444" t="s">
        <v>984</v>
      </c>
      <c r="C37" s="438">
        <f t="shared" si="3"/>
        <v>8.8000000000000007</v>
      </c>
      <c r="D37" s="599">
        <v>8.8000000000000007</v>
      </c>
      <c r="E37" s="57"/>
      <c r="F37" s="345"/>
      <c r="G37" s="345"/>
      <c r="H37" s="345">
        <f t="shared" si="0"/>
        <v>0</v>
      </c>
      <c r="I37" s="50"/>
      <c r="K37" s="508"/>
      <c r="L37" s="509"/>
    </row>
    <row r="38" spans="1:12" s="3" customFormat="1" ht="18.600000000000001" customHeight="1" outlineLevel="1">
      <c r="A38" s="55"/>
      <c r="B38" s="444" t="s">
        <v>985</v>
      </c>
      <c r="C38" s="438">
        <f t="shared" si="3"/>
        <v>11</v>
      </c>
      <c r="D38" s="599">
        <v>11</v>
      </c>
      <c r="E38" s="57"/>
      <c r="F38" s="345"/>
      <c r="G38" s="345"/>
      <c r="H38" s="345">
        <f t="shared" si="0"/>
        <v>0</v>
      </c>
      <c r="I38" s="50"/>
      <c r="K38" s="508"/>
      <c r="L38" s="509"/>
    </row>
    <row r="39" spans="1:12" s="3" customFormat="1" ht="18.600000000000001" customHeight="1" outlineLevel="1">
      <c r="A39" s="55"/>
      <c r="B39" s="444" t="s">
        <v>986</v>
      </c>
      <c r="C39" s="438">
        <f t="shared" si="3"/>
        <v>33</v>
      </c>
      <c r="D39" s="599">
        <v>33</v>
      </c>
      <c r="E39" s="57"/>
      <c r="F39" s="345"/>
      <c r="G39" s="345"/>
      <c r="H39" s="345">
        <f t="shared" si="0"/>
        <v>0</v>
      </c>
      <c r="I39" s="50"/>
      <c r="K39" s="508"/>
      <c r="L39" s="509"/>
    </row>
    <row r="40" spans="1:12" s="3" customFormat="1" ht="18.600000000000001" customHeight="1" outlineLevel="1">
      <c r="A40" s="55"/>
      <c r="B40" s="444" t="s">
        <v>987</v>
      </c>
      <c r="C40" s="438">
        <f t="shared" si="3"/>
        <v>50.49</v>
      </c>
      <c r="D40" s="599">
        <v>50.49</v>
      </c>
      <c r="E40" s="57"/>
      <c r="F40" s="345"/>
      <c r="G40" s="345"/>
      <c r="H40" s="345">
        <f t="shared" si="0"/>
        <v>0</v>
      </c>
      <c r="I40" s="50"/>
      <c r="K40" s="508"/>
      <c r="L40" s="509"/>
    </row>
    <row r="41" spans="1:12" s="3" customFormat="1" ht="18.600000000000001" customHeight="1" outlineLevel="1">
      <c r="A41" s="55"/>
      <c r="B41" s="444" t="s">
        <v>988</v>
      </c>
      <c r="C41" s="438">
        <f t="shared" si="3"/>
        <v>3.06</v>
      </c>
      <c r="D41" s="599">
        <v>3.06</v>
      </c>
      <c r="E41" s="57"/>
      <c r="F41" s="345"/>
      <c r="G41" s="345"/>
      <c r="H41" s="345">
        <f t="shared" si="0"/>
        <v>0</v>
      </c>
      <c r="I41" s="50"/>
      <c r="K41" s="508"/>
      <c r="L41" s="509"/>
    </row>
    <row r="42" spans="1:12" s="3" customFormat="1" ht="18.600000000000001" customHeight="1" outlineLevel="1">
      <c r="A42" s="55"/>
      <c r="B42" s="444" t="s">
        <v>989</v>
      </c>
      <c r="C42" s="438">
        <f t="shared" si="3"/>
        <v>25.110000000000003</v>
      </c>
      <c r="D42" s="599">
        <v>25.110000000000003</v>
      </c>
      <c r="E42" s="57"/>
      <c r="F42" s="345"/>
      <c r="G42" s="345"/>
      <c r="H42" s="345">
        <f t="shared" si="0"/>
        <v>0</v>
      </c>
      <c r="I42" s="50"/>
      <c r="K42" s="508"/>
      <c r="L42" s="509"/>
    </row>
    <row r="43" spans="1:12" s="3" customFormat="1" ht="18.600000000000001" customHeight="1" outlineLevel="1">
      <c r="A43" s="55"/>
      <c r="B43" s="444" t="s">
        <v>990</v>
      </c>
      <c r="C43" s="438">
        <f t="shared" si="3"/>
        <v>7</v>
      </c>
      <c r="D43" s="599">
        <v>7</v>
      </c>
      <c r="E43" s="57"/>
      <c r="F43" s="345"/>
      <c r="G43" s="345"/>
      <c r="H43" s="345">
        <f t="shared" si="0"/>
        <v>0</v>
      </c>
      <c r="I43" s="50"/>
      <c r="K43" s="508"/>
      <c r="L43" s="509"/>
    </row>
    <row r="44" spans="1:12" s="3" customFormat="1" ht="18.600000000000001" customHeight="1" outlineLevel="1">
      <c r="A44" s="55"/>
      <c r="B44" s="59" t="s">
        <v>299</v>
      </c>
      <c r="C44" s="438"/>
      <c r="D44" s="438"/>
      <c r="E44" s="57"/>
      <c r="F44" s="345"/>
      <c r="G44" s="345"/>
      <c r="H44" s="345">
        <f t="shared" si="0"/>
        <v>0</v>
      </c>
      <c r="I44" s="50"/>
      <c r="K44" s="508"/>
      <c r="L44" s="509"/>
    </row>
    <row r="45" spans="1:12" s="3" customFormat="1" ht="18.600000000000001" customHeight="1" outlineLevel="1">
      <c r="A45" s="55"/>
      <c r="B45" s="446" t="s">
        <v>798</v>
      </c>
      <c r="C45" s="438"/>
      <c r="D45" s="438"/>
      <c r="E45" s="57"/>
      <c r="F45" s="345"/>
      <c r="G45" s="345"/>
      <c r="H45" s="345">
        <f t="shared" si="0"/>
        <v>0</v>
      </c>
      <c r="I45" s="50"/>
      <c r="K45" s="508"/>
      <c r="L45" s="509"/>
    </row>
    <row r="46" spans="1:12" s="3" customFormat="1" ht="18.600000000000001" customHeight="1" outlineLevel="1">
      <c r="A46" s="55"/>
      <c r="B46" s="444" t="s">
        <v>992</v>
      </c>
      <c r="C46" s="438">
        <f>tt(B46)</f>
        <v>93.8</v>
      </c>
      <c r="D46" s="438">
        <v>93.8</v>
      </c>
      <c r="E46" s="57"/>
      <c r="F46" s="345"/>
      <c r="G46" s="345"/>
      <c r="H46" s="345">
        <f t="shared" si="0"/>
        <v>0</v>
      </c>
      <c r="I46" s="50"/>
      <c r="K46" s="508"/>
      <c r="L46" s="509"/>
    </row>
    <row r="47" spans="1:12" s="3" customFormat="1" ht="18.600000000000001" customHeight="1" outlineLevel="1">
      <c r="A47" s="55"/>
      <c r="B47" s="446" t="s">
        <v>800</v>
      </c>
      <c r="C47" s="438"/>
      <c r="D47" s="438"/>
      <c r="E47" s="57"/>
      <c r="F47" s="345"/>
      <c r="G47" s="345"/>
      <c r="H47" s="345">
        <f t="shared" si="0"/>
        <v>0</v>
      </c>
      <c r="I47" s="50"/>
      <c r="K47" s="508"/>
      <c r="L47" s="509"/>
    </row>
    <row r="48" spans="1:12" s="3" customFormat="1" ht="18.600000000000001" customHeight="1" outlineLevel="1">
      <c r="A48" s="55"/>
      <c r="B48" s="444" t="s">
        <v>993</v>
      </c>
      <c r="C48" s="438">
        <f>tt(B48)</f>
        <v>33.599999999999994</v>
      </c>
      <c r="D48" s="438">
        <v>33.599999999999994</v>
      </c>
      <c r="E48" s="57"/>
      <c r="F48" s="345"/>
      <c r="G48" s="345"/>
      <c r="H48" s="345">
        <f t="shared" si="0"/>
        <v>0</v>
      </c>
      <c r="I48" s="50"/>
      <c r="K48" s="508"/>
      <c r="L48" s="509"/>
    </row>
    <row r="49" spans="1:12" s="3" customFormat="1" ht="18.600000000000001" customHeight="1" outlineLevel="1">
      <c r="A49" s="55"/>
      <c r="B49" s="446" t="s">
        <v>802</v>
      </c>
      <c r="C49" s="438"/>
      <c r="D49" s="438"/>
      <c r="E49" s="57"/>
      <c r="F49" s="345"/>
      <c r="G49" s="345"/>
      <c r="H49" s="345">
        <f t="shared" si="0"/>
        <v>0</v>
      </c>
      <c r="I49" s="50"/>
      <c r="K49" s="508"/>
      <c r="L49" s="509"/>
    </row>
    <row r="50" spans="1:12" s="3" customFormat="1" ht="18.600000000000001" customHeight="1" outlineLevel="1">
      <c r="A50" s="55"/>
      <c r="B50" s="444" t="s">
        <v>994</v>
      </c>
      <c r="C50" s="438">
        <f>tt(B50)</f>
        <v>32.94</v>
      </c>
      <c r="D50" s="438">
        <v>32.94</v>
      </c>
      <c r="E50" s="57"/>
      <c r="F50" s="345"/>
      <c r="G50" s="345"/>
      <c r="H50" s="345">
        <f t="shared" si="0"/>
        <v>0</v>
      </c>
      <c r="I50" s="50"/>
      <c r="K50" s="508"/>
      <c r="L50" s="509"/>
    </row>
    <row r="51" spans="1:12" s="3" customFormat="1" ht="18.600000000000001" customHeight="1" outlineLevel="1">
      <c r="A51" s="55"/>
      <c r="B51" s="446" t="s">
        <v>804</v>
      </c>
      <c r="C51" s="438"/>
      <c r="D51" s="438"/>
      <c r="E51" s="57"/>
      <c r="F51" s="345"/>
      <c r="G51" s="345"/>
      <c r="H51" s="345">
        <f t="shared" si="0"/>
        <v>0</v>
      </c>
      <c r="I51" s="50"/>
      <c r="K51" s="508"/>
      <c r="L51" s="509"/>
    </row>
    <row r="52" spans="1:12" s="3" customFormat="1" ht="18.600000000000001" customHeight="1" outlineLevel="1">
      <c r="A52" s="55"/>
      <c r="B52" s="444" t="s">
        <v>995</v>
      </c>
      <c r="C52" s="438">
        <f>tt(B52)</f>
        <v>19.574999999999999</v>
      </c>
      <c r="D52" s="438">
        <v>19.574999999999999</v>
      </c>
      <c r="E52" s="57"/>
      <c r="F52" s="345"/>
      <c r="G52" s="345"/>
      <c r="H52" s="345">
        <f t="shared" si="0"/>
        <v>0</v>
      </c>
      <c r="I52" s="50"/>
      <c r="K52" s="508"/>
      <c r="L52" s="509"/>
    </row>
    <row r="53" spans="1:12" s="3" customFormat="1" ht="18.600000000000001" customHeight="1" outlineLevel="1">
      <c r="A53" s="55"/>
      <c r="B53" s="446" t="s">
        <v>297</v>
      </c>
      <c r="C53" s="438"/>
      <c r="D53" s="438"/>
      <c r="E53" s="57"/>
      <c r="F53" s="345"/>
      <c r="G53" s="345"/>
      <c r="H53" s="345">
        <f t="shared" si="0"/>
        <v>0</v>
      </c>
      <c r="I53" s="50"/>
      <c r="K53" s="508"/>
      <c r="L53" s="509"/>
    </row>
    <row r="54" spans="1:12" s="3" customFormat="1" ht="18.600000000000001" customHeight="1" outlineLevel="1">
      <c r="A54" s="55"/>
      <c r="B54" s="444" t="s">
        <v>996</v>
      </c>
      <c r="C54" s="438">
        <f>tt(B54)</f>
        <v>30</v>
      </c>
      <c r="D54" s="438">
        <v>30</v>
      </c>
      <c r="E54" s="57"/>
      <c r="F54" s="345"/>
      <c r="G54" s="345"/>
      <c r="H54" s="345">
        <f t="shared" si="0"/>
        <v>0</v>
      </c>
      <c r="I54" s="50"/>
      <c r="K54" s="508"/>
      <c r="L54" s="509"/>
    </row>
    <row r="55" spans="1:12" s="3" customFormat="1" ht="18.600000000000001" customHeight="1" outlineLevel="1">
      <c r="A55" s="55"/>
      <c r="B55" s="446" t="s">
        <v>807</v>
      </c>
      <c r="C55" s="438"/>
      <c r="D55" s="438"/>
      <c r="E55" s="57"/>
      <c r="F55" s="345"/>
      <c r="G55" s="345"/>
      <c r="H55" s="345">
        <f t="shared" si="0"/>
        <v>0</v>
      </c>
      <c r="I55" s="50"/>
      <c r="K55" s="508"/>
      <c r="L55" s="509"/>
    </row>
    <row r="56" spans="1:12" s="3" customFormat="1" ht="18.600000000000001" customHeight="1" outlineLevel="1">
      <c r="A56" s="55"/>
      <c r="B56" s="444" t="s">
        <v>997</v>
      </c>
      <c r="C56" s="438">
        <f>tt(B56)</f>
        <v>44.3</v>
      </c>
      <c r="D56" s="438">
        <v>44.3</v>
      </c>
      <c r="E56" s="57"/>
      <c r="F56" s="345"/>
      <c r="G56" s="345"/>
      <c r="H56" s="345">
        <f t="shared" si="0"/>
        <v>0</v>
      </c>
      <c r="I56" s="50"/>
      <c r="K56" s="508"/>
      <c r="L56" s="509"/>
    </row>
    <row r="57" spans="1:12" s="3" customFormat="1" ht="18.600000000000001" customHeight="1" outlineLevel="1">
      <c r="A57" s="55"/>
      <c r="B57" s="446" t="s">
        <v>809</v>
      </c>
      <c r="C57" s="438"/>
      <c r="D57" s="438"/>
      <c r="E57" s="57"/>
      <c r="F57" s="345"/>
      <c r="G57" s="345"/>
      <c r="H57" s="345">
        <f t="shared" si="0"/>
        <v>0</v>
      </c>
      <c r="I57" s="50"/>
      <c r="K57" s="508"/>
      <c r="L57" s="509"/>
    </row>
    <row r="58" spans="1:12" s="3" customFormat="1" ht="18.600000000000001" customHeight="1" outlineLevel="1">
      <c r="A58" s="55"/>
      <c r="B58" s="444" t="s">
        <v>998</v>
      </c>
      <c r="C58" s="438">
        <f>tt(B58)</f>
        <v>53.9</v>
      </c>
      <c r="D58" s="438">
        <v>53.9</v>
      </c>
      <c r="E58" s="57"/>
      <c r="F58" s="345"/>
      <c r="G58" s="345"/>
      <c r="H58" s="345">
        <f t="shared" si="0"/>
        <v>0</v>
      </c>
      <c r="I58" s="50"/>
      <c r="K58" s="508"/>
      <c r="L58" s="509"/>
    </row>
    <row r="59" spans="1:12" s="3" customFormat="1" ht="18.600000000000001" customHeight="1" outlineLevel="1">
      <c r="A59" s="55"/>
      <c r="B59" s="446" t="s">
        <v>811</v>
      </c>
      <c r="C59" s="438"/>
      <c r="D59" s="438"/>
      <c r="E59" s="57"/>
      <c r="F59" s="345"/>
      <c r="G59" s="345"/>
      <c r="H59" s="345">
        <f t="shared" si="0"/>
        <v>0</v>
      </c>
      <c r="I59" s="50"/>
      <c r="K59" s="508"/>
      <c r="L59" s="509"/>
    </row>
    <row r="60" spans="1:12" s="3" customFormat="1" ht="18.600000000000001" customHeight="1" outlineLevel="1">
      <c r="A60" s="55"/>
      <c r="B60" s="444" t="s">
        <v>999</v>
      </c>
      <c r="C60" s="438">
        <f>tt(B60)</f>
        <v>15</v>
      </c>
      <c r="D60" s="438">
        <v>15</v>
      </c>
      <c r="E60" s="57"/>
      <c r="F60" s="345"/>
      <c r="G60" s="345"/>
      <c r="H60" s="345">
        <f t="shared" si="0"/>
        <v>0</v>
      </c>
      <c r="I60" s="50"/>
      <c r="K60" s="508"/>
      <c r="L60" s="509"/>
    </row>
    <row r="61" spans="1:12" s="3" customFormat="1" ht="18.600000000000001" customHeight="1" outlineLevel="1">
      <c r="A61" s="55"/>
      <c r="B61" s="59" t="s">
        <v>300</v>
      </c>
      <c r="C61" s="438"/>
      <c r="D61" s="438"/>
      <c r="E61" s="57"/>
      <c r="F61" s="345"/>
      <c r="G61" s="345"/>
      <c r="H61" s="345">
        <f t="shared" si="0"/>
        <v>0</v>
      </c>
      <c r="I61" s="50"/>
      <c r="K61" s="508"/>
      <c r="L61" s="509"/>
    </row>
    <row r="62" spans="1:12" s="3" customFormat="1" ht="18.600000000000001" customHeight="1" outlineLevel="1">
      <c r="A62" s="49"/>
      <c r="B62" s="444" t="s">
        <v>1000</v>
      </c>
      <c r="C62" s="438">
        <f>tt(B62)</f>
        <v>2470.7999999999997</v>
      </c>
      <c r="D62" s="438">
        <v>2470.7999999999997</v>
      </c>
      <c r="E62" s="57"/>
      <c r="F62" s="345"/>
      <c r="G62" s="345"/>
      <c r="H62" s="345">
        <f t="shared" si="0"/>
        <v>0</v>
      </c>
      <c r="I62" s="50"/>
      <c r="K62" s="508"/>
      <c r="L62" s="509"/>
    </row>
    <row r="63" spans="1:12" s="3" customFormat="1" ht="18.600000000000001" customHeight="1">
      <c r="A63" s="55">
        <v>12</v>
      </c>
      <c r="B63" s="405" t="s">
        <v>670</v>
      </c>
      <c r="C63" s="419">
        <f>30*160.9</f>
        <v>4827</v>
      </c>
      <c r="D63" s="419">
        <v>4827</v>
      </c>
      <c r="E63" s="54" t="s">
        <v>1</v>
      </c>
      <c r="F63" s="345"/>
      <c r="G63" s="345"/>
      <c r="H63" s="345">
        <f t="shared" si="0"/>
        <v>0</v>
      </c>
      <c r="I63" s="50"/>
      <c r="K63" s="508"/>
      <c r="L63" s="509"/>
    </row>
    <row r="64" spans="1:12" s="3" customFormat="1" ht="18.600000000000001" customHeight="1">
      <c r="A64" s="55">
        <v>13</v>
      </c>
      <c r="B64" s="405" t="s">
        <v>290</v>
      </c>
      <c r="C64" s="419">
        <f>C63</f>
        <v>4827</v>
      </c>
      <c r="D64" s="419">
        <v>4827</v>
      </c>
      <c r="E64" s="54" t="s">
        <v>1</v>
      </c>
      <c r="F64" s="345"/>
      <c r="G64" s="345"/>
      <c r="H64" s="345">
        <f t="shared" si="0"/>
        <v>0</v>
      </c>
      <c r="I64" s="50"/>
      <c r="K64" s="508"/>
      <c r="L64" s="509"/>
    </row>
    <row r="65" spans="1:12" s="3" customFormat="1" ht="18.600000000000001" customHeight="1">
      <c r="A65" s="55">
        <v>14</v>
      </c>
      <c r="B65" s="405" t="s">
        <v>609</v>
      </c>
      <c r="C65" s="419">
        <f>30*18*0.2*1.3</f>
        <v>140.4</v>
      </c>
      <c r="D65" s="419">
        <v>140.4</v>
      </c>
      <c r="E65" s="54" t="s">
        <v>2</v>
      </c>
      <c r="F65" s="345"/>
      <c r="G65" s="345"/>
      <c r="H65" s="345">
        <f t="shared" si="0"/>
        <v>0</v>
      </c>
      <c r="I65" s="50"/>
      <c r="K65" s="508"/>
      <c r="L65" s="509"/>
    </row>
    <row r="66" spans="1:12" s="3" customFormat="1" ht="18.600000000000001" customHeight="1">
      <c r="A66" s="55">
        <v>15</v>
      </c>
      <c r="B66" s="75" t="s">
        <v>474</v>
      </c>
      <c r="C66" s="419">
        <f>107.8*12</f>
        <v>1293.5999999999999</v>
      </c>
      <c r="D66" s="419">
        <v>1293.5999999999999</v>
      </c>
      <c r="E66" s="54" t="s">
        <v>1</v>
      </c>
      <c r="F66" s="345"/>
      <c r="G66" s="345"/>
      <c r="H66" s="345">
        <f t="shared" si="0"/>
        <v>0</v>
      </c>
      <c r="I66" s="50"/>
      <c r="K66" s="508"/>
      <c r="L66" s="509"/>
    </row>
    <row r="67" spans="1:12" s="3" customFormat="1" ht="18.600000000000001" customHeight="1">
      <c r="A67" s="55">
        <v>16</v>
      </c>
      <c r="B67" s="75" t="s">
        <v>475</v>
      </c>
      <c r="C67" s="419">
        <f>107.8*12*0.3</f>
        <v>388.08</v>
      </c>
      <c r="D67" s="419">
        <v>388.08</v>
      </c>
      <c r="E67" s="178" t="s">
        <v>1203</v>
      </c>
      <c r="F67" s="345"/>
      <c r="G67" s="345"/>
      <c r="H67" s="345">
        <f t="shared" si="0"/>
        <v>0</v>
      </c>
      <c r="I67" s="50"/>
      <c r="K67" s="508"/>
      <c r="L67" s="509"/>
    </row>
    <row r="68" spans="1:12" s="3" customFormat="1" ht="18.600000000000001" customHeight="1">
      <c r="A68" s="55">
        <v>17</v>
      </c>
      <c r="B68" s="75" t="s">
        <v>491</v>
      </c>
      <c r="C68" s="419">
        <f>107.8*12*0.2</f>
        <v>258.71999999999997</v>
      </c>
      <c r="D68" s="419">
        <v>258.71999999999997</v>
      </c>
      <c r="E68" s="178" t="s">
        <v>1203</v>
      </c>
      <c r="F68" s="345"/>
      <c r="G68" s="345"/>
      <c r="H68" s="345">
        <f t="shared" si="0"/>
        <v>0</v>
      </c>
      <c r="I68" s="50"/>
      <c r="K68" s="508"/>
      <c r="L68" s="509"/>
    </row>
    <row r="69" spans="1:12" s="604" customFormat="1" ht="18.600000000000001" customHeight="1">
      <c r="A69" s="600">
        <v>18</v>
      </c>
      <c r="B69" s="601" t="s">
        <v>733</v>
      </c>
      <c r="C69" s="602">
        <f>C14-C32+C7</f>
        <v>217.66400000000004</v>
      </c>
      <c r="D69" s="602">
        <v>217.66400000000004</v>
      </c>
      <c r="E69" s="600" t="s">
        <v>1203</v>
      </c>
      <c r="F69" s="563"/>
      <c r="G69" s="563"/>
      <c r="H69" s="563">
        <f t="shared" si="0"/>
        <v>0</v>
      </c>
      <c r="I69" s="603"/>
      <c r="K69" s="592"/>
      <c r="L69" s="593"/>
    </row>
    <row r="70" spans="1:12" s="180" customFormat="1" ht="18.600000000000001" customHeight="1">
      <c r="A70" s="178"/>
      <c r="B70" s="181"/>
      <c r="C70" s="440"/>
      <c r="D70" s="440"/>
      <c r="E70" s="178"/>
      <c r="F70" s="345"/>
      <c r="G70" s="345"/>
      <c r="H70" s="345"/>
      <c r="I70" s="179"/>
      <c r="K70" s="508"/>
      <c r="L70" s="509"/>
    </row>
    <row r="71" spans="1:12" ht="18.600000000000001" customHeight="1">
      <c r="A71" s="4" t="s">
        <v>39</v>
      </c>
      <c r="B71" s="17" t="s">
        <v>17</v>
      </c>
      <c r="C71" s="415"/>
      <c r="D71" s="415"/>
      <c r="E71" s="15"/>
      <c r="F71" s="345"/>
      <c r="G71" s="345"/>
      <c r="H71" s="345"/>
      <c r="I71" s="15"/>
      <c r="K71" s="508"/>
      <c r="L71" s="509"/>
    </row>
    <row r="72" spans="1:12" ht="18.600000000000001" customHeight="1">
      <c r="A72" s="10">
        <v>1</v>
      </c>
      <c r="B72" s="56" t="s">
        <v>301</v>
      </c>
      <c r="C72" s="400">
        <f>SUM(C73:C99)</f>
        <v>26.71875</v>
      </c>
      <c r="D72" s="400">
        <v>26.388750000000002</v>
      </c>
      <c r="E72" s="54" t="s">
        <v>2</v>
      </c>
      <c r="F72" s="345"/>
      <c r="G72" s="345"/>
      <c r="H72" s="345">
        <f t="shared" si="0"/>
        <v>0</v>
      </c>
      <c r="I72" s="15"/>
      <c r="K72" s="508"/>
      <c r="L72" s="509"/>
    </row>
    <row r="73" spans="1:12" s="6" customFormat="1" ht="18.600000000000001" customHeight="1" outlineLevel="1">
      <c r="A73" s="7"/>
      <c r="B73" s="189" t="s">
        <v>295</v>
      </c>
      <c r="C73" s="438"/>
      <c r="D73" s="438"/>
      <c r="E73" s="5"/>
      <c r="F73" s="345"/>
      <c r="G73" s="345"/>
      <c r="H73" s="345">
        <f t="shared" si="0"/>
        <v>0</v>
      </c>
      <c r="I73" s="455"/>
      <c r="K73" s="508"/>
      <c r="L73" s="509"/>
    </row>
    <row r="74" spans="1:12" ht="18.600000000000001" customHeight="1" outlineLevel="1">
      <c r="A74" s="8"/>
      <c r="B74" s="444" t="s">
        <v>792</v>
      </c>
      <c r="C74" s="438">
        <f t="shared" ref="C74:C82" si="4">tt(B74)</f>
        <v>0.22000000000000003</v>
      </c>
      <c r="D74" s="438">
        <v>0.22000000000000003</v>
      </c>
      <c r="E74" s="15"/>
      <c r="F74" s="345"/>
      <c r="G74" s="345"/>
      <c r="H74" s="345">
        <f t="shared" si="0"/>
        <v>0</v>
      </c>
      <c r="I74" s="15"/>
      <c r="K74" s="508"/>
      <c r="L74" s="509"/>
    </row>
    <row r="75" spans="1:12" s="606" customFormat="1" ht="18.600000000000001" customHeight="1" outlineLevel="1">
      <c r="A75" s="605"/>
      <c r="B75" s="587" t="s">
        <v>1561</v>
      </c>
      <c r="C75" s="588">
        <f t="shared" si="4"/>
        <v>1.6500000000000001</v>
      </c>
      <c r="D75" s="588">
        <v>1.3200000000000003</v>
      </c>
      <c r="E75" s="570"/>
      <c r="F75" s="563"/>
      <c r="G75" s="563"/>
      <c r="H75" s="563">
        <f t="shared" si="0"/>
        <v>0</v>
      </c>
      <c r="I75" s="570"/>
      <c r="K75" s="592"/>
      <c r="L75" s="593"/>
    </row>
    <row r="76" spans="1:12" ht="18.600000000000001" customHeight="1" outlineLevel="1">
      <c r="A76" s="8"/>
      <c r="B76" s="444" t="s">
        <v>793</v>
      </c>
      <c r="C76" s="438">
        <f t="shared" si="4"/>
        <v>0.66000000000000014</v>
      </c>
      <c r="D76" s="438">
        <v>0.66000000000000014</v>
      </c>
      <c r="E76" s="15"/>
      <c r="F76" s="345"/>
      <c r="G76" s="345"/>
      <c r="H76" s="345">
        <f t="shared" si="0"/>
        <v>0</v>
      </c>
      <c r="I76" s="15"/>
      <c r="K76" s="508"/>
      <c r="L76" s="509"/>
    </row>
    <row r="77" spans="1:12" ht="18.600000000000001" customHeight="1" outlineLevel="1">
      <c r="A77" s="8"/>
      <c r="B77" s="444" t="s">
        <v>794</v>
      </c>
      <c r="C77" s="438">
        <f t="shared" si="4"/>
        <v>2.1</v>
      </c>
      <c r="D77" s="438">
        <v>2.1</v>
      </c>
      <c r="E77" s="15"/>
      <c r="F77" s="345"/>
      <c r="G77" s="345"/>
      <c r="H77" s="345">
        <f t="shared" si="0"/>
        <v>0</v>
      </c>
      <c r="I77" s="15"/>
      <c r="K77" s="508"/>
      <c r="L77" s="509"/>
    </row>
    <row r="78" spans="1:12" ht="18.600000000000001" customHeight="1" outlineLevel="1">
      <c r="A78" s="8"/>
      <c r="B78" s="444" t="s">
        <v>795</v>
      </c>
      <c r="C78" s="438">
        <f t="shared" si="4"/>
        <v>1.6500000000000001</v>
      </c>
      <c r="D78" s="438">
        <v>1.6500000000000001</v>
      </c>
      <c r="E78" s="15"/>
      <c r="F78" s="345"/>
      <c r="G78" s="345"/>
      <c r="H78" s="345">
        <f t="shared" si="0"/>
        <v>0</v>
      </c>
      <c r="I78" s="15"/>
      <c r="K78" s="508"/>
      <c r="L78" s="509"/>
    </row>
    <row r="79" spans="1:12" ht="18.600000000000001" customHeight="1" outlineLevel="1">
      <c r="A79" s="8"/>
      <c r="B79" s="444" t="s">
        <v>816</v>
      </c>
      <c r="C79" s="438">
        <f t="shared" si="4"/>
        <v>2.5245000000000006</v>
      </c>
      <c r="D79" s="438">
        <v>2.5245000000000006</v>
      </c>
      <c r="E79" s="15"/>
      <c r="F79" s="345"/>
      <c r="G79" s="345"/>
      <c r="H79" s="345">
        <f t="shared" ref="H79:H142" si="5">(F79+G79)*C79</f>
        <v>0</v>
      </c>
      <c r="I79" s="15"/>
      <c r="K79" s="508"/>
      <c r="L79" s="509"/>
    </row>
    <row r="80" spans="1:12" ht="18.600000000000001" customHeight="1" outlineLevel="1">
      <c r="A80" s="8"/>
      <c r="B80" s="444" t="s">
        <v>817</v>
      </c>
      <c r="C80" s="438">
        <f t="shared" si="4"/>
        <v>0.15300000000000002</v>
      </c>
      <c r="D80" s="438">
        <v>0.15300000000000002</v>
      </c>
      <c r="E80" s="15"/>
      <c r="F80" s="345"/>
      <c r="G80" s="345"/>
      <c r="H80" s="345">
        <f t="shared" si="5"/>
        <v>0</v>
      </c>
      <c r="I80" s="15"/>
      <c r="K80" s="508"/>
      <c r="L80" s="509"/>
    </row>
    <row r="81" spans="1:12" ht="18.600000000000001" customHeight="1" outlineLevel="1">
      <c r="A81" s="8"/>
      <c r="B81" s="444" t="s">
        <v>796</v>
      </c>
      <c r="C81" s="438">
        <f t="shared" si="4"/>
        <v>1.2555000000000003</v>
      </c>
      <c r="D81" s="438">
        <v>1.2555000000000003</v>
      </c>
      <c r="E81" s="15"/>
      <c r="F81" s="345"/>
      <c r="G81" s="345"/>
      <c r="H81" s="345">
        <f t="shared" si="5"/>
        <v>0</v>
      </c>
      <c r="I81" s="15"/>
      <c r="K81" s="508"/>
      <c r="L81" s="509"/>
    </row>
    <row r="82" spans="1:12" ht="18.600000000000001" customHeight="1" outlineLevel="1">
      <c r="A82" s="8"/>
      <c r="B82" s="444" t="s">
        <v>797</v>
      </c>
      <c r="C82" s="438">
        <f t="shared" si="4"/>
        <v>0.35000000000000003</v>
      </c>
      <c r="D82" s="438">
        <v>0.35000000000000003</v>
      </c>
      <c r="E82" s="15"/>
      <c r="F82" s="345"/>
      <c r="G82" s="345"/>
      <c r="H82" s="345">
        <f t="shared" si="5"/>
        <v>0</v>
      </c>
      <c r="I82" s="15"/>
      <c r="K82" s="508"/>
      <c r="L82" s="509"/>
    </row>
    <row r="83" spans="1:12" ht="18.600000000000001" customHeight="1" outlineLevel="1">
      <c r="A83" s="8"/>
      <c r="B83" s="189" t="s">
        <v>991</v>
      </c>
      <c r="C83" s="438"/>
      <c r="D83" s="438"/>
      <c r="E83" s="15"/>
      <c r="F83" s="345"/>
      <c r="G83" s="345"/>
      <c r="H83" s="345">
        <f t="shared" si="5"/>
        <v>0</v>
      </c>
      <c r="I83" s="15"/>
      <c r="K83" s="508"/>
      <c r="L83" s="509"/>
    </row>
    <row r="84" spans="1:12" ht="18.600000000000001" customHeight="1" outlineLevel="1">
      <c r="A84" s="8"/>
      <c r="B84" s="446" t="s">
        <v>798</v>
      </c>
      <c r="C84" s="438"/>
      <c r="D84" s="438"/>
      <c r="E84" s="15"/>
      <c r="F84" s="345"/>
      <c r="G84" s="345"/>
      <c r="H84" s="345">
        <f t="shared" si="5"/>
        <v>0</v>
      </c>
      <c r="I84" s="15"/>
      <c r="K84" s="508"/>
      <c r="L84" s="509"/>
    </row>
    <row r="85" spans="1:12" ht="18.600000000000001" customHeight="1" outlineLevel="1">
      <c r="A85" s="8"/>
      <c r="B85" s="444" t="s">
        <v>799</v>
      </c>
      <c r="C85" s="438">
        <f>tt(B85)</f>
        <v>4.6900000000000004</v>
      </c>
      <c r="D85" s="438">
        <v>4.6900000000000004</v>
      </c>
      <c r="E85" s="15"/>
      <c r="F85" s="345"/>
      <c r="G85" s="345"/>
      <c r="H85" s="345">
        <f t="shared" si="5"/>
        <v>0</v>
      </c>
      <c r="I85" s="15"/>
      <c r="K85" s="508"/>
      <c r="L85" s="509"/>
    </row>
    <row r="86" spans="1:12" ht="18.600000000000001" customHeight="1" outlineLevel="1">
      <c r="A86" s="8"/>
      <c r="B86" s="446" t="s">
        <v>800</v>
      </c>
      <c r="C86" s="438"/>
      <c r="D86" s="438"/>
      <c r="E86" s="15"/>
      <c r="F86" s="345"/>
      <c r="G86" s="345"/>
      <c r="H86" s="345">
        <f t="shared" si="5"/>
        <v>0</v>
      </c>
      <c r="I86" s="15"/>
      <c r="K86" s="508"/>
      <c r="L86" s="509"/>
    </row>
    <row r="87" spans="1:12" ht="18.600000000000001" customHeight="1" outlineLevel="1">
      <c r="A87" s="8"/>
      <c r="B87" s="444" t="s">
        <v>801</v>
      </c>
      <c r="C87" s="438">
        <f>tt(B87)</f>
        <v>1.6799999999999997</v>
      </c>
      <c r="D87" s="438">
        <v>1.6799999999999997</v>
      </c>
      <c r="E87" s="15"/>
      <c r="F87" s="345"/>
      <c r="G87" s="345"/>
      <c r="H87" s="345">
        <f t="shared" si="5"/>
        <v>0</v>
      </c>
      <c r="I87" s="15"/>
      <c r="K87" s="508"/>
      <c r="L87" s="509"/>
    </row>
    <row r="88" spans="1:12" ht="18.600000000000001" customHeight="1" outlineLevel="1">
      <c r="A88" s="8"/>
      <c r="B88" s="446" t="s">
        <v>802</v>
      </c>
      <c r="C88" s="438"/>
      <c r="D88" s="438"/>
      <c r="E88" s="15"/>
      <c r="F88" s="345"/>
      <c r="G88" s="345"/>
      <c r="H88" s="345">
        <f t="shared" si="5"/>
        <v>0</v>
      </c>
      <c r="I88" s="15"/>
      <c r="K88" s="508"/>
      <c r="L88" s="509"/>
    </row>
    <row r="89" spans="1:12" ht="18.600000000000001" customHeight="1" outlineLevel="1">
      <c r="A89" s="8"/>
      <c r="B89" s="444" t="s">
        <v>803</v>
      </c>
      <c r="C89" s="438">
        <f>tt(B89)</f>
        <v>1.6470000000000002</v>
      </c>
      <c r="D89" s="438">
        <v>1.6470000000000002</v>
      </c>
      <c r="E89" s="15"/>
      <c r="F89" s="345"/>
      <c r="G89" s="345"/>
      <c r="H89" s="345">
        <f t="shared" si="5"/>
        <v>0</v>
      </c>
      <c r="I89" s="15"/>
      <c r="K89" s="508"/>
      <c r="L89" s="509"/>
    </row>
    <row r="90" spans="1:12" ht="18.600000000000001" customHeight="1" outlineLevel="1">
      <c r="A90" s="8"/>
      <c r="B90" s="446" t="s">
        <v>804</v>
      </c>
      <c r="C90" s="438"/>
      <c r="D90" s="438"/>
      <c r="E90" s="15"/>
      <c r="F90" s="345"/>
      <c r="G90" s="345"/>
      <c r="H90" s="345">
        <f t="shared" si="5"/>
        <v>0</v>
      </c>
      <c r="I90" s="15"/>
      <c r="K90" s="508"/>
      <c r="L90" s="509"/>
    </row>
    <row r="91" spans="1:12" ht="18.600000000000001" customHeight="1" outlineLevel="1">
      <c r="A91" s="8"/>
      <c r="B91" s="444" t="s">
        <v>805</v>
      </c>
      <c r="C91" s="438">
        <f>tt(B91)</f>
        <v>0.97875000000000012</v>
      </c>
      <c r="D91" s="438">
        <v>0.97875000000000012</v>
      </c>
      <c r="E91" s="15"/>
      <c r="F91" s="345"/>
      <c r="G91" s="345"/>
      <c r="H91" s="345">
        <f t="shared" si="5"/>
        <v>0</v>
      </c>
      <c r="I91" s="15"/>
      <c r="K91" s="508"/>
      <c r="L91" s="509"/>
    </row>
    <row r="92" spans="1:12" ht="18.600000000000001" customHeight="1" outlineLevel="1">
      <c r="A92" s="8"/>
      <c r="B92" s="446" t="s">
        <v>297</v>
      </c>
      <c r="C92" s="438"/>
      <c r="D92" s="438"/>
      <c r="E92" s="15"/>
      <c r="F92" s="345"/>
      <c r="G92" s="345"/>
      <c r="H92" s="345">
        <f t="shared" si="5"/>
        <v>0</v>
      </c>
      <c r="I92" s="15"/>
      <c r="K92" s="508"/>
      <c r="L92" s="509"/>
    </row>
    <row r="93" spans="1:12" ht="18.600000000000001" customHeight="1" outlineLevel="1">
      <c r="A93" s="8"/>
      <c r="B93" s="444" t="s">
        <v>302</v>
      </c>
      <c r="C93" s="438">
        <f>tt(B93)</f>
        <v>1.5</v>
      </c>
      <c r="D93" s="438">
        <v>1.5</v>
      </c>
      <c r="E93" s="15"/>
      <c r="F93" s="345"/>
      <c r="G93" s="345"/>
      <c r="H93" s="345">
        <f t="shared" si="5"/>
        <v>0</v>
      </c>
      <c r="I93" s="15"/>
      <c r="K93" s="508"/>
      <c r="L93" s="509"/>
    </row>
    <row r="94" spans="1:12" ht="18.600000000000001" customHeight="1" outlineLevel="1">
      <c r="A94" s="8"/>
      <c r="B94" s="446" t="s">
        <v>807</v>
      </c>
      <c r="C94" s="438"/>
      <c r="D94" s="438"/>
      <c r="E94" s="15"/>
      <c r="F94" s="345"/>
      <c r="G94" s="345"/>
      <c r="H94" s="345">
        <f t="shared" si="5"/>
        <v>0</v>
      </c>
      <c r="I94" s="15"/>
      <c r="K94" s="508"/>
      <c r="L94" s="509"/>
    </row>
    <row r="95" spans="1:12" ht="18.600000000000001" customHeight="1" outlineLevel="1">
      <c r="A95" s="8"/>
      <c r="B95" s="444" t="s">
        <v>808</v>
      </c>
      <c r="C95" s="438">
        <f>tt(B95)</f>
        <v>2.2149999999999999</v>
      </c>
      <c r="D95" s="438">
        <v>2.2149999999999999</v>
      </c>
      <c r="E95" s="15"/>
      <c r="F95" s="345"/>
      <c r="G95" s="345"/>
      <c r="H95" s="345">
        <f t="shared" si="5"/>
        <v>0</v>
      </c>
      <c r="I95" s="15"/>
      <c r="K95" s="508"/>
      <c r="L95" s="509"/>
    </row>
    <row r="96" spans="1:12" ht="18.600000000000001" customHeight="1" outlineLevel="1">
      <c r="A96" s="8"/>
      <c r="B96" s="446" t="s">
        <v>809</v>
      </c>
      <c r="C96" s="438"/>
      <c r="D96" s="438"/>
      <c r="E96" s="15"/>
      <c r="F96" s="345"/>
      <c r="G96" s="345"/>
      <c r="H96" s="345">
        <f t="shared" si="5"/>
        <v>0</v>
      </c>
      <c r="I96" s="15"/>
      <c r="K96" s="508"/>
      <c r="L96" s="509"/>
    </row>
    <row r="97" spans="1:12" ht="18.600000000000001" customHeight="1" outlineLevel="1">
      <c r="A97" s="8"/>
      <c r="B97" s="444" t="s">
        <v>810</v>
      </c>
      <c r="C97" s="438">
        <f>tt(B97)</f>
        <v>2.6950000000000003</v>
      </c>
      <c r="D97" s="438">
        <v>2.6950000000000003</v>
      </c>
      <c r="E97" s="15"/>
      <c r="F97" s="345"/>
      <c r="G97" s="345"/>
      <c r="H97" s="345">
        <f t="shared" si="5"/>
        <v>0</v>
      </c>
      <c r="I97" s="15"/>
      <c r="K97" s="508"/>
      <c r="L97" s="509"/>
    </row>
    <row r="98" spans="1:12" ht="18.600000000000001" customHeight="1" outlineLevel="1">
      <c r="A98" s="8"/>
      <c r="B98" s="446" t="s">
        <v>811</v>
      </c>
      <c r="C98" s="438"/>
      <c r="D98" s="438"/>
      <c r="E98" s="15"/>
      <c r="F98" s="345"/>
      <c r="G98" s="345"/>
      <c r="H98" s="345">
        <f t="shared" si="5"/>
        <v>0</v>
      </c>
      <c r="I98" s="15"/>
      <c r="K98" s="508"/>
      <c r="L98" s="509"/>
    </row>
    <row r="99" spans="1:12" ht="18.600000000000001" customHeight="1" outlineLevel="1">
      <c r="A99" s="8"/>
      <c r="B99" s="444" t="s">
        <v>806</v>
      </c>
      <c r="C99" s="438">
        <f>tt(B99)</f>
        <v>0.75</v>
      </c>
      <c r="D99" s="438">
        <v>0.75</v>
      </c>
      <c r="E99" s="15"/>
      <c r="F99" s="345"/>
      <c r="G99" s="345"/>
      <c r="H99" s="345">
        <f t="shared" si="5"/>
        <v>0</v>
      </c>
      <c r="I99" s="15"/>
      <c r="K99" s="508"/>
      <c r="L99" s="509"/>
    </row>
    <row r="100" spans="1:12" ht="18.600000000000001" customHeight="1">
      <c r="A100" s="10">
        <v>2</v>
      </c>
      <c r="B100" s="56" t="s">
        <v>18</v>
      </c>
      <c r="C100" s="400">
        <f>SUM(C101:C174)</f>
        <v>1475.2619999999999</v>
      </c>
      <c r="D100" s="400">
        <v>1471.7849999999999</v>
      </c>
      <c r="E100" s="54" t="s">
        <v>2</v>
      </c>
      <c r="F100" s="345"/>
      <c r="G100" s="345"/>
      <c r="H100" s="345">
        <f t="shared" si="5"/>
        <v>0</v>
      </c>
      <c r="I100" s="15"/>
      <c r="K100" s="508"/>
      <c r="L100" s="509"/>
    </row>
    <row r="101" spans="1:12" s="6" customFormat="1" ht="18.600000000000001" customHeight="1" outlineLevel="1">
      <c r="A101" s="7"/>
      <c r="B101" s="189" t="s">
        <v>295</v>
      </c>
      <c r="C101" s="438"/>
      <c r="D101" s="438"/>
      <c r="E101" s="5"/>
      <c r="F101" s="345"/>
      <c r="G101" s="345"/>
      <c r="H101" s="345">
        <f t="shared" si="5"/>
        <v>0</v>
      </c>
      <c r="I101" s="455"/>
      <c r="K101" s="508"/>
      <c r="L101" s="509"/>
    </row>
    <row r="102" spans="1:12" ht="18.600000000000001" customHeight="1" outlineLevel="1">
      <c r="A102" s="8"/>
      <c r="B102" s="444" t="s">
        <v>812</v>
      </c>
      <c r="C102" s="438">
        <f t="shared" ref="C102:C110" si="6">tt(B102)</f>
        <v>2.2399999999999998</v>
      </c>
      <c r="D102" s="438">
        <v>2.2399999999999998</v>
      </c>
      <c r="E102" s="15"/>
      <c r="F102" s="345"/>
      <c r="G102" s="345"/>
      <c r="H102" s="345">
        <f t="shared" si="5"/>
        <v>0</v>
      </c>
      <c r="I102" s="15"/>
      <c r="K102" s="508"/>
      <c r="L102" s="509"/>
    </row>
    <row r="103" spans="1:12" s="606" customFormat="1" ht="18.600000000000001" customHeight="1" outlineLevel="1">
      <c r="A103" s="605"/>
      <c r="B103" s="587" t="s">
        <v>1564</v>
      </c>
      <c r="C103" s="588">
        <f t="shared" si="6"/>
        <v>16.799999999999997</v>
      </c>
      <c r="D103" s="588">
        <v>13.439999999999998</v>
      </c>
      <c r="E103" s="570"/>
      <c r="F103" s="563"/>
      <c r="G103" s="563"/>
      <c r="H103" s="563">
        <f t="shared" si="5"/>
        <v>0</v>
      </c>
      <c r="I103" s="570"/>
      <c r="K103" s="592"/>
      <c r="L103" s="593"/>
    </row>
    <row r="104" spans="1:12" ht="18.600000000000001" customHeight="1" outlineLevel="1">
      <c r="A104" s="8"/>
      <c r="B104" s="444" t="s">
        <v>813</v>
      </c>
      <c r="C104" s="438">
        <f t="shared" si="6"/>
        <v>4.4799999999999995</v>
      </c>
      <c r="D104" s="438">
        <v>4.4799999999999995</v>
      </c>
      <c r="E104" s="15"/>
      <c r="F104" s="345"/>
      <c r="G104" s="345"/>
      <c r="H104" s="345">
        <f t="shared" si="5"/>
        <v>0</v>
      </c>
      <c r="I104" s="15"/>
      <c r="K104" s="508"/>
      <c r="L104" s="509"/>
    </row>
    <row r="105" spans="1:12" ht="18.600000000000001" customHeight="1" outlineLevel="1">
      <c r="A105" s="8"/>
      <c r="B105" s="444" t="s">
        <v>814</v>
      </c>
      <c r="C105" s="438">
        <f t="shared" si="6"/>
        <v>3.5200000000000005</v>
      </c>
      <c r="D105" s="438">
        <v>3.5200000000000005</v>
      </c>
      <c r="E105" s="15"/>
      <c r="F105" s="345"/>
      <c r="G105" s="345"/>
      <c r="H105" s="345">
        <f t="shared" si="5"/>
        <v>0</v>
      </c>
      <c r="I105" s="15"/>
      <c r="K105" s="508"/>
      <c r="L105" s="509"/>
    </row>
    <row r="106" spans="1:12" ht="18.600000000000001" customHeight="1" outlineLevel="1">
      <c r="A106" s="8"/>
      <c r="B106" s="444" t="s">
        <v>815</v>
      </c>
      <c r="C106" s="438">
        <f t="shared" si="6"/>
        <v>10.560000000000002</v>
      </c>
      <c r="D106" s="438">
        <v>10.560000000000002</v>
      </c>
      <c r="E106" s="15"/>
      <c r="F106" s="345"/>
      <c r="G106" s="345"/>
      <c r="H106" s="345">
        <f t="shared" si="5"/>
        <v>0</v>
      </c>
      <c r="I106" s="15"/>
      <c r="K106" s="508"/>
      <c r="L106" s="509"/>
    </row>
    <row r="107" spans="1:12" ht="18.600000000000001" customHeight="1" outlineLevel="1">
      <c r="A107" s="8"/>
      <c r="B107" s="444" t="s">
        <v>818</v>
      </c>
      <c r="C107" s="438">
        <f t="shared" si="6"/>
        <v>24.254999999999995</v>
      </c>
      <c r="D107" s="438">
        <v>24.254999999999995</v>
      </c>
      <c r="E107" s="15"/>
      <c r="F107" s="345"/>
      <c r="G107" s="345"/>
      <c r="H107" s="345">
        <f t="shared" si="5"/>
        <v>0</v>
      </c>
      <c r="I107" s="15"/>
      <c r="K107" s="508"/>
      <c r="L107" s="509"/>
    </row>
    <row r="108" spans="1:12" ht="18.600000000000001" customHeight="1" outlineLevel="1">
      <c r="A108" s="8"/>
      <c r="B108" s="444" t="s">
        <v>819</v>
      </c>
      <c r="C108" s="438">
        <f t="shared" si="6"/>
        <v>1.4699999999999998</v>
      </c>
      <c r="D108" s="438">
        <v>1.4699999999999998</v>
      </c>
      <c r="E108" s="15"/>
      <c r="F108" s="345"/>
      <c r="G108" s="345"/>
      <c r="H108" s="345">
        <f t="shared" si="5"/>
        <v>0</v>
      </c>
      <c r="I108" s="15"/>
      <c r="K108" s="508"/>
      <c r="L108" s="509"/>
    </row>
    <row r="109" spans="1:12" ht="18.600000000000001" customHeight="1" outlineLevel="1">
      <c r="A109" s="8"/>
      <c r="B109" s="444" t="s">
        <v>820</v>
      </c>
      <c r="C109" s="438">
        <f t="shared" si="6"/>
        <v>10.632999999999997</v>
      </c>
      <c r="D109" s="438">
        <v>10.632999999999997</v>
      </c>
      <c r="E109" s="15"/>
      <c r="F109" s="345"/>
      <c r="G109" s="345"/>
      <c r="H109" s="345">
        <f t="shared" si="5"/>
        <v>0</v>
      </c>
      <c r="I109" s="15"/>
      <c r="K109" s="508"/>
      <c r="L109" s="509"/>
    </row>
    <row r="110" spans="1:12" ht="18.600000000000001" customHeight="1" outlineLevel="1">
      <c r="A110" s="8"/>
      <c r="B110" s="444" t="s">
        <v>821</v>
      </c>
      <c r="C110" s="438">
        <f t="shared" si="6"/>
        <v>3.1360000000000006</v>
      </c>
      <c r="D110" s="438">
        <v>3.1360000000000006</v>
      </c>
      <c r="E110" s="15"/>
      <c r="F110" s="345"/>
      <c r="G110" s="345"/>
      <c r="H110" s="345">
        <f t="shared" si="5"/>
        <v>0</v>
      </c>
      <c r="I110" s="15"/>
      <c r="K110" s="508"/>
      <c r="L110" s="509"/>
    </row>
    <row r="111" spans="1:12" ht="18.600000000000001" customHeight="1" outlineLevel="1">
      <c r="A111" s="8"/>
      <c r="B111" s="189" t="s">
        <v>822</v>
      </c>
      <c r="C111" s="438"/>
      <c r="D111" s="438"/>
      <c r="E111" s="15"/>
      <c r="F111" s="345"/>
      <c r="G111" s="345"/>
      <c r="H111" s="345">
        <f t="shared" si="5"/>
        <v>0</v>
      </c>
      <c r="I111" s="15"/>
      <c r="K111" s="508"/>
      <c r="L111" s="509"/>
    </row>
    <row r="112" spans="1:12" ht="18.600000000000001" customHeight="1" outlineLevel="1">
      <c r="A112" s="8"/>
      <c r="B112" s="446" t="s">
        <v>303</v>
      </c>
      <c r="C112" s="438"/>
      <c r="D112" s="438"/>
      <c r="E112" s="15"/>
      <c r="F112" s="345"/>
      <c r="G112" s="345"/>
      <c r="H112" s="345">
        <f t="shared" si="5"/>
        <v>0</v>
      </c>
      <c r="I112" s="15"/>
      <c r="K112" s="508"/>
      <c r="L112" s="509"/>
    </row>
    <row r="113" spans="1:12" ht="18.600000000000001" customHeight="1" outlineLevel="1">
      <c r="A113" s="8"/>
      <c r="B113" s="444" t="s">
        <v>304</v>
      </c>
      <c r="C113" s="438">
        <f>tt(B113)</f>
        <v>1.04</v>
      </c>
      <c r="D113" s="438">
        <v>1.04</v>
      </c>
      <c r="E113" s="15"/>
      <c r="F113" s="345"/>
      <c r="G113" s="345"/>
      <c r="H113" s="345">
        <f t="shared" si="5"/>
        <v>0</v>
      </c>
      <c r="I113" s="15"/>
      <c r="K113" s="508"/>
      <c r="L113" s="509"/>
    </row>
    <row r="114" spans="1:12" ht="18.600000000000001" customHeight="1" outlineLevel="1">
      <c r="A114" s="8"/>
      <c r="B114" s="446" t="s">
        <v>305</v>
      </c>
      <c r="C114" s="438"/>
      <c r="D114" s="438"/>
      <c r="E114" s="15"/>
      <c r="F114" s="345"/>
      <c r="G114" s="345"/>
      <c r="H114" s="345">
        <f t="shared" si="5"/>
        <v>0</v>
      </c>
      <c r="I114" s="15"/>
      <c r="K114" s="508"/>
      <c r="L114" s="509"/>
    </row>
    <row r="115" spans="1:12" ht="18.600000000000001" customHeight="1" outlineLevel="1">
      <c r="A115" s="8"/>
      <c r="B115" s="444" t="s">
        <v>306</v>
      </c>
      <c r="C115" s="438">
        <f>tt(B115)</f>
        <v>10.4</v>
      </c>
      <c r="D115" s="438">
        <v>10.4</v>
      </c>
      <c r="E115" s="15"/>
      <c r="F115" s="345"/>
      <c r="G115" s="345"/>
      <c r="H115" s="345">
        <f t="shared" si="5"/>
        <v>0</v>
      </c>
      <c r="I115" s="15"/>
      <c r="K115" s="508"/>
      <c r="L115" s="509"/>
    </row>
    <row r="116" spans="1:12" ht="18.600000000000001" customHeight="1" outlineLevel="1">
      <c r="A116" s="8"/>
      <c r="B116" s="446" t="s">
        <v>307</v>
      </c>
      <c r="C116" s="438"/>
      <c r="D116" s="438"/>
      <c r="E116" s="15"/>
      <c r="F116" s="345"/>
      <c r="G116" s="345"/>
      <c r="H116" s="345">
        <f t="shared" si="5"/>
        <v>0</v>
      </c>
      <c r="I116" s="15"/>
      <c r="K116" s="508"/>
      <c r="L116" s="509"/>
    </row>
    <row r="117" spans="1:12" ht="18.600000000000001" customHeight="1" outlineLevel="1">
      <c r="A117" s="8"/>
      <c r="B117" s="444" t="s">
        <v>308</v>
      </c>
      <c r="C117" s="438">
        <f>tt(B117)</f>
        <v>1.56</v>
      </c>
      <c r="D117" s="438">
        <v>1.56</v>
      </c>
      <c r="E117" s="15"/>
      <c r="F117" s="345"/>
      <c r="G117" s="345"/>
      <c r="H117" s="345">
        <f t="shared" si="5"/>
        <v>0</v>
      </c>
      <c r="I117" s="15"/>
      <c r="K117" s="508"/>
      <c r="L117" s="509"/>
    </row>
    <row r="118" spans="1:12" ht="18.600000000000001" customHeight="1" outlineLevel="1">
      <c r="A118" s="8"/>
      <c r="B118" s="446" t="s">
        <v>309</v>
      </c>
      <c r="C118" s="438"/>
      <c r="D118" s="438"/>
      <c r="E118" s="15"/>
      <c r="F118" s="345"/>
      <c r="G118" s="345"/>
      <c r="H118" s="345">
        <f t="shared" si="5"/>
        <v>0</v>
      </c>
      <c r="I118" s="15"/>
      <c r="K118" s="508"/>
      <c r="L118" s="509"/>
    </row>
    <row r="119" spans="1:12" ht="18.600000000000001" customHeight="1" outlineLevel="1">
      <c r="A119" s="8"/>
      <c r="B119" s="444" t="s">
        <v>823</v>
      </c>
      <c r="C119" s="438">
        <f>tt(B119)</f>
        <v>0.624</v>
      </c>
      <c r="D119" s="438">
        <v>0.624</v>
      </c>
      <c r="E119" s="15"/>
      <c r="F119" s="345"/>
      <c r="G119" s="345"/>
      <c r="H119" s="345">
        <f t="shared" si="5"/>
        <v>0</v>
      </c>
      <c r="I119" s="15"/>
      <c r="K119" s="508"/>
      <c r="L119" s="509"/>
    </row>
    <row r="120" spans="1:12" s="606" customFormat="1" ht="18.600000000000001" customHeight="1" outlineLevel="1">
      <c r="A120" s="605"/>
      <c r="B120" s="607" t="s">
        <v>1562</v>
      </c>
      <c r="C120" s="588"/>
      <c r="D120" s="588"/>
      <c r="E120" s="570"/>
      <c r="F120" s="563"/>
      <c r="G120" s="563"/>
      <c r="H120" s="563">
        <f t="shared" si="5"/>
        <v>0</v>
      </c>
      <c r="I120" s="570"/>
      <c r="K120" s="592"/>
      <c r="L120" s="593"/>
    </row>
    <row r="121" spans="1:12" s="606" customFormat="1" ht="18.600000000000001" customHeight="1" outlineLevel="1">
      <c r="A121" s="605"/>
      <c r="B121" s="587" t="s">
        <v>1563</v>
      </c>
      <c r="C121" s="588">
        <f>tt(B121)</f>
        <v>0.58499999999999996</v>
      </c>
      <c r="D121" s="588">
        <v>0.46799999999999997</v>
      </c>
      <c r="E121" s="570"/>
      <c r="F121" s="563"/>
      <c r="G121" s="563"/>
      <c r="H121" s="563">
        <f t="shared" si="5"/>
        <v>0</v>
      </c>
      <c r="I121" s="570"/>
      <c r="K121" s="592"/>
      <c r="L121" s="593"/>
    </row>
    <row r="122" spans="1:12" ht="18.600000000000001" customHeight="1" outlineLevel="1">
      <c r="A122" s="8"/>
      <c r="B122" s="446" t="s">
        <v>825</v>
      </c>
      <c r="C122" s="438"/>
      <c r="D122" s="438"/>
      <c r="E122" s="15"/>
      <c r="F122" s="345"/>
      <c r="G122" s="345"/>
      <c r="H122" s="345">
        <f t="shared" si="5"/>
        <v>0</v>
      </c>
      <c r="I122" s="15"/>
      <c r="K122" s="508"/>
      <c r="L122" s="509"/>
    </row>
    <row r="123" spans="1:12" ht="18.600000000000001" customHeight="1" outlineLevel="1">
      <c r="A123" s="8"/>
      <c r="B123" s="444" t="s">
        <v>826</v>
      </c>
      <c r="C123" s="438">
        <f>tt(B123)</f>
        <v>2.3760000000000003</v>
      </c>
      <c r="D123" s="438">
        <v>2.3760000000000003</v>
      </c>
      <c r="E123" s="15"/>
      <c r="F123" s="345"/>
      <c r="G123" s="345"/>
      <c r="H123" s="345">
        <f t="shared" si="5"/>
        <v>0</v>
      </c>
      <c r="I123" s="15"/>
      <c r="K123" s="508"/>
      <c r="L123" s="509"/>
    </row>
    <row r="124" spans="1:12" ht="18.600000000000001" customHeight="1" outlineLevel="1">
      <c r="A124" s="8"/>
      <c r="B124" s="446" t="s">
        <v>827</v>
      </c>
      <c r="C124" s="438"/>
      <c r="D124" s="438"/>
      <c r="E124" s="15"/>
      <c r="F124" s="345"/>
      <c r="G124" s="345"/>
      <c r="H124" s="345">
        <f t="shared" si="5"/>
        <v>0</v>
      </c>
      <c r="I124" s="15"/>
      <c r="K124" s="508"/>
      <c r="L124" s="509"/>
    </row>
    <row r="125" spans="1:12" ht="18.600000000000001" customHeight="1" outlineLevel="1">
      <c r="A125" s="8"/>
      <c r="B125" s="444" t="s">
        <v>828</v>
      </c>
      <c r="C125" s="438">
        <f>tt(B125)</f>
        <v>3.51</v>
      </c>
      <c r="D125" s="438">
        <v>3.51</v>
      </c>
      <c r="E125" s="15"/>
      <c r="F125" s="345"/>
      <c r="G125" s="345"/>
      <c r="H125" s="345">
        <f t="shared" si="5"/>
        <v>0</v>
      </c>
      <c r="I125" s="15"/>
      <c r="K125" s="508"/>
      <c r="L125" s="509"/>
    </row>
    <row r="126" spans="1:12" ht="18.600000000000001" customHeight="1" outlineLevel="1">
      <c r="A126" s="8"/>
      <c r="B126" s="189" t="s">
        <v>300</v>
      </c>
      <c r="C126" s="438"/>
      <c r="D126" s="438"/>
      <c r="E126" s="15"/>
      <c r="F126" s="345"/>
      <c r="G126" s="345"/>
      <c r="H126" s="345">
        <f t="shared" si="5"/>
        <v>0</v>
      </c>
      <c r="I126" s="15"/>
      <c r="K126" s="508"/>
      <c r="L126" s="509"/>
    </row>
    <row r="127" spans="1:12" ht="18.600000000000001" customHeight="1" outlineLevel="1">
      <c r="A127" s="8"/>
      <c r="B127" s="444" t="s">
        <v>829</v>
      </c>
      <c r="C127" s="438">
        <f>tt(B127)</f>
        <v>494.16000000000008</v>
      </c>
      <c r="D127" s="438">
        <v>494.16000000000008</v>
      </c>
      <c r="E127" s="15"/>
      <c r="F127" s="345"/>
      <c r="G127" s="345"/>
      <c r="H127" s="345">
        <f t="shared" si="5"/>
        <v>0</v>
      </c>
      <c r="I127" s="15"/>
      <c r="K127" s="508"/>
      <c r="L127" s="509"/>
    </row>
    <row r="128" spans="1:12" ht="18.600000000000001" customHeight="1" outlineLevel="1">
      <c r="A128" s="8"/>
      <c r="B128" s="444" t="s">
        <v>830</v>
      </c>
      <c r="C128" s="438">
        <f>tt(B128)</f>
        <v>706.86</v>
      </c>
      <c r="D128" s="438">
        <v>706.86</v>
      </c>
      <c r="E128" s="15"/>
      <c r="F128" s="345"/>
      <c r="G128" s="345"/>
      <c r="H128" s="345">
        <f t="shared" si="5"/>
        <v>0</v>
      </c>
      <c r="I128" s="595" t="s">
        <v>1541</v>
      </c>
      <c r="K128" s="508"/>
      <c r="L128" s="509"/>
    </row>
    <row r="129" spans="1:12" ht="18.600000000000001" customHeight="1" outlineLevel="1">
      <c r="A129" s="8"/>
      <c r="B129" s="189" t="s">
        <v>296</v>
      </c>
      <c r="C129" s="438"/>
      <c r="D129" s="438"/>
      <c r="E129" s="15"/>
      <c r="F129" s="345"/>
      <c r="G129" s="345"/>
      <c r="H129" s="345">
        <f t="shared" si="5"/>
        <v>0</v>
      </c>
      <c r="I129" s="15"/>
      <c r="K129" s="508"/>
      <c r="L129" s="509"/>
    </row>
    <row r="130" spans="1:12" ht="18.600000000000001" customHeight="1" outlineLevel="1">
      <c r="A130" s="8"/>
      <c r="B130" s="446" t="s">
        <v>798</v>
      </c>
      <c r="C130" s="438"/>
      <c r="D130" s="438"/>
      <c r="E130" s="15"/>
      <c r="F130" s="345"/>
      <c r="G130" s="345"/>
      <c r="H130" s="345">
        <f t="shared" si="5"/>
        <v>0</v>
      </c>
      <c r="I130" s="15"/>
      <c r="K130" s="508"/>
      <c r="L130" s="509"/>
    </row>
    <row r="131" spans="1:12" ht="18.600000000000001" customHeight="1" outlineLevel="1">
      <c r="A131" s="8"/>
      <c r="B131" s="444" t="s">
        <v>831</v>
      </c>
      <c r="C131" s="438">
        <f>tt(B131)</f>
        <v>19.698</v>
      </c>
      <c r="D131" s="438">
        <v>19.698</v>
      </c>
      <c r="E131" s="15"/>
      <c r="F131" s="345"/>
      <c r="G131" s="345"/>
      <c r="H131" s="345">
        <f t="shared" si="5"/>
        <v>0</v>
      </c>
      <c r="I131" s="15"/>
      <c r="K131" s="508"/>
      <c r="L131" s="509"/>
    </row>
    <row r="132" spans="1:12" ht="18.600000000000001" customHeight="1" outlineLevel="1">
      <c r="A132" s="8"/>
      <c r="B132" s="446" t="s">
        <v>800</v>
      </c>
      <c r="C132" s="438"/>
      <c r="D132" s="438"/>
      <c r="E132" s="15"/>
      <c r="F132" s="345"/>
      <c r="G132" s="345"/>
      <c r="H132" s="345">
        <f t="shared" si="5"/>
        <v>0</v>
      </c>
      <c r="I132" s="15"/>
      <c r="K132" s="508"/>
      <c r="L132" s="509"/>
    </row>
    <row r="133" spans="1:12" ht="18.600000000000001" customHeight="1" outlineLevel="1">
      <c r="A133" s="8"/>
      <c r="B133" s="444" t="s">
        <v>832</v>
      </c>
      <c r="C133" s="438">
        <f>tt(B133)</f>
        <v>7.0559999999999992</v>
      </c>
      <c r="D133" s="438">
        <v>7.0559999999999992</v>
      </c>
      <c r="E133" s="15"/>
      <c r="F133" s="345"/>
      <c r="G133" s="345"/>
      <c r="H133" s="345">
        <f t="shared" si="5"/>
        <v>0</v>
      </c>
      <c r="I133" s="15"/>
      <c r="K133" s="508"/>
      <c r="L133" s="509"/>
    </row>
    <row r="134" spans="1:12" ht="18.600000000000001" customHeight="1" outlineLevel="1">
      <c r="A134" s="8"/>
      <c r="B134" s="446" t="s">
        <v>802</v>
      </c>
      <c r="C134" s="438"/>
      <c r="D134" s="438"/>
      <c r="E134" s="15"/>
      <c r="F134" s="345"/>
      <c r="G134" s="345"/>
      <c r="H134" s="345">
        <f t="shared" si="5"/>
        <v>0</v>
      </c>
      <c r="I134" s="15"/>
      <c r="K134" s="508"/>
      <c r="L134" s="509"/>
    </row>
    <row r="135" spans="1:12" ht="18.600000000000001" customHeight="1" outlineLevel="1">
      <c r="A135" s="8"/>
      <c r="B135" s="444" t="s">
        <v>833</v>
      </c>
      <c r="C135" s="438">
        <f>tt(B135)</f>
        <v>5.4899999999999993</v>
      </c>
      <c r="D135" s="438">
        <v>5.4899999999999993</v>
      </c>
      <c r="E135" s="15"/>
      <c r="F135" s="345"/>
      <c r="G135" s="345"/>
      <c r="H135" s="345">
        <f t="shared" si="5"/>
        <v>0</v>
      </c>
      <c r="I135" s="15"/>
      <c r="K135" s="508"/>
      <c r="L135" s="509"/>
    </row>
    <row r="136" spans="1:12" ht="18.600000000000001" customHeight="1" outlineLevel="1">
      <c r="A136" s="8"/>
      <c r="B136" s="446" t="s">
        <v>804</v>
      </c>
      <c r="C136" s="438"/>
      <c r="D136" s="438"/>
      <c r="E136" s="15"/>
      <c r="F136" s="345"/>
      <c r="G136" s="345"/>
      <c r="H136" s="345">
        <f t="shared" si="5"/>
        <v>0</v>
      </c>
      <c r="I136" s="15"/>
      <c r="K136" s="508"/>
      <c r="L136" s="509"/>
    </row>
    <row r="137" spans="1:12" ht="18.600000000000001" customHeight="1" outlineLevel="1">
      <c r="A137" s="8"/>
      <c r="B137" s="444" t="s">
        <v>834</v>
      </c>
      <c r="C137" s="438">
        <f>tt(B137)</f>
        <v>3.2624999999999997</v>
      </c>
      <c r="D137" s="438">
        <v>3.2624999999999997</v>
      </c>
      <c r="E137" s="15"/>
      <c r="F137" s="345"/>
      <c r="G137" s="345"/>
      <c r="H137" s="345">
        <f t="shared" si="5"/>
        <v>0</v>
      </c>
      <c r="I137" s="15"/>
      <c r="K137" s="508"/>
      <c r="L137" s="509"/>
    </row>
    <row r="138" spans="1:12" ht="18.600000000000001" customHeight="1" outlineLevel="1">
      <c r="A138" s="8"/>
      <c r="B138" s="446" t="s">
        <v>297</v>
      </c>
      <c r="C138" s="438"/>
      <c r="D138" s="438"/>
      <c r="E138" s="15"/>
      <c r="F138" s="345"/>
      <c r="G138" s="345"/>
      <c r="H138" s="345">
        <f t="shared" si="5"/>
        <v>0</v>
      </c>
      <c r="I138" s="15"/>
      <c r="K138" s="508"/>
      <c r="L138" s="509"/>
    </row>
    <row r="139" spans="1:12" ht="18.600000000000001" customHeight="1" outlineLevel="1">
      <c r="A139" s="8"/>
      <c r="B139" s="444" t="s">
        <v>835</v>
      </c>
      <c r="C139" s="438">
        <f>tt(B139)</f>
        <v>5.3999999999999995</v>
      </c>
      <c r="D139" s="438">
        <v>5.3999999999999995</v>
      </c>
      <c r="E139" s="15"/>
      <c r="F139" s="345"/>
      <c r="G139" s="345"/>
      <c r="H139" s="345">
        <f t="shared" si="5"/>
        <v>0</v>
      </c>
      <c r="I139" s="15"/>
      <c r="K139" s="508"/>
      <c r="L139" s="509"/>
    </row>
    <row r="140" spans="1:12" ht="18.600000000000001" customHeight="1" outlineLevel="1">
      <c r="A140" s="8"/>
      <c r="B140" s="446" t="s">
        <v>807</v>
      </c>
      <c r="C140" s="438"/>
      <c r="D140" s="438"/>
      <c r="E140" s="15"/>
      <c r="F140" s="345"/>
      <c r="G140" s="345"/>
      <c r="H140" s="345">
        <f t="shared" si="5"/>
        <v>0</v>
      </c>
      <c r="I140" s="15"/>
      <c r="K140" s="508"/>
      <c r="L140" s="509"/>
    </row>
    <row r="141" spans="1:12" ht="18.600000000000001" customHeight="1" outlineLevel="1">
      <c r="A141" s="8"/>
      <c r="B141" s="444" t="s">
        <v>836</v>
      </c>
      <c r="C141" s="438">
        <f>tt(B141)</f>
        <v>7.9739999999999993</v>
      </c>
      <c r="D141" s="438">
        <v>7.9739999999999993</v>
      </c>
      <c r="E141" s="15"/>
      <c r="F141" s="345"/>
      <c r="G141" s="345"/>
      <c r="H141" s="345">
        <f t="shared" si="5"/>
        <v>0</v>
      </c>
      <c r="I141" s="15"/>
      <c r="K141" s="508"/>
      <c r="L141" s="509"/>
    </row>
    <row r="142" spans="1:12" ht="18.600000000000001" customHeight="1" outlineLevel="1">
      <c r="A142" s="8"/>
      <c r="B142" s="446" t="s">
        <v>809</v>
      </c>
      <c r="C142" s="438"/>
      <c r="D142" s="438"/>
      <c r="E142" s="15"/>
      <c r="F142" s="345"/>
      <c r="G142" s="345"/>
      <c r="H142" s="345">
        <f t="shared" si="5"/>
        <v>0</v>
      </c>
      <c r="I142" s="15"/>
      <c r="K142" s="508"/>
      <c r="L142" s="509"/>
    </row>
    <row r="143" spans="1:12" ht="18.600000000000001" customHeight="1" outlineLevel="1">
      <c r="A143" s="8"/>
      <c r="B143" s="444" t="s">
        <v>837</v>
      </c>
      <c r="C143" s="438">
        <f>tt(B143)</f>
        <v>9.702</v>
      </c>
      <c r="D143" s="438">
        <v>9.702</v>
      </c>
      <c r="E143" s="15"/>
      <c r="F143" s="345"/>
      <c r="G143" s="345"/>
      <c r="H143" s="345">
        <f t="shared" ref="H143:H206" si="7">(F143+G143)*C143</f>
        <v>0</v>
      </c>
      <c r="I143" s="15"/>
      <c r="K143" s="508"/>
      <c r="L143" s="509"/>
    </row>
    <row r="144" spans="1:12" ht="18.600000000000001" customHeight="1" outlineLevel="1">
      <c r="A144" s="8"/>
      <c r="B144" s="446" t="s">
        <v>811</v>
      </c>
      <c r="C144" s="438"/>
      <c r="D144" s="438"/>
      <c r="E144" s="15"/>
      <c r="F144" s="345"/>
      <c r="G144" s="345"/>
      <c r="H144" s="345">
        <f t="shared" si="7"/>
        <v>0</v>
      </c>
      <c r="I144" s="15"/>
      <c r="K144" s="508"/>
      <c r="L144" s="509"/>
    </row>
    <row r="145" spans="1:12" ht="18.600000000000001" customHeight="1" outlineLevel="1">
      <c r="A145" s="8"/>
      <c r="B145" s="444" t="s">
        <v>838</v>
      </c>
      <c r="C145" s="438">
        <f>tt(B145)</f>
        <v>2.6999999999999997</v>
      </c>
      <c r="D145" s="438">
        <v>2.6999999999999997</v>
      </c>
      <c r="E145" s="15"/>
      <c r="F145" s="345"/>
      <c r="G145" s="345"/>
      <c r="H145" s="345">
        <f t="shared" si="7"/>
        <v>0</v>
      </c>
      <c r="I145" s="15"/>
      <c r="K145" s="508"/>
      <c r="L145" s="509"/>
    </row>
    <row r="146" spans="1:12" ht="18.600000000000001" customHeight="1" outlineLevel="1">
      <c r="A146" s="8"/>
      <c r="B146" s="189" t="s">
        <v>612</v>
      </c>
      <c r="C146" s="438"/>
      <c r="D146" s="438"/>
      <c r="E146" s="15"/>
      <c r="F146" s="345"/>
      <c r="G146" s="345"/>
      <c r="H146" s="345">
        <f t="shared" si="7"/>
        <v>0</v>
      </c>
      <c r="I146" s="15"/>
      <c r="K146" s="508"/>
      <c r="L146" s="509"/>
    </row>
    <row r="147" spans="1:12" ht="18.600000000000001" customHeight="1" outlineLevel="1">
      <c r="A147" s="8"/>
      <c r="B147" s="446" t="s">
        <v>613</v>
      </c>
      <c r="C147" s="438"/>
      <c r="D147" s="438"/>
      <c r="E147" s="15"/>
      <c r="F147" s="345"/>
      <c r="G147" s="345"/>
      <c r="H147" s="345">
        <f t="shared" si="7"/>
        <v>0</v>
      </c>
      <c r="I147" s="15"/>
      <c r="K147" s="508"/>
      <c r="L147" s="509"/>
    </row>
    <row r="148" spans="1:12" ht="18.600000000000001" customHeight="1" outlineLevel="1">
      <c r="A148" s="8"/>
      <c r="B148" s="444" t="s">
        <v>614</v>
      </c>
      <c r="C148" s="438">
        <f>tt(B148)</f>
        <v>26.802000000000003</v>
      </c>
      <c r="D148" s="438">
        <v>26.802000000000003</v>
      </c>
      <c r="E148" s="15"/>
      <c r="F148" s="345"/>
      <c r="G148" s="345"/>
      <c r="H148" s="345">
        <f t="shared" si="7"/>
        <v>0</v>
      </c>
      <c r="I148" s="15"/>
      <c r="K148" s="508"/>
      <c r="L148" s="509"/>
    </row>
    <row r="149" spans="1:12" ht="18.600000000000001" customHeight="1" outlineLevel="1">
      <c r="A149" s="8"/>
      <c r="B149" s="446" t="s">
        <v>618</v>
      </c>
      <c r="C149" s="438"/>
      <c r="D149" s="438"/>
      <c r="E149" s="15"/>
      <c r="F149" s="345"/>
      <c r="G149" s="345"/>
      <c r="H149" s="345">
        <f t="shared" si="7"/>
        <v>0</v>
      </c>
      <c r="I149" s="15"/>
      <c r="K149" s="508"/>
      <c r="L149" s="509"/>
    </row>
    <row r="150" spans="1:12" ht="18.600000000000001" customHeight="1" outlineLevel="1">
      <c r="A150" s="8"/>
      <c r="B150" s="444" t="s">
        <v>615</v>
      </c>
      <c r="C150" s="438">
        <f>tt(B150)</f>
        <v>1.44</v>
      </c>
      <c r="D150" s="438">
        <v>1.44</v>
      </c>
      <c r="E150" s="15"/>
      <c r="F150" s="345"/>
      <c r="G150" s="345"/>
      <c r="H150" s="345">
        <f t="shared" si="7"/>
        <v>0</v>
      </c>
      <c r="I150" s="15"/>
      <c r="K150" s="508"/>
      <c r="L150" s="509"/>
    </row>
    <row r="151" spans="1:12" ht="18.600000000000001" customHeight="1" outlineLevel="1">
      <c r="A151" s="8"/>
      <c r="B151" s="446" t="s">
        <v>616</v>
      </c>
      <c r="C151" s="438"/>
      <c r="D151" s="438"/>
      <c r="E151" s="15"/>
      <c r="F151" s="345"/>
      <c r="G151" s="345"/>
      <c r="H151" s="345">
        <f t="shared" si="7"/>
        <v>0</v>
      </c>
      <c r="I151" s="15"/>
      <c r="K151" s="508"/>
      <c r="L151" s="509"/>
    </row>
    <row r="152" spans="1:12" ht="18.600000000000001" customHeight="1" outlineLevel="1">
      <c r="A152" s="8"/>
      <c r="B152" s="444" t="s">
        <v>617</v>
      </c>
      <c r="C152" s="438">
        <f>tt(B152)</f>
        <v>1.08</v>
      </c>
      <c r="D152" s="438">
        <v>1.08</v>
      </c>
      <c r="E152" s="15"/>
      <c r="F152" s="345"/>
      <c r="G152" s="345"/>
      <c r="H152" s="345">
        <f t="shared" si="7"/>
        <v>0</v>
      </c>
      <c r="I152" s="15"/>
      <c r="K152" s="508"/>
      <c r="L152" s="509"/>
    </row>
    <row r="153" spans="1:12" ht="18.600000000000001" customHeight="1" outlineLevel="1">
      <c r="A153" s="8"/>
      <c r="B153" s="446" t="s">
        <v>621</v>
      </c>
      <c r="C153" s="438"/>
      <c r="D153" s="438"/>
      <c r="E153" s="15"/>
      <c r="F153" s="345"/>
      <c r="G153" s="345"/>
      <c r="H153" s="345">
        <f t="shared" si="7"/>
        <v>0</v>
      </c>
      <c r="I153" s="15"/>
      <c r="K153" s="508"/>
      <c r="L153" s="509"/>
    </row>
    <row r="154" spans="1:12" ht="18.600000000000001" customHeight="1" outlineLevel="1">
      <c r="A154" s="8"/>
      <c r="B154" s="444" t="s">
        <v>622</v>
      </c>
      <c r="C154" s="438">
        <f>tt(B154)</f>
        <v>1.6830000000000001</v>
      </c>
      <c r="D154" s="438">
        <v>1.6830000000000001</v>
      </c>
      <c r="E154" s="15"/>
      <c r="F154" s="345"/>
      <c r="G154" s="345"/>
      <c r="H154" s="345">
        <f t="shared" si="7"/>
        <v>0</v>
      </c>
      <c r="I154" s="15"/>
      <c r="K154" s="508"/>
      <c r="L154" s="509"/>
    </row>
    <row r="155" spans="1:12" ht="18.600000000000001" customHeight="1" outlineLevel="1">
      <c r="A155" s="8"/>
      <c r="B155" s="446" t="s">
        <v>315</v>
      </c>
      <c r="C155" s="438"/>
      <c r="D155" s="438"/>
      <c r="E155" s="15"/>
      <c r="F155" s="345"/>
      <c r="G155" s="345"/>
      <c r="H155" s="345">
        <f t="shared" si="7"/>
        <v>0</v>
      </c>
      <c r="I155" s="15"/>
      <c r="K155" s="508"/>
      <c r="L155" s="509"/>
    </row>
    <row r="156" spans="1:12" ht="18.600000000000001" customHeight="1" outlineLevel="1">
      <c r="A156" s="8"/>
      <c r="B156" s="444" t="s">
        <v>316</v>
      </c>
      <c r="C156" s="438">
        <f>tt(B156)</f>
        <v>0.68699999999999994</v>
      </c>
      <c r="D156" s="438">
        <v>0.68699999999999994</v>
      </c>
      <c r="E156" s="15"/>
      <c r="F156" s="345"/>
      <c r="G156" s="345"/>
      <c r="H156" s="345">
        <f t="shared" si="7"/>
        <v>0</v>
      </c>
      <c r="I156" s="15"/>
      <c r="K156" s="508"/>
      <c r="L156" s="509"/>
    </row>
    <row r="157" spans="1:12" ht="18.600000000000001" customHeight="1" outlineLevel="1">
      <c r="A157" s="8"/>
      <c r="B157" s="189" t="s">
        <v>310</v>
      </c>
      <c r="C157" s="438"/>
      <c r="D157" s="438"/>
      <c r="E157" s="15"/>
      <c r="F157" s="345"/>
      <c r="G157" s="345"/>
      <c r="H157" s="345">
        <f t="shared" si="7"/>
        <v>0</v>
      </c>
      <c r="I157" s="15"/>
      <c r="K157" s="508"/>
      <c r="L157" s="509"/>
    </row>
    <row r="158" spans="1:12" ht="18.600000000000001" customHeight="1" outlineLevel="1">
      <c r="A158" s="8"/>
      <c r="B158" s="446" t="s">
        <v>311</v>
      </c>
      <c r="C158" s="438"/>
      <c r="D158" s="438"/>
      <c r="E158" s="15"/>
      <c r="F158" s="345"/>
      <c r="G158" s="345"/>
      <c r="H158" s="345">
        <f t="shared" si="7"/>
        <v>0</v>
      </c>
      <c r="I158" s="15"/>
      <c r="K158" s="508"/>
      <c r="L158" s="509"/>
    </row>
    <row r="159" spans="1:12" ht="18.600000000000001" customHeight="1" outlineLevel="1">
      <c r="A159" s="8"/>
      <c r="B159" s="444" t="s">
        <v>312</v>
      </c>
      <c r="C159" s="438">
        <f>tt(B159)</f>
        <v>28.962000000000003</v>
      </c>
      <c r="D159" s="438">
        <v>28.962000000000003</v>
      </c>
      <c r="E159" s="15"/>
      <c r="F159" s="345"/>
      <c r="G159" s="345"/>
      <c r="H159" s="345">
        <f t="shared" si="7"/>
        <v>0</v>
      </c>
      <c r="I159" s="15"/>
      <c r="K159" s="508"/>
      <c r="L159" s="509"/>
    </row>
    <row r="160" spans="1:12" ht="18.600000000000001" customHeight="1" outlineLevel="1">
      <c r="A160" s="8"/>
      <c r="B160" s="446" t="s">
        <v>313</v>
      </c>
      <c r="C160" s="438"/>
      <c r="D160" s="438"/>
      <c r="E160" s="15"/>
      <c r="F160" s="345"/>
      <c r="G160" s="345"/>
      <c r="H160" s="345">
        <f t="shared" si="7"/>
        <v>0</v>
      </c>
      <c r="I160" s="15"/>
      <c r="K160" s="508"/>
      <c r="L160" s="509"/>
    </row>
    <row r="161" spans="1:12" ht="18.600000000000001" customHeight="1" outlineLevel="1">
      <c r="A161" s="8"/>
      <c r="B161" s="444" t="s">
        <v>314</v>
      </c>
      <c r="C161" s="438">
        <f>tt(B161)</f>
        <v>3.5999999999999996</v>
      </c>
      <c r="D161" s="438">
        <v>3.5999999999999996</v>
      </c>
      <c r="E161" s="15"/>
      <c r="F161" s="345"/>
      <c r="G161" s="345"/>
      <c r="H161" s="345">
        <f t="shared" si="7"/>
        <v>0</v>
      </c>
      <c r="I161" s="15"/>
      <c r="K161" s="508"/>
      <c r="L161" s="509"/>
    </row>
    <row r="162" spans="1:12" ht="18.600000000000001" customHeight="1" outlineLevel="1">
      <c r="A162" s="8"/>
      <c r="B162" s="446" t="s">
        <v>619</v>
      </c>
      <c r="C162" s="438"/>
      <c r="D162" s="438"/>
      <c r="E162" s="15"/>
      <c r="F162" s="345"/>
      <c r="G162" s="345"/>
      <c r="H162" s="345">
        <f t="shared" si="7"/>
        <v>0</v>
      </c>
      <c r="I162" s="15"/>
      <c r="K162" s="508"/>
      <c r="L162" s="509"/>
    </row>
    <row r="163" spans="1:12" ht="18.600000000000001" customHeight="1" outlineLevel="1">
      <c r="A163" s="8"/>
      <c r="B163" s="444" t="s">
        <v>620</v>
      </c>
      <c r="C163" s="438">
        <f>tt(B163)</f>
        <v>2.0475000000000003</v>
      </c>
      <c r="D163" s="438">
        <v>2.0475000000000003</v>
      </c>
      <c r="E163" s="15"/>
      <c r="F163" s="345"/>
      <c r="G163" s="345"/>
      <c r="H163" s="345">
        <f t="shared" si="7"/>
        <v>0</v>
      </c>
      <c r="I163" s="15"/>
      <c r="K163" s="508"/>
      <c r="L163" s="509"/>
    </row>
    <row r="164" spans="1:12" ht="18.600000000000001" customHeight="1" outlineLevel="1">
      <c r="A164" s="8"/>
      <c r="B164" s="446" t="s">
        <v>315</v>
      </c>
      <c r="C164" s="438"/>
      <c r="D164" s="438"/>
      <c r="E164" s="15"/>
      <c r="F164" s="345"/>
      <c r="G164" s="345"/>
      <c r="H164" s="345">
        <f t="shared" si="7"/>
        <v>0</v>
      </c>
      <c r="I164" s="15"/>
      <c r="K164" s="508"/>
      <c r="L164" s="509"/>
    </row>
    <row r="165" spans="1:12" ht="18.600000000000001" customHeight="1" outlineLevel="1">
      <c r="A165" s="8"/>
      <c r="B165" s="444" t="s">
        <v>316</v>
      </c>
      <c r="C165" s="438">
        <f>tt(B165)</f>
        <v>0.68699999999999994</v>
      </c>
      <c r="D165" s="438">
        <v>0.68699999999999994</v>
      </c>
      <c r="E165" s="15"/>
      <c r="F165" s="345"/>
      <c r="G165" s="345"/>
      <c r="H165" s="345">
        <f t="shared" si="7"/>
        <v>0</v>
      </c>
      <c r="I165" s="15"/>
      <c r="K165" s="508"/>
      <c r="L165" s="509"/>
    </row>
    <row r="166" spans="1:12" ht="18.600000000000001" customHeight="1" outlineLevel="1">
      <c r="A166" s="8"/>
      <c r="B166" s="189" t="s">
        <v>317</v>
      </c>
      <c r="C166" s="438"/>
      <c r="D166" s="438"/>
      <c r="E166" s="15"/>
      <c r="F166" s="345"/>
      <c r="G166" s="345"/>
      <c r="H166" s="345">
        <f t="shared" si="7"/>
        <v>0</v>
      </c>
      <c r="I166" s="15"/>
      <c r="K166" s="508"/>
      <c r="L166" s="509"/>
    </row>
    <row r="167" spans="1:12" ht="18.600000000000001" customHeight="1" outlineLevel="1">
      <c r="A167" s="8"/>
      <c r="B167" s="446" t="s">
        <v>318</v>
      </c>
      <c r="C167" s="438"/>
      <c r="D167" s="438"/>
      <c r="E167" s="15"/>
      <c r="F167" s="345"/>
      <c r="G167" s="345"/>
      <c r="H167" s="345">
        <f t="shared" si="7"/>
        <v>0</v>
      </c>
      <c r="I167" s="15"/>
      <c r="K167" s="508"/>
      <c r="L167" s="509"/>
    </row>
    <row r="168" spans="1:12" ht="18.600000000000001" customHeight="1" outlineLevel="1">
      <c r="A168" s="8"/>
      <c r="B168" s="60" t="s">
        <v>319</v>
      </c>
      <c r="C168" s="438"/>
      <c r="D168" s="438"/>
      <c r="E168" s="15"/>
      <c r="F168" s="345"/>
      <c r="G168" s="345"/>
      <c r="H168" s="345">
        <f t="shared" si="7"/>
        <v>0</v>
      </c>
      <c r="I168" s="15"/>
      <c r="K168" s="508"/>
      <c r="L168" s="509"/>
    </row>
    <row r="169" spans="1:12" ht="18.600000000000001" customHeight="1" outlineLevel="1">
      <c r="A169" s="8"/>
      <c r="B169" s="444" t="s">
        <v>320</v>
      </c>
      <c r="C169" s="438">
        <f>tt(B169)</f>
        <v>17.400000000000002</v>
      </c>
      <c r="D169" s="438">
        <v>17.400000000000002</v>
      </c>
      <c r="E169" s="15"/>
      <c r="F169" s="345"/>
      <c r="G169" s="345"/>
      <c r="H169" s="345">
        <f t="shared" si="7"/>
        <v>0</v>
      </c>
      <c r="I169" s="15"/>
      <c r="K169" s="508"/>
      <c r="L169" s="509"/>
    </row>
    <row r="170" spans="1:12" ht="18.600000000000001" customHeight="1" outlineLevel="1">
      <c r="A170" s="8"/>
      <c r="B170" s="60" t="s">
        <v>321</v>
      </c>
      <c r="C170" s="438"/>
      <c r="D170" s="438"/>
      <c r="E170" s="15"/>
      <c r="F170" s="345"/>
      <c r="G170" s="345"/>
      <c r="H170" s="345">
        <f t="shared" si="7"/>
        <v>0</v>
      </c>
      <c r="I170" s="15"/>
      <c r="K170" s="508"/>
      <c r="L170" s="509"/>
    </row>
    <row r="171" spans="1:12" ht="18.600000000000001" customHeight="1" outlineLevel="1">
      <c r="A171" s="8"/>
      <c r="B171" s="444" t="s">
        <v>322</v>
      </c>
      <c r="C171" s="438">
        <f>tt(B171)</f>
        <v>3.0000000000000004</v>
      </c>
      <c r="D171" s="438">
        <v>3.0000000000000004</v>
      </c>
      <c r="E171" s="15"/>
      <c r="F171" s="345"/>
      <c r="G171" s="345"/>
      <c r="H171" s="345">
        <f t="shared" si="7"/>
        <v>0</v>
      </c>
      <c r="I171" s="15"/>
      <c r="K171" s="508"/>
      <c r="L171" s="509"/>
    </row>
    <row r="172" spans="1:12" ht="18.600000000000001" customHeight="1" outlineLevel="1">
      <c r="A172" s="8"/>
      <c r="B172" s="446" t="s">
        <v>323</v>
      </c>
      <c r="C172" s="438"/>
      <c r="D172" s="438"/>
      <c r="E172" s="15"/>
      <c r="F172" s="345"/>
      <c r="G172" s="345"/>
      <c r="H172" s="345">
        <f t="shared" si="7"/>
        <v>0</v>
      </c>
      <c r="I172" s="15"/>
      <c r="K172" s="508"/>
      <c r="L172" s="509"/>
    </row>
    <row r="173" spans="1:12" ht="18.600000000000001" customHeight="1" outlineLevel="1">
      <c r="A173" s="8"/>
      <c r="B173" s="444" t="s">
        <v>324</v>
      </c>
      <c r="C173" s="438">
        <f>tt(B173)</f>
        <v>7.7900000000000009</v>
      </c>
      <c r="D173" s="438">
        <v>7.7900000000000009</v>
      </c>
      <c r="E173" s="15"/>
      <c r="F173" s="345"/>
      <c r="G173" s="345"/>
      <c r="H173" s="345">
        <f t="shared" si="7"/>
        <v>0</v>
      </c>
      <c r="I173" s="15"/>
      <c r="K173" s="508"/>
      <c r="L173" s="509"/>
    </row>
    <row r="174" spans="1:12" ht="18.600000000000001" customHeight="1" outlineLevel="1">
      <c r="A174" s="8"/>
      <c r="B174" s="444" t="s">
        <v>325</v>
      </c>
      <c r="C174" s="438">
        <f>tt(B174)</f>
        <v>20.591999999999999</v>
      </c>
      <c r="D174" s="438">
        <v>20.591999999999999</v>
      </c>
      <c r="E174" s="15"/>
      <c r="F174" s="345"/>
      <c r="G174" s="345"/>
      <c r="H174" s="345">
        <f t="shared" si="7"/>
        <v>0</v>
      </c>
      <c r="I174" s="15"/>
      <c r="K174" s="508"/>
      <c r="L174" s="509"/>
    </row>
    <row r="175" spans="1:12" ht="18.600000000000001" customHeight="1">
      <c r="A175" s="54">
        <v>3</v>
      </c>
      <c r="B175" s="56" t="s">
        <v>734</v>
      </c>
      <c r="C175" s="400">
        <f>SUM(C176:C276)</f>
        <v>2537.5150000000003</v>
      </c>
      <c r="D175" s="400">
        <v>2537.5150000000003</v>
      </c>
      <c r="E175" s="54" t="s">
        <v>1</v>
      </c>
      <c r="F175" s="345"/>
      <c r="G175" s="345"/>
      <c r="H175" s="345">
        <f t="shared" si="7"/>
        <v>0</v>
      </c>
      <c r="I175" s="15"/>
      <c r="K175" s="508"/>
      <c r="L175" s="509"/>
    </row>
    <row r="176" spans="1:12" ht="18.600000000000001" hidden="1" customHeight="1" outlineLevel="1">
      <c r="A176" s="190" t="s">
        <v>7</v>
      </c>
      <c r="B176" s="189" t="s">
        <v>326</v>
      </c>
      <c r="C176" s="441"/>
      <c r="D176" s="441"/>
      <c r="E176" s="15"/>
      <c r="F176" s="345"/>
      <c r="G176" s="345"/>
      <c r="H176" s="345">
        <f t="shared" si="7"/>
        <v>0</v>
      </c>
      <c r="I176" s="15"/>
      <c r="K176" s="508"/>
      <c r="L176" s="509"/>
    </row>
    <row r="177" spans="1:12" ht="18.600000000000001" hidden="1" customHeight="1" outlineLevel="1">
      <c r="A177" s="10"/>
      <c r="B177" s="191" t="s">
        <v>295</v>
      </c>
      <c r="C177" s="441"/>
      <c r="D177" s="441"/>
      <c r="E177" s="15"/>
      <c r="F177" s="345"/>
      <c r="G177" s="345"/>
      <c r="H177" s="345">
        <f t="shared" si="7"/>
        <v>0</v>
      </c>
      <c r="I177" s="15"/>
      <c r="K177" s="508"/>
      <c r="L177" s="509"/>
    </row>
    <row r="178" spans="1:12" ht="18.600000000000001" hidden="1" customHeight="1" outlineLevel="1">
      <c r="A178" s="10"/>
      <c r="B178" s="444" t="s">
        <v>840</v>
      </c>
      <c r="C178" s="438">
        <f t="shared" ref="C178:C186" si="8">tt(B178)</f>
        <v>0.64000000000000012</v>
      </c>
      <c r="D178" s="438">
        <v>0.64000000000000012</v>
      </c>
      <c r="E178" s="15"/>
      <c r="F178" s="345"/>
      <c r="G178" s="345"/>
      <c r="H178" s="345">
        <f t="shared" si="7"/>
        <v>0</v>
      </c>
      <c r="I178" s="15"/>
      <c r="K178" s="508"/>
      <c r="L178" s="509"/>
    </row>
    <row r="179" spans="1:12" ht="18.600000000000001" hidden="1" customHeight="1" outlineLevel="1">
      <c r="A179" s="10"/>
      <c r="B179" s="444" t="s">
        <v>841</v>
      </c>
      <c r="C179" s="438">
        <f t="shared" si="8"/>
        <v>3.8400000000000007</v>
      </c>
      <c r="D179" s="438">
        <v>3.8400000000000007</v>
      </c>
      <c r="E179" s="15"/>
      <c r="F179" s="345"/>
      <c r="G179" s="345"/>
      <c r="H179" s="345">
        <f t="shared" si="7"/>
        <v>0</v>
      </c>
      <c r="I179" s="15"/>
      <c r="K179" s="508"/>
      <c r="L179" s="509"/>
    </row>
    <row r="180" spans="1:12" ht="18.600000000000001" hidden="1" customHeight="1" outlineLevel="1">
      <c r="A180" s="10"/>
      <c r="B180" s="444" t="s">
        <v>842</v>
      </c>
      <c r="C180" s="438">
        <f t="shared" si="8"/>
        <v>1.9200000000000004</v>
      </c>
      <c r="D180" s="438">
        <v>1.9200000000000004</v>
      </c>
      <c r="E180" s="15"/>
      <c r="F180" s="345"/>
      <c r="G180" s="345"/>
      <c r="H180" s="345">
        <f t="shared" si="7"/>
        <v>0</v>
      </c>
      <c r="I180" s="15"/>
      <c r="K180" s="508"/>
      <c r="L180" s="509"/>
    </row>
    <row r="181" spans="1:12" ht="18.600000000000001" hidden="1" customHeight="1" outlineLevel="1">
      <c r="A181" s="10"/>
      <c r="B181" s="444" t="s">
        <v>843</v>
      </c>
      <c r="C181" s="438">
        <f t="shared" si="8"/>
        <v>8.4</v>
      </c>
      <c r="D181" s="438">
        <v>8.4</v>
      </c>
      <c r="E181" s="15"/>
      <c r="F181" s="345"/>
      <c r="G181" s="345"/>
      <c r="H181" s="345">
        <f t="shared" si="7"/>
        <v>0</v>
      </c>
      <c r="I181" s="15"/>
      <c r="K181" s="508"/>
      <c r="L181" s="509"/>
    </row>
    <row r="182" spans="1:12" ht="18.600000000000001" hidden="1" customHeight="1" outlineLevel="1">
      <c r="A182" s="10"/>
      <c r="B182" s="444" t="s">
        <v>844</v>
      </c>
      <c r="C182" s="438">
        <f t="shared" si="8"/>
        <v>6.6000000000000005</v>
      </c>
      <c r="D182" s="438">
        <v>6.6000000000000005</v>
      </c>
      <c r="E182" s="15"/>
      <c r="F182" s="345"/>
      <c r="G182" s="345"/>
      <c r="H182" s="345">
        <f t="shared" si="7"/>
        <v>0</v>
      </c>
      <c r="I182" s="15"/>
      <c r="K182" s="508"/>
      <c r="L182" s="509"/>
    </row>
    <row r="183" spans="1:12" ht="18.600000000000001" hidden="1" customHeight="1" outlineLevel="1">
      <c r="A183" s="10"/>
      <c r="B183" s="444" t="s">
        <v>845</v>
      </c>
      <c r="C183" s="438">
        <f t="shared" si="8"/>
        <v>8.58</v>
      </c>
      <c r="D183" s="438">
        <v>8.58</v>
      </c>
      <c r="E183" s="15"/>
      <c r="F183" s="345"/>
      <c r="G183" s="345"/>
      <c r="H183" s="345">
        <f t="shared" si="7"/>
        <v>0</v>
      </c>
      <c r="I183" s="15"/>
      <c r="K183" s="508"/>
      <c r="L183" s="509"/>
    </row>
    <row r="184" spans="1:12" ht="18.600000000000001" hidden="1" customHeight="1" outlineLevel="1">
      <c r="A184" s="10"/>
      <c r="B184" s="444" t="s">
        <v>846</v>
      </c>
      <c r="C184" s="438">
        <f t="shared" si="8"/>
        <v>0.52</v>
      </c>
      <c r="D184" s="438">
        <v>0.52</v>
      </c>
      <c r="E184" s="15"/>
      <c r="F184" s="345"/>
      <c r="G184" s="345"/>
      <c r="H184" s="345">
        <f t="shared" si="7"/>
        <v>0</v>
      </c>
      <c r="I184" s="15"/>
      <c r="K184" s="508"/>
      <c r="L184" s="509"/>
    </row>
    <row r="185" spans="1:12" ht="18.600000000000001" hidden="1" customHeight="1" outlineLevel="1">
      <c r="A185" s="10"/>
      <c r="B185" s="444" t="s">
        <v>847</v>
      </c>
      <c r="C185" s="438">
        <f t="shared" si="8"/>
        <v>5.580000000000001</v>
      </c>
      <c r="D185" s="438">
        <v>5.580000000000001</v>
      </c>
      <c r="E185" s="15"/>
      <c r="F185" s="345"/>
      <c r="G185" s="345"/>
      <c r="H185" s="345">
        <f t="shared" si="7"/>
        <v>0</v>
      </c>
      <c r="I185" s="15"/>
      <c r="K185" s="508"/>
      <c r="L185" s="509"/>
    </row>
    <row r="186" spans="1:12" ht="18.600000000000001" hidden="1" customHeight="1" outlineLevel="1">
      <c r="A186" s="10"/>
      <c r="B186" s="444" t="s">
        <v>848</v>
      </c>
      <c r="C186" s="438">
        <f t="shared" si="8"/>
        <v>1.4000000000000001</v>
      </c>
      <c r="D186" s="438">
        <v>1.4000000000000001</v>
      </c>
      <c r="E186" s="15"/>
      <c r="F186" s="345"/>
      <c r="G186" s="345"/>
      <c r="H186" s="345">
        <f t="shared" si="7"/>
        <v>0</v>
      </c>
      <c r="I186" s="15"/>
      <c r="K186" s="508"/>
      <c r="L186" s="509"/>
    </row>
    <row r="187" spans="1:12" ht="18.600000000000001" hidden="1" customHeight="1" outlineLevel="1">
      <c r="A187" s="10"/>
      <c r="B187" s="191" t="s">
        <v>839</v>
      </c>
      <c r="C187" s="438"/>
      <c r="D187" s="438"/>
      <c r="E187" s="15"/>
      <c r="F187" s="345"/>
      <c r="G187" s="345"/>
      <c r="H187" s="345">
        <f t="shared" si="7"/>
        <v>0</v>
      </c>
      <c r="I187" s="15"/>
      <c r="K187" s="508"/>
      <c r="L187" s="509"/>
    </row>
    <row r="188" spans="1:12" ht="18.600000000000001" hidden="1" customHeight="1" outlineLevel="1">
      <c r="A188" s="10"/>
      <c r="B188" s="446" t="s">
        <v>798</v>
      </c>
      <c r="C188" s="438"/>
      <c r="D188" s="438"/>
      <c r="E188" s="15"/>
      <c r="F188" s="345"/>
      <c r="G188" s="345"/>
      <c r="H188" s="345">
        <f t="shared" si="7"/>
        <v>0</v>
      </c>
      <c r="I188" s="15"/>
      <c r="K188" s="508"/>
      <c r="L188" s="509"/>
    </row>
    <row r="189" spans="1:12" ht="18.600000000000001" hidden="1" customHeight="1" outlineLevel="1">
      <c r="A189" s="10"/>
      <c r="B189" s="444" t="s">
        <v>849</v>
      </c>
      <c r="C189" s="438">
        <f>tt(B189)</f>
        <v>18.760000000000002</v>
      </c>
      <c r="D189" s="438">
        <v>18.760000000000002</v>
      </c>
      <c r="E189" s="15"/>
      <c r="F189" s="345"/>
      <c r="G189" s="345"/>
      <c r="H189" s="345">
        <f t="shared" si="7"/>
        <v>0</v>
      </c>
      <c r="I189" s="15"/>
      <c r="K189" s="508"/>
      <c r="L189" s="509"/>
    </row>
    <row r="190" spans="1:12" ht="18.600000000000001" hidden="1" customHeight="1" outlineLevel="1">
      <c r="A190" s="10"/>
      <c r="B190" s="446" t="s">
        <v>800</v>
      </c>
      <c r="C190" s="438"/>
      <c r="D190" s="438"/>
      <c r="E190" s="15"/>
      <c r="F190" s="345"/>
      <c r="G190" s="345"/>
      <c r="H190" s="345">
        <f t="shared" si="7"/>
        <v>0</v>
      </c>
      <c r="I190" s="15"/>
      <c r="K190" s="508"/>
      <c r="L190" s="509"/>
    </row>
    <row r="191" spans="1:12" ht="18.600000000000001" hidden="1" customHeight="1" outlineLevel="1">
      <c r="A191" s="10"/>
      <c r="B191" s="444" t="s">
        <v>850</v>
      </c>
      <c r="C191" s="438">
        <f>tt(B191)</f>
        <v>6.7199999999999989</v>
      </c>
      <c r="D191" s="438">
        <v>6.7199999999999989</v>
      </c>
      <c r="E191" s="15"/>
      <c r="F191" s="345"/>
      <c r="G191" s="345"/>
      <c r="H191" s="345">
        <f t="shared" si="7"/>
        <v>0</v>
      </c>
      <c r="I191" s="15"/>
      <c r="K191" s="508"/>
      <c r="L191" s="509"/>
    </row>
    <row r="192" spans="1:12" ht="18.600000000000001" hidden="1" customHeight="1" outlineLevel="1">
      <c r="A192" s="10"/>
      <c r="B192" s="446" t="s">
        <v>802</v>
      </c>
      <c r="C192" s="438"/>
      <c r="D192" s="438"/>
      <c r="E192" s="15"/>
      <c r="F192" s="345"/>
      <c r="G192" s="345"/>
      <c r="H192" s="345">
        <f t="shared" si="7"/>
        <v>0</v>
      </c>
      <c r="I192" s="15"/>
      <c r="K192" s="508"/>
      <c r="L192" s="509"/>
    </row>
    <row r="193" spans="1:12" ht="18.600000000000001" hidden="1" customHeight="1" outlineLevel="1">
      <c r="A193" s="10"/>
      <c r="B193" s="444" t="s">
        <v>851</v>
      </c>
      <c r="C193" s="438">
        <f>tt(B193)</f>
        <v>7.3199999999999994</v>
      </c>
      <c r="D193" s="438">
        <v>7.3199999999999994</v>
      </c>
      <c r="E193" s="15"/>
      <c r="F193" s="345"/>
      <c r="G193" s="345"/>
      <c r="H193" s="345">
        <f t="shared" si="7"/>
        <v>0</v>
      </c>
      <c r="I193" s="15"/>
      <c r="K193" s="508"/>
      <c r="L193" s="509"/>
    </row>
    <row r="194" spans="1:12" ht="18.600000000000001" hidden="1" customHeight="1" outlineLevel="1">
      <c r="A194" s="10"/>
      <c r="B194" s="446" t="s">
        <v>804</v>
      </c>
      <c r="C194" s="438"/>
      <c r="D194" s="438"/>
      <c r="E194" s="15"/>
      <c r="F194" s="345"/>
      <c r="G194" s="345"/>
      <c r="H194" s="345">
        <f t="shared" si="7"/>
        <v>0</v>
      </c>
      <c r="I194" s="15"/>
      <c r="K194" s="508"/>
      <c r="L194" s="509"/>
    </row>
    <row r="195" spans="1:12" ht="18.600000000000001" hidden="1" customHeight="1" outlineLevel="1">
      <c r="A195" s="10"/>
      <c r="B195" s="444" t="s">
        <v>852</v>
      </c>
      <c r="C195" s="438">
        <f>tt(B195)</f>
        <v>4.3500000000000005</v>
      </c>
      <c r="D195" s="438">
        <v>4.3500000000000005</v>
      </c>
      <c r="E195" s="15"/>
      <c r="F195" s="345"/>
      <c r="G195" s="345"/>
      <c r="H195" s="345">
        <f t="shared" si="7"/>
        <v>0</v>
      </c>
      <c r="I195" s="15"/>
      <c r="K195" s="508"/>
      <c r="L195" s="509"/>
    </row>
    <row r="196" spans="1:12" ht="18.600000000000001" hidden="1" customHeight="1" outlineLevel="1">
      <c r="A196" s="10"/>
      <c r="B196" s="446" t="s">
        <v>297</v>
      </c>
      <c r="C196" s="438"/>
      <c r="D196" s="438"/>
      <c r="E196" s="15"/>
      <c r="F196" s="345"/>
      <c r="G196" s="345"/>
      <c r="H196" s="345">
        <f t="shared" si="7"/>
        <v>0</v>
      </c>
      <c r="I196" s="15"/>
      <c r="K196" s="508"/>
      <c r="L196" s="509"/>
    </row>
    <row r="197" spans="1:12" ht="18.600000000000001" hidden="1" customHeight="1" outlineLevel="1">
      <c r="A197" s="10"/>
      <c r="B197" s="444" t="s">
        <v>327</v>
      </c>
      <c r="C197" s="438">
        <f>tt(B197)</f>
        <v>6</v>
      </c>
      <c r="D197" s="438">
        <v>6</v>
      </c>
      <c r="E197" s="15"/>
      <c r="F197" s="345"/>
      <c r="G197" s="345"/>
      <c r="H197" s="345">
        <f t="shared" si="7"/>
        <v>0</v>
      </c>
      <c r="I197" s="15"/>
      <c r="K197" s="508"/>
      <c r="L197" s="509"/>
    </row>
    <row r="198" spans="1:12" ht="18.600000000000001" hidden="1" customHeight="1" outlineLevel="1">
      <c r="A198" s="10"/>
      <c r="B198" s="446" t="s">
        <v>807</v>
      </c>
      <c r="C198" s="438"/>
      <c r="D198" s="438"/>
      <c r="E198" s="15"/>
      <c r="F198" s="345"/>
      <c r="G198" s="345"/>
      <c r="H198" s="345">
        <f t="shared" si="7"/>
        <v>0</v>
      </c>
      <c r="I198" s="15"/>
      <c r="K198" s="508"/>
      <c r="L198" s="509"/>
    </row>
    <row r="199" spans="1:12" ht="18.600000000000001" hidden="1" customHeight="1" outlineLevel="1">
      <c r="A199" s="10"/>
      <c r="B199" s="444" t="s">
        <v>853</v>
      </c>
      <c r="C199" s="438">
        <f>tt(B199)</f>
        <v>8.86</v>
      </c>
      <c r="D199" s="438">
        <v>8.86</v>
      </c>
      <c r="E199" s="15"/>
      <c r="F199" s="345"/>
      <c r="G199" s="345"/>
      <c r="H199" s="345">
        <f t="shared" si="7"/>
        <v>0</v>
      </c>
      <c r="I199" s="15"/>
      <c r="K199" s="508"/>
      <c r="L199" s="509"/>
    </row>
    <row r="200" spans="1:12" ht="18.600000000000001" hidden="1" customHeight="1" outlineLevel="1">
      <c r="A200" s="10"/>
      <c r="B200" s="446" t="s">
        <v>809</v>
      </c>
      <c r="C200" s="438"/>
      <c r="D200" s="438"/>
      <c r="E200" s="15"/>
      <c r="F200" s="345"/>
      <c r="G200" s="345"/>
      <c r="H200" s="345">
        <f t="shared" si="7"/>
        <v>0</v>
      </c>
      <c r="I200" s="15"/>
      <c r="K200" s="508"/>
      <c r="L200" s="509"/>
    </row>
    <row r="201" spans="1:12" ht="18.600000000000001" hidden="1" customHeight="1" outlineLevel="1">
      <c r="A201" s="10"/>
      <c r="B201" s="444" t="s">
        <v>854</v>
      </c>
      <c r="C201" s="438">
        <f>tt(B201)</f>
        <v>10.780000000000001</v>
      </c>
      <c r="D201" s="438">
        <v>10.780000000000001</v>
      </c>
      <c r="E201" s="15"/>
      <c r="F201" s="345"/>
      <c r="G201" s="345"/>
      <c r="H201" s="345">
        <f t="shared" si="7"/>
        <v>0</v>
      </c>
      <c r="I201" s="15"/>
      <c r="K201" s="508"/>
      <c r="L201" s="509"/>
    </row>
    <row r="202" spans="1:12" ht="18.600000000000001" hidden="1" customHeight="1" outlineLevel="1">
      <c r="A202" s="10"/>
      <c r="B202" s="446" t="s">
        <v>811</v>
      </c>
      <c r="C202" s="438"/>
      <c r="D202" s="438"/>
      <c r="E202" s="15"/>
      <c r="F202" s="345"/>
      <c r="G202" s="345"/>
      <c r="H202" s="345">
        <f t="shared" si="7"/>
        <v>0</v>
      </c>
      <c r="I202" s="15"/>
      <c r="K202" s="508"/>
      <c r="L202" s="509"/>
    </row>
    <row r="203" spans="1:12" ht="18.600000000000001" hidden="1" customHeight="1" outlineLevel="1">
      <c r="A203" s="10"/>
      <c r="B203" s="444" t="s">
        <v>855</v>
      </c>
      <c r="C203" s="438">
        <f>tt(B203)</f>
        <v>3</v>
      </c>
      <c r="D203" s="438">
        <v>3</v>
      </c>
      <c r="E203" s="15"/>
      <c r="F203" s="345"/>
      <c r="G203" s="345"/>
      <c r="H203" s="345">
        <f t="shared" si="7"/>
        <v>0</v>
      </c>
      <c r="I203" s="15"/>
      <c r="K203" s="508"/>
      <c r="L203" s="509"/>
    </row>
    <row r="204" spans="1:12" ht="18.600000000000001" hidden="1" customHeight="1" outlineLevel="1">
      <c r="A204" s="190" t="s">
        <v>7</v>
      </c>
      <c r="B204" s="189" t="s">
        <v>295</v>
      </c>
      <c r="C204" s="441"/>
      <c r="D204" s="441"/>
      <c r="E204" s="15"/>
      <c r="F204" s="345"/>
      <c r="G204" s="345"/>
      <c r="H204" s="345">
        <f t="shared" si="7"/>
        <v>0</v>
      </c>
      <c r="I204" s="15"/>
      <c r="K204" s="508"/>
      <c r="L204" s="509"/>
    </row>
    <row r="205" spans="1:12" ht="18.600000000000001" hidden="1" customHeight="1" outlineLevel="1">
      <c r="A205" s="10"/>
      <c r="B205" s="444" t="s">
        <v>856</v>
      </c>
      <c r="C205" s="438">
        <f t="shared" ref="C205:C213" si="9">tt(B205)</f>
        <v>7.839999999999999</v>
      </c>
      <c r="D205" s="438">
        <v>7.839999999999999</v>
      </c>
      <c r="E205" s="15"/>
      <c r="F205" s="345"/>
      <c r="G205" s="345"/>
      <c r="H205" s="345">
        <f t="shared" si="7"/>
        <v>0</v>
      </c>
      <c r="I205" s="15"/>
      <c r="K205" s="508"/>
      <c r="L205" s="509"/>
    </row>
    <row r="206" spans="1:12" ht="18.600000000000001" hidden="1" customHeight="1" outlineLevel="1">
      <c r="A206" s="10"/>
      <c r="B206" s="444" t="s">
        <v>857</v>
      </c>
      <c r="C206" s="438">
        <f t="shared" si="9"/>
        <v>40.32</v>
      </c>
      <c r="D206" s="438">
        <v>40.32</v>
      </c>
      <c r="E206" s="15"/>
      <c r="F206" s="345"/>
      <c r="G206" s="345"/>
      <c r="H206" s="345">
        <f t="shared" si="7"/>
        <v>0</v>
      </c>
      <c r="I206" s="15"/>
      <c r="K206" s="508"/>
      <c r="L206" s="509"/>
    </row>
    <row r="207" spans="1:12" ht="18.600000000000001" hidden="1" customHeight="1" outlineLevel="1">
      <c r="A207" s="10"/>
      <c r="B207" s="444" t="s">
        <v>858</v>
      </c>
      <c r="C207" s="438">
        <f t="shared" si="9"/>
        <v>13.44</v>
      </c>
      <c r="D207" s="438">
        <v>13.44</v>
      </c>
      <c r="E207" s="15"/>
      <c r="F207" s="345"/>
      <c r="G207" s="345"/>
      <c r="H207" s="345">
        <f t="shared" ref="H207:H270" si="10">(F207+G207)*C207</f>
        <v>0</v>
      </c>
      <c r="I207" s="15"/>
      <c r="K207" s="508"/>
      <c r="L207" s="509"/>
    </row>
    <row r="208" spans="1:12" ht="18.600000000000001" hidden="1" customHeight="1" outlineLevel="1">
      <c r="A208" s="10"/>
      <c r="B208" s="444" t="s">
        <v>859</v>
      </c>
      <c r="C208" s="438">
        <f t="shared" si="9"/>
        <v>17.600000000000001</v>
      </c>
      <c r="D208" s="438">
        <v>17.600000000000001</v>
      </c>
      <c r="E208" s="15"/>
      <c r="F208" s="345"/>
      <c r="G208" s="345"/>
      <c r="H208" s="345">
        <f t="shared" si="10"/>
        <v>0</v>
      </c>
      <c r="I208" s="15"/>
      <c r="K208" s="508"/>
      <c r="L208" s="509"/>
    </row>
    <row r="209" spans="1:12" ht="18.600000000000001" hidden="1" customHeight="1" outlineLevel="1">
      <c r="A209" s="10"/>
      <c r="B209" s="444" t="s">
        <v>860</v>
      </c>
      <c r="C209" s="438">
        <f t="shared" si="9"/>
        <v>52.800000000000004</v>
      </c>
      <c r="D209" s="438">
        <v>52.800000000000004</v>
      </c>
      <c r="E209" s="15"/>
      <c r="F209" s="345"/>
      <c r="G209" s="345"/>
      <c r="H209" s="345">
        <f t="shared" si="10"/>
        <v>0</v>
      </c>
      <c r="I209" s="15"/>
      <c r="K209" s="508"/>
      <c r="L209" s="509"/>
    </row>
    <row r="210" spans="1:12" ht="18.600000000000001" hidden="1" customHeight="1" outlineLevel="1">
      <c r="A210" s="10"/>
      <c r="B210" s="444" t="s">
        <v>861</v>
      </c>
      <c r="C210" s="438">
        <f t="shared" si="9"/>
        <v>101.64</v>
      </c>
      <c r="D210" s="438">
        <v>101.64</v>
      </c>
      <c r="E210" s="15"/>
      <c r="F210" s="345"/>
      <c r="G210" s="345"/>
      <c r="H210" s="345">
        <f t="shared" si="10"/>
        <v>0</v>
      </c>
      <c r="I210" s="15"/>
      <c r="K210" s="508"/>
      <c r="L210" s="509"/>
    </row>
    <row r="211" spans="1:12" ht="18.600000000000001" hidden="1" customHeight="1" outlineLevel="1">
      <c r="A211" s="10"/>
      <c r="B211" s="444" t="s">
        <v>862</v>
      </c>
      <c r="C211" s="438">
        <f t="shared" si="9"/>
        <v>5.18</v>
      </c>
      <c r="D211" s="438">
        <v>5.18</v>
      </c>
      <c r="E211" s="15"/>
      <c r="F211" s="345"/>
      <c r="G211" s="345"/>
      <c r="H211" s="345">
        <f t="shared" si="10"/>
        <v>0</v>
      </c>
      <c r="I211" s="15"/>
      <c r="K211" s="508"/>
      <c r="L211" s="509"/>
    </row>
    <row r="212" spans="1:12" ht="18.600000000000001" hidden="1" customHeight="1" outlineLevel="1">
      <c r="A212" s="10"/>
      <c r="B212" s="444" t="s">
        <v>863</v>
      </c>
      <c r="C212" s="438">
        <f t="shared" si="9"/>
        <v>60.759999999999991</v>
      </c>
      <c r="D212" s="438">
        <v>60.759999999999991</v>
      </c>
      <c r="E212" s="15"/>
      <c r="F212" s="345"/>
      <c r="G212" s="345"/>
      <c r="H212" s="345">
        <f t="shared" si="10"/>
        <v>0</v>
      </c>
      <c r="I212" s="15"/>
      <c r="K212" s="508"/>
      <c r="L212" s="509"/>
    </row>
    <row r="213" spans="1:12" ht="18.600000000000001" hidden="1" customHeight="1" outlineLevel="1">
      <c r="A213" s="10"/>
      <c r="B213" s="444" t="s">
        <v>864</v>
      </c>
      <c r="C213" s="438">
        <f t="shared" si="9"/>
        <v>15.679999999999998</v>
      </c>
      <c r="D213" s="438">
        <v>15.679999999999998</v>
      </c>
      <c r="E213" s="15"/>
      <c r="F213" s="345"/>
      <c r="G213" s="345"/>
      <c r="H213" s="345">
        <f t="shared" si="10"/>
        <v>0</v>
      </c>
      <c r="I213" s="15"/>
      <c r="K213" s="508"/>
      <c r="L213" s="509"/>
    </row>
    <row r="214" spans="1:12" ht="18.600000000000001" hidden="1" customHeight="1" outlineLevel="1">
      <c r="A214" s="190" t="s">
        <v>7</v>
      </c>
      <c r="B214" s="189" t="s">
        <v>41</v>
      </c>
      <c r="C214" s="438"/>
      <c r="D214" s="438"/>
      <c r="E214" s="15"/>
      <c r="F214" s="345"/>
      <c r="G214" s="345"/>
      <c r="H214" s="345">
        <f t="shared" si="10"/>
        <v>0</v>
      </c>
      <c r="I214" s="15"/>
      <c r="K214" s="508"/>
      <c r="L214" s="509"/>
    </row>
    <row r="215" spans="1:12" ht="18.600000000000001" hidden="1" customHeight="1" outlineLevel="1">
      <c r="A215" s="10"/>
      <c r="B215" s="446" t="s">
        <v>303</v>
      </c>
      <c r="C215" s="438"/>
      <c r="D215" s="438"/>
      <c r="E215" s="15"/>
      <c r="F215" s="345"/>
      <c r="G215" s="345"/>
      <c r="H215" s="345">
        <f t="shared" si="10"/>
        <v>0</v>
      </c>
      <c r="I215" s="15"/>
      <c r="K215" s="508"/>
      <c r="L215" s="509"/>
    </row>
    <row r="216" spans="1:12" ht="18.600000000000001" hidden="1" customHeight="1" outlineLevel="1">
      <c r="A216" s="10"/>
      <c r="B216" s="444" t="s">
        <v>328</v>
      </c>
      <c r="C216" s="438">
        <f>tt(B216)</f>
        <v>9.3600000000000012</v>
      </c>
      <c r="D216" s="438">
        <v>9.3600000000000012</v>
      </c>
      <c r="E216" s="15"/>
      <c r="F216" s="345"/>
      <c r="G216" s="345"/>
      <c r="H216" s="345">
        <f t="shared" si="10"/>
        <v>0</v>
      </c>
      <c r="I216" s="15"/>
      <c r="K216" s="508"/>
      <c r="L216" s="509"/>
    </row>
    <row r="217" spans="1:12" ht="18.600000000000001" hidden="1" customHeight="1" outlineLevel="1">
      <c r="A217" s="10"/>
      <c r="B217" s="446" t="s">
        <v>305</v>
      </c>
      <c r="C217" s="438"/>
      <c r="D217" s="438"/>
      <c r="E217" s="15"/>
      <c r="F217" s="345"/>
      <c r="G217" s="345"/>
      <c r="H217" s="345">
        <f t="shared" si="10"/>
        <v>0</v>
      </c>
      <c r="I217" s="15"/>
      <c r="K217" s="508"/>
      <c r="L217" s="509"/>
    </row>
    <row r="218" spans="1:12" ht="18.600000000000001" hidden="1" customHeight="1" outlineLevel="1">
      <c r="A218" s="10"/>
      <c r="B218" s="444" t="s">
        <v>329</v>
      </c>
      <c r="C218" s="438">
        <f>tt(B218)</f>
        <v>93.600000000000009</v>
      </c>
      <c r="D218" s="438">
        <v>93.600000000000009</v>
      </c>
      <c r="E218" s="15"/>
      <c r="F218" s="345"/>
      <c r="G218" s="345"/>
      <c r="H218" s="345">
        <f t="shared" si="10"/>
        <v>0</v>
      </c>
      <c r="I218" s="15"/>
      <c r="K218" s="508"/>
      <c r="L218" s="509"/>
    </row>
    <row r="219" spans="1:12" ht="18.600000000000001" hidden="1" customHeight="1" outlineLevel="1">
      <c r="A219" s="10"/>
      <c r="B219" s="446" t="s">
        <v>307</v>
      </c>
      <c r="C219" s="438"/>
      <c r="D219" s="438"/>
      <c r="E219" s="15"/>
      <c r="F219" s="345"/>
      <c r="G219" s="345"/>
      <c r="H219" s="345">
        <f t="shared" si="10"/>
        <v>0</v>
      </c>
      <c r="I219" s="15"/>
      <c r="K219" s="508"/>
      <c r="L219" s="509"/>
    </row>
    <row r="220" spans="1:12" ht="18.600000000000001" hidden="1" customHeight="1" outlineLevel="1">
      <c r="A220" s="10"/>
      <c r="B220" s="444" t="s">
        <v>330</v>
      </c>
      <c r="C220" s="438">
        <f>tt(B220)</f>
        <v>16.64</v>
      </c>
      <c r="D220" s="438">
        <v>16.64</v>
      </c>
      <c r="E220" s="15"/>
      <c r="F220" s="345"/>
      <c r="G220" s="345"/>
      <c r="H220" s="345">
        <f t="shared" si="10"/>
        <v>0</v>
      </c>
      <c r="I220" s="15"/>
      <c r="K220" s="508"/>
      <c r="L220" s="509"/>
    </row>
    <row r="221" spans="1:12" ht="18.600000000000001" hidden="1" customHeight="1" outlineLevel="1">
      <c r="A221" s="10"/>
      <c r="B221" s="446" t="s">
        <v>309</v>
      </c>
      <c r="C221" s="438"/>
      <c r="D221" s="438"/>
      <c r="E221" s="15"/>
      <c r="F221" s="345"/>
      <c r="G221" s="345"/>
      <c r="H221" s="345">
        <f t="shared" si="10"/>
        <v>0</v>
      </c>
      <c r="I221" s="15"/>
      <c r="K221" s="508"/>
      <c r="L221" s="509"/>
    </row>
    <row r="222" spans="1:12" ht="18.600000000000001" hidden="1" customHeight="1" outlineLevel="1">
      <c r="A222" s="10"/>
      <c r="B222" s="444" t="s">
        <v>865</v>
      </c>
      <c r="C222" s="438">
        <f>tt(B222)</f>
        <v>7.2799999999999994</v>
      </c>
      <c r="D222" s="438">
        <v>7.2799999999999994</v>
      </c>
      <c r="E222" s="15"/>
      <c r="F222" s="345"/>
      <c r="G222" s="345"/>
      <c r="H222" s="345">
        <f t="shared" si="10"/>
        <v>0</v>
      </c>
      <c r="I222" s="15"/>
      <c r="K222" s="508"/>
      <c r="L222" s="509"/>
    </row>
    <row r="223" spans="1:12" ht="18.600000000000001" hidden="1" customHeight="1" outlineLevel="1">
      <c r="A223" s="10"/>
      <c r="B223" s="446" t="s">
        <v>824</v>
      </c>
      <c r="C223" s="438"/>
      <c r="D223" s="438"/>
      <c r="E223" s="15"/>
      <c r="F223" s="345"/>
      <c r="G223" s="345"/>
      <c r="H223" s="345">
        <f t="shared" si="10"/>
        <v>0</v>
      </c>
      <c r="I223" s="15"/>
      <c r="K223" s="508"/>
      <c r="L223" s="509"/>
    </row>
    <row r="224" spans="1:12" ht="18.600000000000001" hidden="1" customHeight="1" outlineLevel="1">
      <c r="A224" s="10"/>
      <c r="B224" s="444" t="s">
        <v>866</v>
      </c>
      <c r="C224" s="438">
        <f>tt(B224)</f>
        <v>6.24</v>
      </c>
      <c r="D224" s="438">
        <v>6.24</v>
      </c>
      <c r="E224" s="15"/>
      <c r="F224" s="345"/>
      <c r="G224" s="345"/>
      <c r="H224" s="345">
        <f t="shared" si="10"/>
        <v>0</v>
      </c>
      <c r="I224" s="15"/>
      <c r="K224" s="508"/>
      <c r="L224" s="509"/>
    </row>
    <row r="225" spans="1:12" ht="18.600000000000001" hidden="1" customHeight="1" outlineLevel="1">
      <c r="A225" s="10"/>
      <c r="B225" s="446" t="s">
        <v>825</v>
      </c>
      <c r="C225" s="438"/>
      <c r="D225" s="438"/>
      <c r="E225" s="15"/>
      <c r="F225" s="345"/>
      <c r="G225" s="345"/>
      <c r="H225" s="345">
        <f t="shared" si="10"/>
        <v>0</v>
      </c>
      <c r="I225" s="15"/>
      <c r="K225" s="508"/>
      <c r="L225" s="509"/>
    </row>
    <row r="226" spans="1:12" ht="18.600000000000001" hidden="1" customHeight="1" outlineLevel="1">
      <c r="A226" s="10"/>
      <c r="B226" s="444" t="s">
        <v>867</v>
      </c>
      <c r="C226" s="438">
        <f>tt(B226)</f>
        <v>31.68</v>
      </c>
      <c r="D226" s="438">
        <v>31.68</v>
      </c>
      <c r="E226" s="15"/>
      <c r="F226" s="345"/>
      <c r="G226" s="345"/>
      <c r="H226" s="345">
        <f t="shared" si="10"/>
        <v>0</v>
      </c>
      <c r="I226" s="15"/>
      <c r="K226" s="508"/>
      <c r="L226" s="509"/>
    </row>
    <row r="227" spans="1:12" ht="18.600000000000001" hidden="1" customHeight="1" outlineLevel="1">
      <c r="A227" s="10"/>
      <c r="B227" s="446" t="s">
        <v>827</v>
      </c>
      <c r="C227" s="438"/>
      <c r="D227" s="438"/>
      <c r="E227" s="15"/>
      <c r="F227" s="345"/>
      <c r="G227" s="345"/>
      <c r="H227" s="345">
        <f t="shared" si="10"/>
        <v>0</v>
      </c>
      <c r="I227" s="15"/>
      <c r="K227" s="508"/>
      <c r="L227" s="509"/>
    </row>
    <row r="228" spans="1:12" ht="18.600000000000001" hidden="1" customHeight="1" outlineLevel="1">
      <c r="A228" s="10"/>
      <c r="B228" s="444" t="s">
        <v>868</v>
      </c>
      <c r="C228" s="438">
        <f>tt(B228)</f>
        <v>46.800000000000004</v>
      </c>
      <c r="D228" s="438">
        <v>46.800000000000004</v>
      </c>
      <c r="E228" s="15"/>
      <c r="F228" s="345"/>
      <c r="G228" s="345"/>
      <c r="H228" s="345">
        <f t="shared" si="10"/>
        <v>0</v>
      </c>
      <c r="I228" s="15"/>
      <c r="K228" s="508"/>
      <c r="L228" s="509"/>
    </row>
    <row r="229" spans="1:12" ht="18.600000000000001" hidden="1" customHeight="1" outlineLevel="1">
      <c r="A229" s="190" t="s">
        <v>7</v>
      </c>
      <c r="B229" s="189" t="s">
        <v>296</v>
      </c>
      <c r="C229" s="438"/>
      <c r="D229" s="438"/>
      <c r="E229" s="15"/>
      <c r="F229" s="345"/>
      <c r="G229" s="345"/>
      <c r="H229" s="345">
        <f t="shared" si="10"/>
        <v>0</v>
      </c>
      <c r="I229" s="15"/>
      <c r="K229" s="508"/>
      <c r="L229" s="509"/>
    </row>
    <row r="230" spans="1:12" ht="18.600000000000001" hidden="1" customHeight="1" outlineLevel="1">
      <c r="A230" s="10"/>
      <c r="B230" s="446" t="s">
        <v>798</v>
      </c>
      <c r="C230" s="438"/>
      <c r="D230" s="438"/>
      <c r="E230" s="15"/>
      <c r="F230" s="345"/>
      <c r="G230" s="345"/>
      <c r="H230" s="345">
        <f t="shared" si="10"/>
        <v>0</v>
      </c>
      <c r="I230" s="15"/>
      <c r="K230" s="508"/>
      <c r="L230" s="509"/>
    </row>
    <row r="231" spans="1:12" ht="18.600000000000001" hidden="1" customHeight="1" outlineLevel="1">
      <c r="A231" s="10"/>
      <c r="B231" s="444" t="s">
        <v>869</v>
      </c>
      <c r="C231" s="438">
        <f>tt(B231)</f>
        <v>131.32</v>
      </c>
      <c r="D231" s="438">
        <v>131.32</v>
      </c>
      <c r="E231" s="15"/>
      <c r="F231" s="345"/>
      <c r="G231" s="345"/>
      <c r="H231" s="345">
        <f t="shared" si="10"/>
        <v>0</v>
      </c>
      <c r="I231" s="15"/>
      <c r="K231" s="508"/>
      <c r="L231" s="509"/>
    </row>
    <row r="232" spans="1:12" ht="18.600000000000001" hidden="1" customHeight="1" outlineLevel="1">
      <c r="A232" s="10"/>
      <c r="B232" s="446" t="s">
        <v>800</v>
      </c>
      <c r="C232" s="438"/>
      <c r="D232" s="438"/>
      <c r="E232" s="15"/>
      <c r="F232" s="345"/>
      <c r="G232" s="345"/>
      <c r="H232" s="345">
        <f t="shared" si="10"/>
        <v>0</v>
      </c>
      <c r="I232" s="15"/>
      <c r="K232" s="508"/>
      <c r="L232" s="509"/>
    </row>
    <row r="233" spans="1:12" ht="18.600000000000001" hidden="1" customHeight="1" outlineLevel="1">
      <c r="A233" s="10"/>
      <c r="B233" s="444" t="s">
        <v>870</v>
      </c>
      <c r="C233" s="438">
        <f>tt(B233)</f>
        <v>47.039999999999992</v>
      </c>
      <c r="D233" s="438">
        <v>47.039999999999992</v>
      </c>
      <c r="E233" s="15"/>
      <c r="F233" s="345"/>
      <c r="G233" s="345"/>
      <c r="H233" s="345">
        <f t="shared" si="10"/>
        <v>0</v>
      </c>
      <c r="I233" s="15"/>
      <c r="K233" s="508"/>
      <c r="L233" s="509"/>
    </row>
    <row r="234" spans="1:12" ht="18.600000000000001" hidden="1" customHeight="1" outlineLevel="1">
      <c r="A234" s="10"/>
      <c r="B234" s="446" t="s">
        <v>802</v>
      </c>
      <c r="C234" s="438"/>
      <c r="D234" s="438"/>
      <c r="E234" s="15"/>
      <c r="F234" s="345"/>
      <c r="G234" s="345"/>
      <c r="H234" s="345">
        <f t="shared" si="10"/>
        <v>0</v>
      </c>
      <c r="I234" s="15"/>
      <c r="K234" s="508"/>
      <c r="L234" s="509"/>
    </row>
    <row r="235" spans="1:12" ht="18.600000000000001" hidden="1" customHeight="1" outlineLevel="1">
      <c r="A235" s="10"/>
      <c r="B235" s="444" t="s">
        <v>871</v>
      </c>
      <c r="C235" s="438">
        <f>tt(B235)</f>
        <v>43.919999999999995</v>
      </c>
      <c r="D235" s="438">
        <v>43.919999999999995</v>
      </c>
      <c r="E235" s="15"/>
      <c r="F235" s="345"/>
      <c r="G235" s="345"/>
      <c r="H235" s="345">
        <f t="shared" si="10"/>
        <v>0</v>
      </c>
      <c r="I235" s="15"/>
      <c r="K235" s="508"/>
      <c r="L235" s="509"/>
    </row>
    <row r="236" spans="1:12" ht="18.600000000000001" hidden="1" customHeight="1" outlineLevel="1">
      <c r="A236" s="10"/>
      <c r="B236" s="446" t="s">
        <v>804</v>
      </c>
      <c r="C236" s="438"/>
      <c r="D236" s="438"/>
      <c r="E236" s="15"/>
      <c r="F236" s="345"/>
      <c r="G236" s="345"/>
      <c r="H236" s="345">
        <f t="shared" si="10"/>
        <v>0</v>
      </c>
      <c r="I236" s="15"/>
      <c r="K236" s="508"/>
      <c r="L236" s="509"/>
    </row>
    <row r="237" spans="1:12" ht="18.600000000000001" hidden="1" customHeight="1" outlineLevel="1">
      <c r="A237" s="10"/>
      <c r="B237" s="444" t="s">
        <v>872</v>
      </c>
      <c r="C237" s="438">
        <f>tt(B237)</f>
        <v>26.099999999999998</v>
      </c>
      <c r="D237" s="438">
        <v>26.099999999999998</v>
      </c>
      <c r="E237" s="15"/>
      <c r="F237" s="345"/>
      <c r="G237" s="345"/>
      <c r="H237" s="345">
        <f t="shared" si="10"/>
        <v>0</v>
      </c>
      <c r="I237" s="15"/>
      <c r="K237" s="508"/>
      <c r="L237" s="509"/>
    </row>
    <row r="238" spans="1:12" ht="18.600000000000001" hidden="1" customHeight="1" outlineLevel="1">
      <c r="A238" s="10"/>
      <c r="B238" s="446" t="s">
        <v>297</v>
      </c>
      <c r="C238" s="438"/>
      <c r="D238" s="438"/>
      <c r="E238" s="15"/>
      <c r="F238" s="345"/>
      <c r="G238" s="345"/>
      <c r="H238" s="345">
        <f t="shared" si="10"/>
        <v>0</v>
      </c>
      <c r="I238" s="15"/>
      <c r="K238" s="508"/>
      <c r="L238" s="509"/>
    </row>
    <row r="239" spans="1:12" ht="18.600000000000001" hidden="1" customHeight="1" outlineLevel="1">
      <c r="A239" s="10"/>
      <c r="B239" s="444" t="s">
        <v>873</v>
      </c>
      <c r="C239" s="438">
        <f>tt(B239)</f>
        <v>36</v>
      </c>
      <c r="D239" s="438">
        <v>36</v>
      </c>
      <c r="E239" s="15"/>
      <c r="F239" s="345"/>
      <c r="G239" s="345"/>
      <c r="H239" s="345">
        <f t="shared" si="10"/>
        <v>0</v>
      </c>
      <c r="I239" s="15"/>
      <c r="K239" s="508"/>
      <c r="L239" s="509"/>
    </row>
    <row r="240" spans="1:12" ht="18.600000000000001" hidden="1" customHeight="1" outlineLevel="1">
      <c r="A240" s="10"/>
      <c r="B240" s="446" t="s">
        <v>807</v>
      </c>
      <c r="C240" s="438"/>
      <c r="D240" s="438"/>
      <c r="E240" s="15"/>
      <c r="F240" s="345"/>
      <c r="G240" s="345"/>
      <c r="H240" s="345">
        <f t="shared" si="10"/>
        <v>0</v>
      </c>
      <c r="I240" s="15"/>
      <c r="K240" s="508"/>
      <c r="L240" s="509"/>
    </row>
    <row r="241" spans="1:12" ht="18.600000000000001" hidden="1" customHeight="1" outlineLevel="1">
      <c r="A241" s="10"/>
      <c r="B241" s="444" t="s">
        <v>874</v>
      </c>
      <c r="C241" s="438">
        <f>tt(B241)</f>
        <v>53.16</v>
      </c>
      <c r="D241" s="438">
        <v>53.16</v>
      </c>
      <c r="E241" s="15"/>
      <c r="F241" s="345"/>
      <c r="G241" s="345"/>
      <c r="H241" s="345">
        <f t="shared" si="10"/>
        <v>0</v>
      </c>
      <c r="I241" s="15"/>
      <c r="K241" s="508"/>
      <c r="L241" s="509"/>
    </row>
    <row r="242" spans="1:12" ht="18.600000000000001" hidden="1" customHeight="1" outlineLevel="1">
      <c r="A242" s="10"/>
      <c r="B242" s="446" t="s">
        <v>809</v>
      </c>
      <c r="C242" s="438"/>
      <c r="D242" s="438"/>
      <c r="E242" s="15"/>
      <c r="F242" s="345"/>
      <c r="G242" s="345"/>
      <c r="H242" s="345">
        <f t="shared" si="10"/>
        <v>0</v>
      </c>
      <c r="I242" s="15"/>
      <c r="K242" s="508"/>
      <c r="L242" s="509"/>
    </row>
    <row r="243" spans="1:12" ht="18.600000000000001" hidden="1" customHeight="1" outlineLevel="1">
      <c r="A243" s="10"/>
      <c r="B243" s="444" t="s">
        <v>875</v>
      </c>
      <c r="C243" s="438">
        <f>tt(B243)</f>
        <v>64.679999999999993</v>
      </c>
      <c r="D243" s="438">
        <v>64.679999999999993</v>
      </c>
      <c r="E243" s="15"/>
      <c r="F243" s="345"/>
      <c r="G243" s="345"/>
      <c r="H243" s="345">
        <f t="shared" si="10"/>
        <v>0</v>
      </c>
      <c r="I243" s="15"/>
      <c r="K243" s="508"/>
      <c r="L243" s="509"/>
    </row>
    <row r="244" spans="1:12" ht="18.600000000000001" hidden="1" customHeight="1" outlineLevel="1">
      <c r="A244" s="10"/>
      <c r="B244" s="446" t="s">
        <v>811</v>
      </c>
      <c r="C244" s="438"/>
      <c r="D244" s="438"/>
      <c r="E244" s="15"/>
      <c r="F244" s="345"/>
      <c r="G244" s="345"/>
      <c r="H244" s="345">
        <f t="shared" si="10"/>
        <v>0</v>
      </c>
      <c r="I244" s="15"/>
      <c r="K244" s="508"/>
      <c r="L244" s="509"/>
    </row>
    <row r="245" spans="1:12" ht="18.600000000000001" hidden="1" customHeight="1" outlineLevel="1">
      <c r="A245" s="10"/>
      <c r="B245" s="444" t="s">
        <v>876</v>
      </c>
      <c r="C245" s="438">
        <f>tt(B245)</f>
        <v>18</v>
      </c>
      <c r="D245" s="438">
        <v>18</v>
      </c>
      <c r="E245" s="15"/>
      <c r="F245" s="345"/>
      <c r="G245" s="345"/>
      <c r="H245" s="345">
        <f t="shared" si="10"/>
        <v>0</v>
      </c>
      <c r="I245" s="15"/>
      <c r="K245" s="508"/>
      <c r="L245" s="509"/>
    </row>
    <row r="246" spans="1:12" ht="18.600000000000001" hidden="1" customHeight="1" outlineLevel="1">
      <c r="A246" s="190" t="s">
        <v>7</v>
      </c>
      <c r="B246" s="189" t="s">
        <v>612</v>
      </c>
      <c r="C246" s="438"/>
      <c r="D246" s="438"/>
      <c r="E246" s="15"/>
      <c r="F246" s="345"/>
      <c r="G246" s="345"/>
      <c r="H246" s="345">
        <f t="shared" si="10"/>
        <v>0</v>
      </c>
      <c r="I246" s="15"/>
      <c r="K246" s="508"/>
      <c r="L246" s="509"/>
    </row>
    <row r="247" spans="1:12" ht="18.600000000000001" hidden="1" customHeight="1" outlineLevel="1">
      <c r="A247" s="10"/>
      <c r="B247" s="444" t="s">
        <v>613</v>
      </c>
      <c r="C247" s="438"/>
      <c r="D247" s="438"/>
      <c r="E247" s="15"/>
      <c r="F247" s="345"/>
      <c r="G247" s="345"/>
      <c r="H247" s="345">
        <f t="shared" si="10"/>
        <v>0</v>
      </c>
      <c r="I247" s="15"/>
      <c r="K247" s="508"/>
      <c r="L247" s="509"/>
    </row>
    <row r="248" spans="1:12" ht="18.600000000000001" hidden="1" customHeight="1" outlineLevel="1">
      <c r="A248" s="10"/>
      <c r="B248" s="444" t="s">
        <v>624</v>
      </c>
      <c r="C248" s="438">
        <f>tt(B248)</f>
        <v>327.58000000000004</v>
      </c>
      <c r="D248" s="438">
        <v>327.58000000000004</v>
      </c>
      <c r="E248" s="15"/>
      <c r="F248" s="345"/>
      <c r="G248" s="345"/>
      <c r="H248" s="345">
        <f t="shared" si="10"/>
        <v>0</v>
      </c>
      <c r="I248" s="15"/>
      <c r="K248" s="508"/>
      <c r="L248" s="509"/>
    </row>
    <row r="249" spans="1:12" ht="18.600000000000001" hidden="1" customHeight="1" outlineLevel="1">
      <c r="A249" s="10"/>
      <c r="B249" s="444" t="s">
        <v>618</v>
      </c>
      <c r="C249" s="438"/>
      <c r="D249" s="438"/>
      <c r="E249" s="15"/>
      <c r="F249" s="345"/>
      <c r="G249" s="345"/>
      <c r="H249" s="345">
        <f t="shared" si="10"/>
        <v>0</v>
      </c>
      <c r="I249" s="15"/>
      <c r="K249" s="508"/>
      <c r="L249" s="509"/>
    </row>
    <row r="250" spans="1:12" ht="18.600000000000001" hidden="1" customHeight="1" outlineLevel="1">
      <c r="A250" s="10"/>
      <c r="B250" s="444" t="s">
        <v>625</v>
      </c>
      <c r="C250" s="438">
        <f>tt(B250)</f>
        <v>38.400000000000006</v>
      </c>
      <c r="D250" s="438">
        <v>38.400000000000006</v>
      </c>
      <c r="E250" s="15"/>
      <c r="F250" s="345"/>
      <c r="G250" s="345"/>
      <c r="H250" s="345">
        <f t="shared" si="10"/>
        <v>0</v>
      </c>
      <c r="I250" s="15"/>
      <c r="K250" s="508"/>
      <c r="L250" s="509"/>
    </row>
    <row r="251" spans="1:12" ht="18.600000000000001" hidden="1" customHeight="1" outlineLevel="1">
      <c r="A251" s="10"/>
      <c r="B251" s="444" t="s">
        <v>616</v>
      </c>
      <c r="C251" s="438"/>
      <c r="D251" s="438"/>
      <c r="E251" s="15"/>
      <c r="F251" s="345"/>
      <c r="G251" s="345"/>
      <c r="H251" s="345">
        <f t="shared" si="10"/>
        <v>0</v>
      </c>
      <c r="I251" s="15"/>
      <c r="K251" s="508"/>
      <c r="L251" s="509"/>
    </row>
    <row r="252" spans="1:12" ht="18.600000000000001" hidden="1" customHeight="1" outlineLevel="1">
      <c r="A252" s="10"/>
      <c r="B252" s="444" t="s">
        <v>626</v>
      </c>
      <c r="C252" s="438"/>
      <c r="D252" s="438"/>
      <c r="E252" s="15"/>
      <c r="F252" s="345"/>
      <c r="G252" s="345"/>
      <c r="H252" s="345">
        <f t="shared" si="10"/>
        <v>0</v>
      </c>
      <c r="I252" s="15"/>
      <c r="K252" s="508"/>
      <c r="L252" s="509"/>
    </row>
    <row r="253" spans="1:12" ht="18.600000000000001" hidden="1" customHeight="1" outlineLevel="1">
      <c r="A253" s="10"/>
      <c r="B253" s="444" t="s">
        <v>621</v>
      </c>
      <c r="C253" s="438"/>
      <c r="D253" s="438"/>
      <c r="E253" s="15"/>
      <c r="F253" s="345"/>
      <c r="G253" s="345"/>
      <c r="H253" s="345">
        <f t="shared" si="10"/>
        <v>0</v>
      </c>
      <c r="I253" s="15"/>
      <c r="K253" s="508"/>
      <c r="L253" s="509"/>
    </row>
    <row r="254" spans="1:12" ht="18.600000000000001" hidden="1" customHeight="1" outlineLevel="1">
      <c r="A254" s="10"/>
      <c r="B254" s="444" t="s">
        <v>627</v>
      </c>
      <c r="C254" s="438">
        <f>tt(B254)</f>
        <v>20.57</v>
      </c>
      <c r="D254" s="438">
        <v>20.57</v>
      </c>
      <c r="E254" s="15"/>
      <c r="F254" s="345"/>
      <c r="G254" s="345"/>
      <c r="H254" s="345">
        <f t="shared" si="10"/>
        <v>0</v>
      </c>
      <c r="I254" s="15"/>
      <c r="K254" s="508"/>
      <c r="L254" s="509"/>
    </row>
    <row r="255" spans="1:12" ht="18.600000000000001" hidden="1" customHeight="1" outlineLevel="1">
      <c r="A255" s="10"/>
      <c r="B255" s="444" t="s">
        <v>315</v>
      </c>
      <c r="C255" s="438"/>
      <c r="D255" s="438"/>
      <c r="E255" s="15"/>
      <c r="F255" s="345"/>
      <c r="G255" s="345"/>
      <c r="H255" s="345">
        <f t="shared" si="10"/>
        <v>0</v>
      </c>
      <c r="I255" s="15"/>
      <c r="K255" s="508"/>
      <c r="L255" s="509"/>
    </row>
    <row r="256" spans="1:12" ht="18.600000000000001" hidden="1" customHeight="1" outlineLevel="1">
      <c r="A256" s="10"/>
      <c r="B256" s="444" t="s">
        <v>333</v>
      </c>
      <c r="C256" s="438">
        <f>tt(B256)</f>
        <v>9.16</v>
      </c>
      <c r="D256" s="438">
        <v>9.16</v>
      </c>
      <c r="E256" s="15"/>
      <c r="F256" s="345"/>
      <c r="G256" s="345"/>
      <c r="H256" s="345">
        <f t="shared" si="10"/>
        <v>0</v>
      </c>
      <c r="I256" s="15"/>
      <c r="K256" s="508"/>
      <c r="L256" s="509"/>
    </row>
    <row r="257" spans="1:12" ht="18.600000000000001" hidden="1" customHeight="1" outlineLevel="1">
      <c r="A257" s="190" t="s">
        <v>7</v>
      </c>
      <c r="B257" s="189" t="s">
        <v>310</v>
      </c>
      <c r="C257" s="438"/>
      <c r="D257" s="438"/>
      <c r="E257" s="15"/>
      <c r="F257" s="345"/>
      <c r="G257" s="345"/>
      <c r="H257" s="345">
        <f t="shared" si="10"/>
        <v>0</v>
      </c>
      <c r="I257" s="15"/>
      <c r="K257" s="508"/>
      <c r="L257" s="509"/>
    </row>
    <row r="258" spans="1:12" ht="18.600000000000001" hidden="1" customHeight="1" outlineLevel="1">
      <c r="A258" s="10"/>
      <c r="B258" s="444" t="s">
        <v>311</v>
      </c>
      <c r="C258" s="438"/>
      <c r="D258" s="438"/>
      <c r="E258" s="15"/>
      <c r="F258" s="345"/>
      <c r="G258" s="345"/>
      <c r="H258" s="345">
        <f t="shared" si="10"/>
        <v>0</v>
      </c>
      <c r="I258" s="15"/>
      <c r="K258" s="508"/>
      <c r="L258" s="509"/>
    </row>
    <row r="259" spans="1:12" ht="18.600000000000001" hidden="1" customHeight="1" outlineLevel="1">
      <c r="A259" s="10"/>
      <c r="B259" s="444" t="s">
        <v>331</v>
      </c>
      <c r="C259" s="438">
        <f>tt(B259)</f>
        <v>353.98</v>
      </c>
      <c r="D259" s="438">
        <v>353.98</v>
      </c>
      <c r="E259" s="15"/>
      <c r="F259" s="345"/>
      <c r="G259" s="345"/>
      <c r="H259" s="345">
        <f t="shared" si="10"/>
        <v>0</v>
      </c>
      <c r="I259" s="15"/>
      <c r="K259" s="508"/>
      <c r="L259" s="509"/>
    </row>
    <row r="260" spans="1:12" ht="18.600000000000001" hidden="1" customHeight="1" outlineLevel="1">
      <c r="A260" s="10"/>
      <c r="B260" s="444" t="s">
        <v>313</v>
      </c>
      <c r="C260" s="438"/>
      <c r="D260" s="438"/>
      <c r="E260" s="15"/>
      <c r="F260" s="345"/>
      <c r="G260" s="345"/>
      <c r="H260" s="345">
        <f t="shared" si="10"/>
        <v>0</v>
      </c>
      <c r="I260" s="15"/>
      <c r="K260" s="508"/>
      <c r="L260" s="509"/>
    </row>
    <row r="261" spans="1:12" ht="18.600000000000001" hidden="1" customHeight="1" outlineLevel="1">
      <c r="A261" s="10"/>
      <c r="B261" s="444" t="s">
        <v>332</v>
      </c>
      <c r="C261" s="438">
        <f>tt(B261)</f>
        <v>48</v>
      </c>
      <c r="D261" s="438">
        <v>48</v>
      </c>
      <c r="E261" s="15"/>
      <c r="F261" s="345"/>
      <c r="G261" s="345"/>
      <c r="H261" s="345">
        <f t="shared" si="10"/>
        <v>0</v>
      </c>
      <c r="I261" s="15"/>
      <c r="K261" s="508"/>
      <c r="L261" s="509"/>
    </row>
    <row r="262" spans="1:12" ht="18.600000000000001" hidden="1" customHeight="1" outlineLevel="1">
      <c r="A262" s="10"/>
      <c r="B262" s="444" t="s">
        <v>619</v>
      </c>
      <c r="C262" s="438"/>
      <c r="D262" s="438"/>
      <c r="E262" s="15"/>
      <c r="F262" s="345"/>
      <c r="G262" s="345"/>
      <c r="H262" s="345">
        <f t="shared" si="10"/>
        <v>0</v>
      </c>
      <c r="I262" s="15"/>
      <c r="K262" s="508"/>
      <c r="L262" s="509"/>
    </row>
    <row r="263" spans="1:12" ht="18.600000000000001" hidden="1" customHeight="1" outlineLevel="1">
      <c r="A263" s="10"/>
      <c r="B263" s="444" t="s">
        <v>623</v>
      </c>
      <c r="C263" s="438">
        <f>tt(B263)</f>
        <v>25.025000000000002</v>
      </c>
      <c r="D263" s="438">
        <v>25.025000000000002</v>
      </c>
      <c r="E263" s="15"/>
      <c r="F263" s="345"/>
      <c r="G263" s="345"/>
      <c r="H263" s="345">
        <f t="shared" si="10"/>
        <v>0</v>
      </c>
      <c r="I263" s="15"/>
      <c r="K263" s="508"/>
      <c r="L263" s="509"/>
    </row>
    <row r="264" spans="1:12" ht="18.600000000000001" hidden="1" customHeight="1" outlineLevel="1">
      <c r="A264" s="10"/>
      <c r="B264" s="444" t="s">
        <v>315</v>
      </c>
      <c r="C264" s="438"/>
      <c r="D264" s="438"/>
      <c r="E264" s="15"/>
      <c r="F264" s="345"/>
      <c r="G264" s="345"/>
      <c r="H264" s="345">
        <f t="shared" si="10"/>
        <v>0</v>
      </c>
      <c r="I264" s="15"/>
      <c r="K264" s="508"/>
      <c r="L264" s="509"/>
    </row>
    <row r="265" spans="1:12" ht="18.600000000000001" hidden="1" customHeight="1" outlineLevel="1">
      <c r="A265" s="10"/>
      <c r="B265" s="444" t="s">
        <v>333</v>
      </c>
      <c r="C265" s="438">
        <f>tt(B265)</f>
        <v>9.16</v>
      </c>
      <c r="D265" s="438">
        <v>9.16</v>
      </c>
      <c r="E265" s="15"/>
      <c r="F265" s="345"/>
      <c r="G265" s="345"/>
      <c r="H265" s="345">
        <f t="shared" si="10"/>
        <v>0</v>
      </c>
      <c r="I265" s="15"/>
      <c r="K265" s="508"/>
      <c r="L265" s="509"/>
    </row>
    <row r="266" spans="1:12" ht="18.600000000000001" hidden="1" customHeight="1" outlineLevel="1">
      <c r="A266" s="190" t="s">
        <v>7</v>
      </c>
      <c r="B266" s="189" t="s">
        <v>300</v>
      </c>
      <c r="C266" s="438"/>
      <c r="D266" s="438"/>
      <c r="E266" s="15"/>
      <c r="F266" s="345"/>
      <c r="G266" s="345"/>
      <c r="H266" s="345">
        <f t="shared" si="10"/>
        <v>0</v>
      </c>
      <c r="I266" s="15"/>
      <c r="K266" s="508"/>
      <c r="L266" s="509"/>
    </row>
    <row r="267" spans="1:12" ht="18.600000000000001" hidden="1" customHeight="1" outlineLevel="1">
      <c r="A267" s="10"/>
      <c r="B267" s="444" t="s">
        <v>877</v>
      </c>
      <c r="C267" s="438">
        <f>tt(B267)</f>
        <v>83.25</v>
      </c>
      <c r="D267" s="438">
        <v>83.25</v>
      </c>
      <c r="E267" s="15"/>
      <c r="F267" s="345"/>
      <c r="G267" s="345"/>
      <c r="H267" s="345">
        <f t="shared" si="10"/>
        <v>0</v>
      </c>
      <c r="I267" s="15"/>
      <c r="K267" s="508"/>
      <c r="L267" s="509"/>
    </row>
    <row r="268" spans="1:12" ht="18.600000000000001" hidden="1" customHeight="1" outlineLevel="1">
      <c r="A268" s="190" t="s">
        <v>7</v>
      </c>
      <c r="B268" s="189" t="s">
        <v>317</v>
      </c>
      <c r="C268" s="438"/>
      <c r="D268" s="438"/>
      <c r="E268" s="15"/>
      <c r="F268" s="345"/>
      <c r="G268" s="345"/>
      <c r="H268" s="345">
        <f t="shared" si="10"/>
        <v>0</v>
      </c>
      <c r="I268" s="15"/>
      <c r="K268" s="508"/>
      <c r="L268" s="509"/>
    </row>
    <row r="269" spans="1:12" ht="18.600000000000001" hidden="1" customHeight="1" outlineLevel="1">
      <c r="A269" s="10"/>
      <c r="B269" s="446" t="s">
        <v>318</v>
      </c>
      <c r="C269" s="438"/>
      <c r="D269" s="438"/>
      <c r="E269" s="15"/>
      <c r="F269" s="345"/>
      <c r="G269" s="345"/>
      <c r="H269" s="345">
        <f t="shared" si="10"/>
        <v>0</v>
      </c>
      <c r="I269" s="15"/>
      <c r="K269" s="508"/>
      <c r="L269" s="509"/>
    </row>
    <row r="270" spans="1:12" ht="18.600000000000001" hidden="1" customHeight="1" outlineLevel="1">
      <c r="A270" s="10"/>
      <c r="B270" s="444" t="s">
        <v>319</v>
      </c>
      <c r="C270" s="438"/>
      <c r="D270" s="438"/>
      <c r="E270" s="15"/>
      <c r="F270" s="345"/>
      <c r="G270" s="345"/>
      <c r="H270" s="345">
        <f t="shared" si="10"/>
        <v>0</v>
      </c>
      <c r="I270" s="15"/>
      <c r="K270" s="508"/>
      <c r="L270" s="509"/>
    </row>
    <row r="271" spans="1:12" ht="18.600000000000001" hidden="1" customHeight="1" outlineLevel="1">
      <c r="A271" s="10"/>
      <c r="B271" s="444" t="s">
        <v>334</v>
      </c>
      <c r="C271" s="438">
        <f>tt(B271)</f>
        <v>174</v>
      </c>
      <c r="D271" s="438">
        <v>174</v>
      </c>
      <c r="E271" s="15"/>
      <c r="F271" s="345"/>
      <c r="G271" s="345"/>
      <c r="H271" s="345">
        <f t="shared" ref="H271:H334" si="11">(F271+G271)*C271</f>
        <v>0</v>
      </c>
      <c r="I271" s="15"/>
      <c r="K271" s="508"/>
      <c r="L271" s="509"/>
    </row>
    <row r="272" spans="1:12" ht="18.600000000000001" hidden="1" customHeight="1" outlineLevel="1">
      <c r="A272" s="10"/>
      <c r="B272" s="444" t="s">
        <v>321</v>
      </c>
      <c r="C272" s="438"/>
      <c r="D272" s="438"/>
      <c r="E272" s="15"/>
      <c r="F272" s="345"/>
      <c r="G272" s="345"/>
      <c r="H272" s="345">
        <f t="shared" si="11"/>
        <v>0</v>
      </c>
      <c r="I272" s="15"/>
      <c r="K272" s="508"/>
      <c r="L272" s="509"/>
    </row>
    <row r="273" spans="1:12" ht="18.600000000000001" hidden="1" customHeight="1" outlineLevel="1">
      <c r="A273" s="10"/>
      <c r="B273" s="444" t="s">
        <v>335</v>
      </c>
      <c r="C273" s="438">
        <f>tt(B273)</f>
        <v>30</v>
      </c>
      <c r="D273" s="438">
        <v>30</v>
      </c>
      <c r="E273" s="15"/>
      <c r="F273" s="345"/>
      <c r="G273" s="345"/>
      <c r="H273" s="345">
        <f t="shared" si="11"/>
        <v>0</v>
      </c>
      <c r="I273" s="15"/>
      <c r="K273" s="508"/>
      <c r="L273" s="509"/>
    </row>
    <row r="274" spans="1:12" ht="18.600000000000001" hidden="1" customHeight="1" outlineLevel="1">
      <c r="A274" s="10"/>
      <c r="B274" s="446" t="s">
        <v>323</v>
      </c>
      <c r="C274" s="438"/>
      <c r="D274" s="438"/>
      <c r="E274" s="15"/>
      <c r="F274" s="345"/>
      <c r="G274" s="345"/>
      <c r="H274" s="345">
        <f t="shared" si="11"/>
        <v>0</v>
      </c>
      <c r="I274" s="15"/>
      <c r="K274" s="508"/>
      <c r="L274" s="509"/>
    </row>
    <row r="275" spans="1:12" ht="18.600000000000001" hidden="1" customHeight="1" outlineLevel="1">
      <c r="A275" s="10"/>
      <c r="B275" s="444" t="s">
        <v>336</v>
      </c>
      <c r="C275" s="438">
        <f>tt(B275)</f>
        <v>93.48</v>
      </c>
      <c r="D275" s="438">
        <v>93.48</v>
      </c>
      <c r="E275" s="15"/>
      <c r="F275" s="345"/>
      <c r="G275" s="345"/>
      <c r="H275" s="345">
        <f t="shared" si="11"/>
        <v>0</v>
      </c>
      <c r="I275" s="15"/>
      <c r="K275" s="508"/>
      <c r="L275" s="509"/>
    </row>
    <row r="276" spans="1:12" ht="18.600000000000001" hidden="1" customHeight="1" outlineLevel="1">
      <c r="A276" s="10"/>
      <c r="B276" s="444" t="s">
        <v>337</v>
      </c>
      <c r="C276" s="438">
        <f>tt(B276)</f>
        <v>274.56</v>
      </c>
      <c r="D276" s="438">
        <v>274.56</v>
      </c>
      <c r="E276" s="15"/>
      <c r="F276" s="345"/>
      <c r="G276" s="345"/>
      <c r="H276" s="345">
        <f t="shared" si="11"/>
        <v>0</v>
      </c>
      <c r="I276" s="15"/>
      <c r="K276" s="508"/>
      <c r="L276" s="509"/>
    </row>
    <row r="277" spans="1:12" ht="18.600000000000001" customHeight="1" collapsed="1">
      <c r="A277" s="10"/>
      <c r="B277" s="447"/>
      <c r="C277" s="441"/>
      <c r="D277" s="441"/>
      <c r="E277" s="15"/>
      <c r="F277" s="345"/>
      <c r="G277" s="345"/>
      <c r="H277" s="345"/>
      <c r="I277" s="15"/>
      <c r="K277" s="508"/>
      <c r="L277" s="509"/>
    </row>
    <row r="278" spans="1:12" ht="18.600000000000001" customHeight="1">
      <c r="A278" s="4" t="s">
        <v>0</v>
      </c>
      <c r="B278" s="17" t="s">
        <v>19</v>
      </c>
      <c r="C278" s="415"/>
      <c r="D278" s="415"/>
      <c r="E278" s="15"/>
      <c r="F278" s="345"/>
      <c r="G278" s="345"/>
      <c r="H278" s="345"/>
      <c r="I278" s="15"/>
      <c r="K278" s="508"/>
      <c r="L278" s="509"/>
    </row>
    <row r="279" spans="1:12" ht="18.600000000000001" customHeight="1">
      <c r="A279" s="10">
        <v>1</v>
      </c>
      <c r="B279" s="405" t="s">
        <v>20</v>
      </c>
      <c r="C279" s="415">
        <f>SUM(C280:C582)*1.05</f>
        <v>97952.082143999942</v>
      </c>
      <c r="D279" s="415">
        <v>97475.536913999924</v>
      </c>
      <c r="E279" s="15" t="s">
        <v>3</v>
      </c>
      <c r="F279" s="345"/>
      <c r="G279" s="345"/>
      <c r="H279" s="345">
        <f t="shared" si="11"/>
        <v>0</v>
      </c>
      <c r="I279" s="15"/>
      <c r="K279" s="508"/>
      <c r="L279" s="509"/>
    </row>
    <row r="280" spans="1:12" s="6" customFormat="1" ht="18.600000000000001" customHeight="1" outlineLevel="1">
      <c r="A280" s="189" t="s">
        <v>7</v>
      </c>
      <c r="B280" s="189" t="s">
        <v>295</v>
      </c>
      <c r="C280" s="438"/>
      <c r="D280" s="438"/>
      <c r="E280" s="5"/>
      <c r="F280" s="345"/>
      <c r="G280" s="345"/>
      <c r="H280" s="345">
        <f t="shared" si="11"/>
        <v>0</v>
      </c>
      <c r="I280" s="455"/>
      <c r="K280" s="508"/>
      <c r="L280" s="509"/>
    </row>
    <row r="281" spans="1:12" ht="18.600000000000001" customHeight="1" outlineLevel="1">
      <c r="A281" s="8"/>
      <c r="B281" s="446" t="s">
        <v>878</v>
      </c>
      <c r="C281" s="415"/>
      <c r="D281" s="415"/>
      <c r="E281" s="15"/>
      <c r="F281" s="345"/>
      <c r="G281" s="345"/>
      <c r="H281" s="345">
        <f t="shared" si="11"/>
        <v>0</v>
      </c>
      <c r="I281" s="15"/>
      <c r="K281" s="508"/>
      <c r="L281" s="509"/>
    </row>
    <row r="282" spans="1:12" ht="18.600000000000001" customHeight="1" outlineLevel="1">
      <c r="A282" s="8"/>
      <c r="B282" s="444" t="s">
        <v>338</v>
      </c>
      <c r="C282" s="438"/>
      <c r="D282" s="438"/>
      <c r="E282" s="15"/>
      <c r="F282" s="345"/>
      <c r="G282" s="345"/>
      <c r="H282" s="345">
        <f t="shared" si="11"/>
        <v>0</v>
      </c>
      <c r="I282" s="15"/>
      <c r="K282" s="508"/>
      <c r="L282" s="509"/>
    </row>
    <row r="283" spans="1:12" ht="18.600000000000001" customHeight="1" outlineLevel="1">
      <c r="A283" s="8"/>
      <c r="B283" s="444" t="s">
        <v>879</v>
      </c>
      <c r="C283" s="438">
        <f>tt(B283)</f>
        <v>46.452000000000005</v>
      </c>
      <c r="D283" s="438">
        <v>46.452000000000005</v>
      </c>
      <c r="E283" s="15"/>
      <c r="F283" s="345"/>
      <c r="G283" s="345"/>
      <c r="H283" s="345">
        <f t="shared" si="11"/>
        <v>0</v>
      </c>
      <c r="I283" s="15"/>
      <c r="K283" s="508"/>
      <c r="L283" s="509"/>
    </row>
    <row r="284" spans="1:12" ht="18.600000000000001" customHeight="1" outlineLevel="1">
      <c r="A284" s="8"/>
      <c r="B284" s="444" t="s">
        <v>340</v>
      </c>
      <c r="C284" s="438"/>
      <c r="D284" s="438"/>
      <c r="E284" s="15"/>
      <c r="F284" s="345"/>
      <c r="G284" s="345"/>
      <c r="H284" s="345">
        <f t="shared" si="11"/>
        <v>0</v>
      </c>
      <c r="I284" s="15"/>
      <c r="K284" s="508"/>
      <c r="L284" s="509"/>
    </row>
    <row r="285" spans="1:12" ht="18.600000000000001" customHeight="1" outlineLevel="1">
      <c r="A285" s="8"/>
      <c r="B285" s="444" t="s">
        <v>880</v>
      </c>
      <c r="C285" s="438">
        <f>tt(B285)</f>
        <v>28.314</v>
      </c>
      <c r="D285" s="438">
        <v>28.314</v>
      </c>
      <c r="E285" s="15"/>
      <c r="F285" s="345"/>
      <c r="G285" s="345"/>
      <c r="H285" s="345">
        <f t="shared" si="11"/>
        <v>0</v>
      </c>
      <c r="I285" s="15"/>
      <c r="K285" s="508"/>
      <c r="L285" s="509"/>
    </row>
    <row r="286" spans="1:12" ht="18.600000000000001" customHeight="1" outlineLevel="1">
      <c r="A286" s="8"/>
      <c r="B286" s="444" t="s">
        <v>342</v>
      </c>
      <c r="C286" s="438"/>
      <c r="D286" s="438"/>
      <c r="E286" s="15"/>
      <c r="F286" s="345"/>
      <c r="G286" s="345"/>
      <c r="H286" s="345">
        <f t="shared" si="11"/>
        <v>0</v>
      </c>
      <c r="I286" s="15"/>
      <c r="K286" s="508"/>
      <c r="L286" s="509"/>
    </row>
    <row r="287" spans="1:12" ht="18.600000000000001" customHeight="1" outlineLevel="1">
      <c r="A287" s="8"/>
      <c r="B287" s="444" t="s">
        <v>881</v>
      </c>
      <c r="C287" s="438">
        <f>tt(B287)</f>
        <v>20.360999999999997</v>
      </c>
      <c r="D287" s="438">
        <v>20.360999999999997</v>
      </c>
      <c r="E287" s="15"/>
      <c r="F287" s="345"/>
      <c r="G287" s="345"/>
      <c r="H287" s="345">
        <f t="shared" si="11"/>
        <v>0</v>
      </c>
      <c r="I287" s="15"/>
      <c r="K287" s="508"/>
      <c r="L287" s="509"/>
    </row>
    <row r="288" spans="1:12" ht="18.600000000000001" customHeight="1" outlineLevel="1">
      <c r="A288" s="8"/>
      <c r="B288" s="444" t="s">
        <v>344</v>
      </c>
      <c r="C288" s="438"/>
      <c r="D288" s="438"/>
      <c r="E288" s="15"/>
      <c r="F288" s="345"/>
      <c r="G288" s="345"/>
      <c r="H288" s="345">
        <f t="shared" si="11"/>
        <v>0</v>
      </c>
      <c r="I288" s="15"/>
      <c r="K288" s="508"/>
      <c r="L288" s="509"/>
    </row>
    <row r="289" spans="1:12" ht="18.600000000000001" customHeight="1" outlineLevel="1">
      <c r="A289" s="8"/>
      <c r="B289" s="444" t="s">
        <v>882</v>
      </c>
      <c r="C289" s="438">
        <f>tt(B289)</f>
        <v>28.505399999999998</v>
      </c>
      <c r="D289" s="438">
        <v>28.505399999999998</v>
      </c>
      <c r="E289" s="15"/>
      <c r="F289" s="345"/>
      <c r="G289" s="345"/>
      <c r="H289" s="345">
        <f t="shared" si="11"/>
        <v>0</v>
      </c>
      <c r="I289" s="15"/>
      <c r="K289" s="508"/>
      <c r="L289" s="509"/>
    </row>
    <row r="290" spans="1:12" ht="18.600000000000001" customHeight="1" outlineLevel="1">
      <c r="A290" s="8"/>
      <c r="B290" s="444" t="s">
        <v>346</v>
      </c>
      <c r="C290" s="438"/>
      <c r="D290" s="438"/>
      <c r="E290" s="15"/>
      <c r="F290" s="345"/>
      <c r="G290" s="345"/>
      <c r="H290" s="345">
        <f t="shared" si="11"/>
        <v>0</v>
      </c>
      <c r="I290" s="15"/>
      <c r="K290" s="508"/>
      <c r="L290" s="509"/>
    </row>
    <row r="291" spans="1:12" ht="18.600000000000001" customHeight="1" outlineLevel="1">
      <c r="A291" s="8"/>
      <c r="B291" s="444" t="s">
        <v>883</v>
      </c>
      <c r="C291" s="438">
        <f>tt(B291)</f>
        <v>14.807999999999998</v>
      </c>
      <c r="D291" s="438">
        <v>14.807999999999998</v>
      </c>
      <c r="E291" s="15"/>
      <c r="F291" s="345"/>
      <c r="G291" s="345"/>
      <c r="H291" s="345">
        <f t="shared" si="11"/>
        <v>0</v>
      </c>
      <c r="I291" s="15"/>
      <c r="K291" s="508"/>
      <c r="L291" s="509"/>
    </row>
    <row r="292" spans="1:12" s="606" customFormat="1" ht="18.600000000000001" customHeight="1" outlineLevel="1">
      <c r="A292" s="605"/>
      <c r="B292" s="607" t="s">
        <v>1565</v>
      </c>
      <c r="C292" s="588"/>
      <c r="D292" s="588"/>
      <c r="E292" s="570"/>
      <c r="F292" s="563"/>
      <c r="G292" s="563"/>
      <c r="H292" s="563">
        <f t="shared" si="11"/>
        <v>0</v>
      </c>
      <c r="I292" s="570"/>
      <c r="K292" s="592"/>
      <c r="L292" s="593"/>
    </row>
    <row r="293" spans="1:12" ht="18.600000000000001" customHeight="1" outlineLevel="1">
      <c r="A293" s="8"/>
      <c r="B293" s="444" t="s">
        <v>338</v>
      </c>
      <c r="C293" s="438"/>
      <c r="D293" s="438"/>
      <c r="E293" s="15"/>
      <c r="F293" s="345"/>
      <c r="G293" s="345"/>
      <c r="H293" s="345">
        <f t="shared" si="11"/>
        <v>0</v>
      </c>
      <c r="I293" s="15"/>
      <c r="K293" s="508"/>
      <c r="L293" s="509"/>
    </row>
    <row r="294" spans="1:12" s="606" customFormat="1" ht="18.600000000000001" customHeight="1" outlineLevel="1">
      <c r="A294" s="605"/>
      <c r="B294" s="587" t="s">
        <v>1566</v>
      </c>
      <c r="C294" s="588">
        <f>tt(B294)</f>
        <v>348.39000000000004</v>
      </c>
      <c r="D294" s="588">
        <v>278.71200000000005</v>
      </c>
      <c r="E294" s="570"/>
      <c r="F294" s="563"/>
      <c r="G294" s="563"/>
      <c r="H294" s="563">
        <f t="shared" si="11"/>
        <v>0</v>
      </c>
      <c r="I294" s="570"/>
      <c r="K294" s="592"/>
      <c r="L294" s="593"/>
    </row>
    <row r="295" spans="1:12" ht="18.600000000000001" customHeight="1" outlineLevel="1">
      <c r="A295" s="8"/>
      <c r="B295" s="444" t="s">
        <v>340</v>
      </c>
      <c r="C295" s="438"/>
      <c r="D295" s="438"/>
      <c r="E295" s="15"/>
      <c r="F295" s="345"/>
      <c r="G295" s="345"/>
      <c r="H295" s="345">
        <f t="shared" si="11"/>
        <v>0</v>
      </c>
      <c r="I295" s="15"/>
      <c r="K295" s="508"/>
      <c r="L295" s="509"/>
    </row>
    <row r="296" spans="1:12" s="606" customFormat="1" ht="18.600000000000001" customHeight="1" outlineLevel="1">
      <c r="A296" s="605"/>
      <c r="B296" s="587" t="s">
        <v>1567</v>
      </c>
      <c r="C296" s="588">
        <f>tt(B296)</f>
        <v>212.35499999999999</v>
      </c>
      <c r="D296" s="588">
        <v>169.88400000000001</v>
      </c>
      <c r="E296" s="570"/>
      <c r="F296" s="563"/>
      <c r="G296" s="563"/>
      <c r="H296" s="563">
        <f t="shared" si="11"/>
        <v>0</v>
      </c>
      <c r="I296" s="570"/>
      <c r="K296" s="592"/>
      <c r="L296" s="593"/>
    </row>
    <row r="297" spans="1:12" ht="18.600000000000001" customHeight="1" outlineLevel="1">
      <c r="A297" s="8"/>
      <c r="B297" s="444" t="s">
        <v>342</v>
      </c>
      <c r="C297" s="438"/>
      <c r="D297" s="438"/>
      <c r="E297" s="15"/>
      <c r="F297" s="345"/>
      <c r="G297" s="345"/>
      <c r="H297" s="345">
        <f t="shared" si="11"/>
        <v>0</v>
      </c>
      <c r="I297" s="15"/>
      <c r="K297" s="508"/>
      <c r="L297" s="509"/>
    </row>
    <row r="298" spans="1:12" s="606" customFormat="1" ht="18.600000000000001" customHeight="1" outlineLevel="1">
      <c r="A298" s="605"/>
      <c r="B298" s="587" t="s">
        <v>1568</v>
      </c>
      <c r="C298" s="588">
        <f>tt(B298)</f>
        <v>152.70749999999998</v>
      </c>
      <c r="D298" s="588">
        <v>122.16599999999998</v>
      </c>
      <c r="E298" s="570"/>
      <c r="F298" s="563"/>
      <c r="G298" s="563"/>
      <c r="H298" s="563">
        <f t="shared" si="11"/>
        <v>0</v>
      </c>
      <c r="I298" s="570"/>
      <c r="K298" s="592"/>
      <c r="L298" s="593"/>
    </row>
    <row r="299" spans="1:12" ht="18.600000000000001" customHeight="1" outlineLevel="1">
      <c r="A299" s="8"/>
      <c r="B299" s="444" t="s">
        <v>344</v>
      </c>
      <c r="C299" s="438"/>
      <c r="D299" s="438"/>
      <c r="E299" s="15"/>
      <c r="F299" s="345"/>
      <c r="G299" s="345"/>
      <c r="H299" s="345">
        <f t="shared" si="11"/>
        <v>0</v>
      </c>
      <c r="I299" s="15"/>
      <c r="K299" s="508"/>
      <c r="L299" s="509"/>
    </row>
    <row r="300" spans="1:12" s="606" customFormat="1" ht="18.600000000000001" customHeight="1" outlineLevel="1">
      <c r="A300" s="605"/>
      <c r="B300" s="587" t="s">
        <v>1569</v>
      </c>
      <c r="C300" s="588">
        <f>tt(B300)</f>
        <v>213.79049999999998</v>
      </c>
      <c r="D300" s="588">
        <v>171.0324</v>
      </c>
      <c r="E300" s="570"/>
      <c r="F300" s="563"/>
      <c r="G300" s="563"/>
      <c r="H300" s="563">
        <f t="shared" si="11"/>
        <v>0</v>
      </c>
      <c r="I300" s="570"/>
      <c r="K300" s="592"/>
      <c r="L300" s="593"/>
    </row>
    <row r="301" spans="1:12" ht="18.600000000000001" customHeight="1" outlineLevel="1">
      <c r="A301" s="8"/>
      <c r="B301" s="444" t="s">
        <v>346</v>
      </c>
      <c r="C301" s="438"/>
      <c r="D301" s="438"/>
      <c r="E301" s="15"/>
      <c r="F301" s="345"/>
      <c r="G301" s="345"/>
      <c r="H301" s="345">
        <f t="shared" si="11"/>
        <v>0</v>
      </c>
      <c r="I301" s="15"/>
      <c r="K301" s="508"/>
      <c r="L301" s="509"/>
    </row>
    <row r="302" spans="1:12" s="606" customFormat="1" ht="18.600000000000001" customHeight="1" outlineLevel="1">
      <c r="A302" s="605"/>
      <c r="B302" s="587" t="s">
        <v>1570</v>
      </c>
      <c r="C302" s="588">
        <f>tt(B302)</f>
        <v>111.05999999999999</v>
      </c>
      <c r="D302" s="588">
        <v>88.847999999999985</v>
      </c>
      <c r="E302" s="570"/>
      <c r="F302" s="563"/>
      <c r="G302" s="563"/>
      <c r="H302" s="563">
        <f t="shared" si="11"/>
        <v>0</v>
      </c>
      <c r="I302" s="570"/>
      <c r="K302" s="592"/>
      <c r="L302" s="593"/>
    </row>
    <row r="303" spans="1:12" ht="18.600000000000001" customHeight="1" outlineLevel="1">
      <c r="A303" s="8"/>
      <c r="B303" s="446" t="s">
        <v>884</v>
      </c>
      <c r="C303" s="438"/>
      <c r="D303" s="438"/>
      <c r="E303" s="15"/>
      <c r="F303" s="345"/>
      <c r="G303" s="345"/>
      <c r="H303" s="345">
        <f t="shared" si="11"/>
        <v>0</v>
      </c>
      <c r="I303" s="15"/>
      <c r="K303" s="508"/>
      <c r="L303" s="509"/>
    </row>
    <row r="304" spans="1:12" ht="18.600000000000001" customHeight="1" outlineLevel="1">
      <c r="A304" s="8"/>
      <c r="B304" s="444" t="s">
        <v>338</v>
      </c>
      <c r="C304" s="438"/>
      <c r="D304" s="438"/>
      <c r="E304" s="15"/>
      <c r="F304" s="345"/>
      <c r="G304" s="345"/>
      <c r="H304" s="345">
        <f t="shared" si="11"/>
        <v>0</v>
      </c>
      <c r="I304" s="15"/>
      <c r="K304" s="508"/>
      <c r="L304" s="509"/>
    </row>
    <row r="305" spans="1:12" ht="18.600000000000001" customHeight="1" outlineLevel="1">
      <c r="A305" s="8"/>
      <c r="B305" s="444" t="s">
        <v>339</v>
      </c>
      <c r="C305" s="438">
        <f>tt(B305)</f>
        <v>92.904000000000011</v>
      </c>
      <c r="D305" s="438">
        <v>92.904000000000011</v>
      </c>
      <c r="E305" s="15"/>
      <c r="F305" s="345"/>
      <c r="G305" s="345"/>
      <c r="H305" s="345">
        <f t="shared" si="11"/>
        <v>0</v>
      </c>
      <c r="I305" s="15"/>
      <c r="K305" s="508"/>
      <c r="L305" s="509"/>
    </row>
    <row r="306" spans="1:12" ht="18.600000000000001" customHeight="1" outlineLevel="1">
      <c r="A306" s="8"/>
      <c r="B306" s="444" t="s">
        <v>340</v>
      </c>
      <c r="C306" s="438"/>
      <c r="D306" s="438"/>
      <c r="E306" s="15"/>
      <c r="F306" s="345"/>
      <c r="G306" s="345"/>
      <c r="H306" s="345">
        <f t="shared" si="11"/>
        <v>0</v>
      </c>
      <c r="I306" s="15"/>
      <c r="K306" s="508"/>
      <c r="L306" s="509"/>
    </row>
    <row r="307" spans="1:12" ht="18.600000000000001" customHeight="1" outlineLevel="1">
      <c r="A307" s="8"/>
      <c r="B307" s="444" t="s">
        <v>341</v>
      </c>
      <c r="C307" s="438">
        <f>tt(B307)</f>
        <v>56.628</v>
      </c>
      <c r="D307" s="438">
        <v>56.628</v>
      </c>
      <c r="E307" s="15"/>
      <c r="F307" s="345"/>
      <c r="G307" s="345"/>
      <c r="H307" s="345">
        <f t="shared" si="11"/>
        <v>0</v>
      </c>
      <c r="I307" s="15"/>
      <c r="K307" s="508"/>
      <c r="L307" s="509"/>
    </row>
    <row r="308" spans="1:12" ht="18.600000000000001" customHeight="1" outlineLevel="1">
      <c r="A308" s="8"/>
      <c r="B308" s="444" t="s">
        <v>342</v>
      </c>
      <c r="C308" s="438"/>
      <c r="D308" s="438"/>
      <c r="E308" s="15"/>
      <c r="F308" s="345"/>
      <c r="G308" s="345"/>
      <c r="H308" s="345">
        <f t="shared" si="11"/>
        <v>0</v>
      </c>
      <c r="I308" s="15"/>
      <c r="K308" s="508"/>
      <c r="L308" s="509"/>
    </row>
    <row r="309" spans="1:12" ht="18.600000000000001" customHeight="1" outlineLevel="1">
      <c r="A309" s="8"/>
      <c r="B309" s="444" t="s">
        <v>343</v>
      </c>
      <c r="C309" s="438">
        <f>tt(B309)</f>
        <v>40.721999999999994</v>
      </c>
      <c r="D309" s="438">
        <v>40.721999999999994</v>
      </c>
      <c r="E309" s="15"/>
      <c r="F309" s="345"/>
      <c r="G309" s="345"/>
      <c r="H309" s="345">
        <f t="shared" si="11"/>
        <v>0</v>
      </c>
      <c r="I309" s="15"/>
      <c r="K309" s="508"/>
      <c r="L309" s="509"/>
    </row>
    <row r="310" spans="1:12" ht="18.600000000000001" customHeight="1" outlineLevel="1">
      <c r="A310" s="8"/>
      <c r="B310" s="444" t="s">
        <v>344</v>
      </c>
      <c r="C310" s="438"/>
      <c r="D310" s="438"/>
      <c r="E310" s="15"/>
      <c r="F310" s="345"/>
      <c r="G310" s="345"/>
      <c r="H310" s="345">
        <f t="shared" si="11"/>
        <v>0</v>
      </c>
      <c r="I310" s="15"/>
      <c r="K310" s="508"/>
      <c r="L310" s="509"/>
    </row>
    <row r="311" spans="1:12" ht="18.600000000000001" customHeight="1" outlineLevel="1">
      <c r="A311" s="8"/>
      <c r="B311" s="444" t="s">
        <v>345</v>
      </c>
      <c r="C311" s="438">
        <f>tt(B311)</f>
        <v>57.010799999999996</v>
      </c>
      <c r="D311" s="438">
        <v>57.010799999999996</v>
      </c>
      <c r="E311" s="15"/>
      <c r="F311" s="345"/>
      <c r="G311" s="345"/>
      <c r="H311" s="345">
        <f t="shared" si="11"/>
        <v>0</v>
      </c>
      <c r="I311" s="15"/>
      <c r="K311" s="508"/>
      <c r="L311" s="509"/>
    </row>
    <row r="312" spans="1:12" ht="18.600000000000001" customHeight="1" outlineLevel="1">
      <c r="A312" s="8"/>
      <c r="B312" s="444" t="s">
        <v>346</v>
      </c>
      <c r="C312" s="438"/>
      <c r="D312" s="438"/>
      <c r="E312" s="15"/>
      <c r="F312" s="345"/>
      <c r="G312" s="345"/>
      <c r="H312" s="345">
        <f t="shared" si="11"/>
        <v>0</v>
      </c>
      <c r="I312" s="15"/>
      <c r="K312" s="508"/>
      <c r="L312" s="509"/>
    </row>
    <row r="313" spans="1:12" ht="18.600000000000001" customHeight="1" outlineLevel="1">
      <c r="A313" s="8"/>
      <c r="B313" s="444" t="s">
        <v>347</v>
      </c>
      <c r="C313" s="438">
        <f>tt(B313)</f>
        <v>29.615999999999996</v>
      </c>
      <c r="D313" s="438">
        <v>29.615999999999996</v>
      </c>
      <c r="E313" s="15"/>
      <c r="F313" s="345"/>
      <c r="G313" s="345"/>
      <c r="H313" s="345">
        <f t="shared" si="11"/>
        <v>0</v>
      </c>
      <c r="I313" s="15"/>
      <c r="K313" s="508"/>
      <c r="L313" s="509"/>
    </row>
    <row r="314" spans="1:12" ht="18.600000000000001" customHeight="1" outlineLevel="1">
      <c r="A314" s="8"/>
      <c r="B314" s="446" t="s">
        <v>885</v>
      </c>
      <c r="C314" s="438"/>
      <c r="D314" s="438"/>
      <c r="E314" s="15"/>
      <c r="F314" s="345"/>
      <c r="G314" s="345"/>
      <c r="H314" s="345">
        <f t="shared" si="11"/>
        <v>0</v>
      </c>
      <c r="I314" s="15"/>
      <c r="K314" s="508"/>
      <c r="L314" s="509"/>
    </row>
    <row r="315" spans="1:12" ht="18.600000000000001" customHeight="1" outlineLevel="1">
      <c r="A315" s="8"/>
      <c r="B315" s="444" t="s">
        <v>348</v>
      </c>
      <c r="C315" s="438"/>
      <c r="D315" s="438"/>
      <c r="E315" s="15"/>
      <c r="F315" s="345"/>
      <c r="G315" s="345"/>
      <c r="H315" s="345">
        <f t="shared" si="11"/>
        <v>0</v>
      </c>
      <c r="I315" s="15"/>
      <c r="K315" s="508"/>
      <c r="L315" s="509"/>
    </row>
    <row r="316" spans="1:12" ht="18.600000000000001" customHeight="1" outlineLevel="1">
      <c r="A316" s="8"/>
      <c r="B316" s="444" t="s">
        <v>886</v>
      </c>
      <c r="C316" s="438">
        <f>tt(B316)</f>
        <v>391.31399999999991</v>
      </c>
      <c r="D316" s="438">
        <v>391.31399999999991</v>
      </c>
      <c r="E316" s="15"/>
      <c r="F316" s="345"/>
      <c r="G316" s="345"/>
      <c r="H316" s="345">
        <f t="shared" si="11"/>
        <v>0</v>
      </c>
      <c r="I316" s="15"/>
      <c r="K316" s="508"/>
      <c r="L316" s="509"/>
    </row>
    <row r="317" spans="1:12" ht="18.600000000000001" customHeight="1" outlineLevel="1">
      <c r="A317" s="8"/>
      <c r="B317" s="446" t="s">
        <v>887</v>
      </c>
      <c r="C317" s="438"/>
      <c r="D317" s="438"/>
      <c r="E317" s="15"/>
      <c r="F317" s="345"/>
      <c r="G317" s="345"/>
      <c r="H317" s="345">
        <f t="shared" si="11"/>
        <v>0</v>
      </c>
      <c r="I317" s="15"/>
      <c r="K317" s="508"/>
      <c r="L317" s="509"/>
    </row>
    <row r="318" spans="1:12" ht="18.600000000000001" customHeight="1" outlineLevel="1">
      <c r="A318" s="8"/>
      <c r="B318" s="444" t="s">
        <v>348</v>
      </c>
      <c r="C318" s="438"/>
      <c r="D318" s="438"/>
      <c r="E318" s="15"/>
      <c r="F318" s="345"/>
      <c r="G318" s="345"/>
      <c r="H318" s="345">
        <f t="shared" si="11"/>
        <v>0</v>
      </c>
      <c r="I318" s="15"/>
      <c r="K318" s="508"/>
      <c r="L318" s="509"/>
    </row>
    <row r="319" spans="1:12" ht="18.600000000000001" customHeight="1" outlineLevel="1">
      <c r="A319" s="8"/>
      <c r="B319" s="444" t="s">
        <v>888</v>
      </c>
      <c r="C319" s="438">
        <f>tt(B319)</f>
        <v>1173.9419999999998</v>
      </c>
      <c r="D319" s="438">
        <v>1173.9419999999998</v>
      </c>
      <c r="E319" s="15"/>
      <c r="F319" s="345"/>
      <c r="G319" s="345"/>
      <c r="H319" s="345">
        <f t="shared" si="11"/>
        <v>0</v>
      </c>
      <c r="I319" s="15"/>
      <c r="K319" s="508"/>
      <c r="L319" s="509"/>
    </row>
    <row r="320" spans="1:12" ht="18.600000000000001" customHeight="1" outlineLevel="1">
      <c r="A320" s="8"/>
      <c r="B320" s="446" t="s">
        <v>889</v>
      </c>
      <c r="C320" s="438"/>
      <c r="D320" s="438"/>
      <c r="E320" s="15"/>
      <c r="F320" s="345"/>
      <c r="G320" s="345"/>
      <c r="H320" s="345">
        <f t="shared" si="11"/>
        <v>0</v>
      </c>
      <c r="I320" s="15"/>
      <c r="K320" s="508"/>
      <c r="L320" s="509"/>
    </row>
    <row r="321" spans="1:12" ht="18.600000000000001" customHeight="1" outlineLevel="1">
      <c r="A321" s="8"/>
      <c r="B321" s="444" t="s">
        <v>890</v>
      </c>
      <c r="C321" s="438">
        <f>tt(B321)</f>
        <v>362.76239999999996</v>
      </c>
      <c r="D321" s="438">
        <v>362.76239999999996</v>
      </c>
      <c r="E321" s="15"/>
      <c r="F321" s="345"/>
      <c r="G321" s="345"/>
      <c r="H321" s="345">
        <f t="shared" si="11"/>
        <v>0</v>
      </c>
      <c r="I321" s="15"/>
      <c r="K321" s="508"/>
      <c r="L321" s="509"/>
    </row>
    <row r="322" spans="1:12" ht="18.600000000000001" customHeight="1" outlineLevel="1">
      <c r="A322" s="8"/>
      <c r="B322" s="444" t="s">
        <v>891</v>
      </c>
      <c r="C322" s="438">
        <f>tt(B322)</f>
        <v>310.93920000000003</v>
      </c>
      <c r="D322" s="438">
        <v>310.93920000000003</v>
      </c>
      <c r="E322" s="15"/>
      <c r="F322" s="345"/>
      <c r="G322" s="345"/>
      <c r="H322" s="345">
        <f t="shared" si="11"/>
        <v>0</v>
      </c>
      <c r="I322" s="15"/>
      <c r="K322" s="508"/>
      <c r="L322" s="509"/>
    </row>
    <row r="323" spans="1:12" ht="18.600000000000001" customHeight="1" outlineLevel="1">
      <c r="A323" s="8"/>
      <c r="B323" s="444" t="s">
        <v>892</v>
      </c>
      <c r="C323" s="438">
        <f>tt(B323)</f>
        <v>4446.8424000000005</v>
      </c>
      <c r="D323" s="438">
        <v>4446.8424000000005</v>
      </c>
      <c r="E323" s="15"/>
      <c r="F323" s="345"/>
      <c r="G323" s="345"/>
      <c r="H323" s="345">
        <f t="shared" si="11"/>
        <v>0</v>
      </c>
      <c r="I323" s="15"/>
      <c r="K323" s="508"/>
      <c r="L323" s="509"/>
    </row>
    <row r="324" spans="1:12" ht="18.600000000000001" customHeight="1" outlineLevel="1">
      <c r="A324" s="8"/>
      <c r="B324" s="444" t="s">
        <v>893</v>
      </c>
      <c r="C324" s="438">
        <f>tt(B324)</f>
        <v>3070.4387999999994</v>
      </c>
      <c r="D324" s="438">
        <v>3070.4387999999994</v>
      </c>
      <c r="E324" s="15"/>
      <c r="F324" s="345"/>
      <c r="G324" s="345"/>
      <c r="H324" s="345">
        <f t="shared" si="11"/>
        <v>0</v>
      </c>
      <c r="I324" s="15"/>
      <c r="K324" s="508"/>
      <c r="L324" s="509"/>
    </row>
    <row r="325" spans="1:12" ht="18.600000000000001" customHeight="1" outlineLevel="1">
      <c r="A325" s="8"/>
      <c r="B325" s="444" t="s">
        <v>894</v>
      </c>
      <c r="C325" s="438">
        <f>tt(B325)</f>
        <v>179.17680000000001</v>
      </c>
      <c r="D325" s="438">
        <v>179.17680000000001</v>
      </c>
      <c r="E325" s="15"/>
      <c r="F325" s="345"/>
      <c r="G325" s="345"/>
      <c r="H325" s="345">
        <f t="shared" si="11"/>
        <v>0</v>
      </c>
      <c r="I325" s="15"/>
      <c r="K325" s="508"/>
      <c r="L325" s="509"/>
    </row>
    <row r="326" spans="1:12" ht="18.600000000000001" customHeight="1" outlineLevel="1">
      <c r="A326" s="8"/>
      <c r="B326" s="446" t="s">
        <v>895</v>
      </c>
      <c r="C326" s="438"/>
      <c r="D326" s="438"/>
      <c r="E326" s="15"/>
      <c r="F326" s="345"/>
      <c r="G326" s="345"/>
      <c r="H326" s="345">
        <f t="shared" si="11"/>
        <v>0</v>
      </c>
      <c r="I326" s="15"/>
      <c r="K326" s="508"/>
      <c r="L326" s="509"/>
    </row>
    <row r="327" spans="1:12" ht="18.600000000000001" customHeight="1" outlineLevel="1">
      <c r="A327" s="8"/>
      <c r="B327" s="444" t="s">
        <v>896</v>
      </c>
      <c r="C327" s="438">
        <f>tt(B327)</f>
        <v>21.985599999999998</v>
      </c>
      <c r="D327" s="438">
        <v>21.985599999999998</v>
      </c>
      <c r="E327" s="15"/>
      <c r="F327" s="345"/>
      <c r="G327" s="345"/>
      <c r="H327" s="345">
        <f t="shared" si="11"/>
        <v>0</v>
      </c>
      <c r="I327" s="15"/>
      <c r="K327" s="508"/>
      <c r="L327" s="509"/>
    </row>
    <row r="328" spans="1:12" ht="18.600000000000001" customHeight="1" outlineLevel="1">
      <c r="A328" s="8"/>
      <c r="B328" s="444" t="s">
        <v>897</v>
      </c>
      <c r="C328" s="438">
        <f>tt(B328)</f>
        <v>18.844800000000003</v>
      </c>
      <c r="D328" s="438">
        <v>18.844800000000003</v>
      </c>
      <c r="E328" s="15"/>
      <c r="F328" s="345"/>
      <c r="G328" s="345"/>
      <c r="H328" s="345">
        <f t="shared" si="11"/>
        <v>0</v>
      </c>
      <c r="I328" s="15"/>
      <c r="K328" s="508"/>
      <c r="L328" s="509"/>
    </row>
    <row r="329" spans="1:12" ht="18.600000000000001" customHeight="1" outlineLevel="1">
      <c r="A329" s="8"/>
      <c r="B329" s="444" t="s">
        <v>898</v>
      </c>
      <c r="C329" s="438">
        <f>tt(B329)</f>
        <v>269.50560000000002</v>
      </c>
      <c r="D329" s="438">
        <v>269.50560000000002</v>
      </c>
      <c r="E329" s="15"/>
      <c r="F329" s="345"/>
      <c r="G329" s="345"/>
      <c r="H329" s="345">
        <f t="shared" si="11"/>
        <v>0</v>
      </c>
      <c r="I329" s="15"/>
      <c r="K329" s="508"/>
      <c r="L329" s="509"/>
    </row>
    <row r="330" spans="1:12" ht="18.600000000000001" customHeight="1" outlineLevel="1">
      <c r="A330" s="8"/>
      <c r="B330" s="444" t="s">
        <v>899</v>
      </c>
      <c r="C330" s="438">
        <f>tt(B330)</f>
        <v>186.08719999999997</v>
      </c>
      <c r="D330" s="438">
        <v>186.08719999999997</v>
      </c>
      <c r="E330" s="15"/>
      <c r="F330" s="345"/>
      <c r="G330" s="345"/>
      <c r="H330" s="345">
        <f t="shared" si="11"/>
        <v>0</v>
      </c>
      <c r="I330" s="15"/>
      <c r="K330" s="508"/>
      <c r="L330" s="509"/>
    </row>
    <row r="331" spans="1:12" ht="18.600000000000001" customHeight="1" outlineLevel="1">
      <c r="A331" s="8"/>
      <c r="B331" s="444" t="s">
        <v>900</v>
      </c>
      <c r="C331" s="438">
        <f>tt(B331)</f>
        <v>10.859200000000001</v>
      </c>
      <c r="D331" s="438">
        <v>10.859200000000001</v>
      </c>
      <c r="E331" s="15"/>
      <c r="F331" s="345"/>
      <c r="G331" s="345"/>
      <c r="H331" s="345">
        <f t="shared" si="11"/>
        <v>0</v>
      </c>
      <c r="I331" s="15"/>
      <c r="K331" s="508"/>
      <c r="L331" s="509"/>
    </row>
    <row r="332" spans="1:12" ht="18.600000000000001" customHeight="1" outlineLevel="1">
      <c r="A332" s="8"/>
      <c r="B332" s="446" t="s">
        <v>901</v>
      </c>
      <c r="C332" s="438"/>
      <c r="D332" s="438"/>
      <c r="E332" s="15"/>
      <c r="F332" s="345"/>
      <c r="G332" s="345"/>
      <c r="H332" s="345">
        <f t="shared" si="11"/>
        <v>0</v>
      </c>
      <c r="I332" s="15"/>
      <c r="K332" s="508"/>
      <c r="L332" s="509"/>
    </row>
    <row r="333" spans="1:12" ht="18.600000000000001" customHeight="1" outlineLevel="1">
      <c r="A333" s="8"/>
      <c r="B333" s="444" t="s">
        <v>902</v>
      </c>
      <c r="C333" s="438">
        <f>tt(B333)</f>
        <v>262.13599999999997</v>
      </c>
      <c r="D333" s="438">
        <v>262.13599999999997</v>
      </c>
      <c r="E333" s="15"/>
      <c r="F333" s="345"/>
      <c r="G333" s="345"/>
      <c r="H333" s="345">
        <f t="shared" si="11"/>
        <v>0</v>
      </c>
      <c r="I333" s="15"/>
      <c r="K333" s="508"/>
      <c r="L333" s="509"/>
    </row>
    <row r="334" spans="1:12" ht="18.600000000000001" customHeight="1" outlineLevel="1">
      <c r="A334" s="8"/>
      <c r="B334" s="444" t="s">
        <v>903</v>
      </c>
      <c r="C334" s="438">
        <f>tt(B334)</f>
        <v>321.33360000000005</v>
      </c>
      <c r="D334" s="438">
        <v>321.33360000000005</v>
      </c>
      <c r="E334" s="15"/>
      <c r="F334" s="345"/>
      <c r="G334" s="345"/>
      <c r="H334" s="345">
        <f t="shared" si="11"/>
        <v>0</v>
      </c>
      <c r="I334" s="15"/>
      <c r="K334" s="508"/>
      <c r="L334" s="509"/>
    </row>
    <row r="335" spans="1:12" ht="18.600000000000001" customHeight="1" outlineLevel="1">
      <c r="A335" s="8"/>
      <c r="B335" s="444" t="s">
        <v>904</v>
      </c>
      <c r="C335" s="438">
        <f>tt(B335)</f>
        <v>6.9103999999999992</v>
      </c>
      <c r="D335" s="438">
        <v>6.9103999999999992</v>
      </c>
      <c r="E335" s="15"/>
      <c r="F335" s="345"/>
      <c r="G335" s="345"/>
      <c r="H335" s="345">
        <f t="shared" ref="H335:H398" si="12">(F335+G335)*C335</f>
        <v>0</v>
      </c>
      <c r="I335" s="15"/>
      <c r="K335" s="508"/>
      <c r="L335" s="509"/>
    </row>
    <row r="336" spans="1:12" ht="18.600000000000001" customHeight="1" outlineLevel="1">
      <c r="A336" s="8"/>
      <c r="B336" s="446" t="s">
        <v>905</v>
      </c>
      <c r="C336" s="438"/>
      <c r="D336" s="438"/>
      <c r="E336" s="15"/>
      <c r="F336" s="345"/>
      <c r="G336" s="345"/>
      <c r="H336" s="345">
        <f t="shared" si="12"/>
        <v>0</v>
      </c>
      <c r="I336" s="15"/>
      <c r="K336" s="508"/>
      <c r="L336" s="509"/>
    </row>
    <row r="337" spans="1:12" ht="18.600000000000001" customHeight="1" outlineLevel="1">
      <c r="A337" s="8"/>
      <c r="B337" s="444" t="s">
        <v>907</v>
      </c>
      <c r="C337" s="438">
        <f>tt(B337)</f>
        <v>94.7072</v>
      </c>
      <c r="D337" s="438">
        <v>94.7072</v>
      </c>
      <c r="E337" s="15"/>
      <c r="F337" s="345"/>
      <c r="G337" s="345"/>
      <c r="H337" s="345">
        <f t="shared" si="12"/>
        <v>0</v>
      </c>
      <c r="I337" s="15"/>
      <c r="K337" s="508"/>
      <c r="L337" s="509"/>
    </row>
    <row r="338" spans="1:12" ht="18.600000000000001" customHeight="1" outlineLevel="1">
      <c r="A338" s="8"/>
      <c r="B338" s="444" t="s">
        <v>908</v>
      </c>
      <c r="C338" s="438">
        <f>tt(B338)</f>
        <v>103.65600000000001</v>
      </c>
      <c r="D338" s="438">
        <v>103.65600000000001</v>
      </c>
      <c r="E338" s="15"/>
      <c r="F338" s="345"/>
      <c r="G338" s="345"/>
      <c r="H338" s="345">
        <f t="shared" si="12"/>
        <v>0</v>
      </c>
      <c r="I338" s="15"/>
      <c r="K338" s="508"/>
      <c r="L338" s="509"/>
    </row>
    <row r="339" spans="1:12" ht="18.600000000000001" customHeight="1" outlineLevel="1">
      <c r="A339" s="8"/>
      <c r="B339" s="444" t="s">
        <v>906</v>
      </c>
      <c r="C339" s="438">
        <f>tt(B339)</f>
        <v>7.8976000000000006</v>
      </c>
      <c r="D339" s="438">
        <v>7.8976000000000006</v>
      </c>
      <c r="E339" s="15"/>
      <c r="F339" s="345"/>
      <c r="G339" s="345"/>
      <c r="H339" s="345">
        <f t="shared" si="12"/>
        <v>0</v>
      </c>
      <c r="I339" s="15"/>
      <c r="K339" s="508"/>
      <c r="L339" s="509"/>
    </row>
    <row r="340" spans="1:12" ht="18.600000000000001" customHeight="1" outlineLevel="1">
      <c r="A340" s="189" t="s">
        <v>7</v>
      </c>
      <c r="B340" s="189" t="s">
        <v>41</v>
      </c>
      <c r="C340" s="438"/>
      <c r="D340" s="438"/>
      <c r="E340" s="15"/>
      <c r="F340" s="345"/>
      <c r="G340" s="345"/>
      <c r="H340" s="345">
        <f t="shared" si="12"/>
        <v>0</v>
      </c>
      <c r="I340" s="15"/>
      <c r="K340" s="508"/>
      <c r="L340" s="509"/>
    </row>
    <row r="341" spans="1:12" ht="18.600000000000001" customHeight="1" outlineLevel="1">
      <c r="A341" s="8"/>
      <c r="B341" s="446" t="s">
        <v>303</v>
      </c>
      <c r="C341" s="438"/>
      <c r="D341" s="438"/>
      <c r="E341" s="15"/>
      <c r="F341" s="345"/>
      <c r="G341" s="345"/>
      <c r="H341" s="345">
        <f t="shared" si="12"/>
        <v>0</v>
      </c>
      <c r="I341" s="15"/>
      <c r="K341" s="508"/>
      <c r="L341" s="509"/>
    </row>
    <row r="342" spans="1:12" ht="18.600000000000001" customHeight="1" outlineLevel="1">
      <c r="A342" s="8"/>
      <c r="B342" s="444" t="s">
        <v>349</v>
      </c>
      <c r="C342" s="438"/>
      <c r="D342" s="438"/>
      <c r="E342" s="15"/>
      <c r="F342" s="345"/>
      <c r="G342" s="345"/>
      <c r="H342" s="345">
        <f t="shared" si="12"/>
        <v>0</v>
      </c>
      <c r="I342" s="15"/>
      <c r="K342" s="508"/>
      <c r="L342" s="509"/>
    </row>
    <row r="343" spans="1:12" ht="18.600000000000001" customHeight="1" outlineLevel="1">
      <c r="A343" s="8"/>
      <c r="B343" s="444" t="s">
        <v>350</v>
      </c>
      <c r="C343" s="438">
        <f>tt(B343)</f>
        <v>345.80000000000007</v>
      </c>
      <c r="D343" s="438">
        <v>345.80000000000007</v>
      </c>
      <c r="E343" s="15"/>
      <c r="F343" s="345"/>
      <c r="G343" s="345"/>
      <c r="H343" s="345">
        <f t="shared" si="12"/>
        <v>0</v>
      </c>
      <c r="I343" s="15"/>
      <c r="K343" s="508"/>
      <c r="L343" s="509"/>
    </row>
    <row r="344" spans="1:12" ht="18.600000000000001" customHeight="1" outlineLevel="1">
      <c r="A344" s="8"/>
      <c r="B344" s="444" t="s">
        <v>351</v>
      </c>
      <c r="C344" s="438"/>
      <c r="D344" s="438"/>
      <c r="E344" s="15"/>
      <c r="F344" s="345"/>
      <c r="G344" s="345"/>
      <c r="H344" s="345">
        <f t="shared" si="12"/>
        <v>0</v>
      </c>
      <c r="I344" s="15"/>
      <c r="K344" s="508"/>
      <c r="L344" s="509"/>
    </row>
    <row r="345" spans="1:12" ht="18.600000000000001" customHeight="1" outlineLevel="1">
      <c r="A345" s="8"/>
      <c r="B345" s="444" t="s">
        <v>352</v>
      </c>
      <c r="C345" s="438">
        <f>tt(B345)</f>
        <v>53.720000000000006</v>
      </c>
      <c r="D345" s="438">
        <v>53.720000000000006</v>
      </c>
      <c r="E345" s="15"/>
      <c r="F345" s="345"/>
      <c r="G345" s="345"/>
      <c r="H345" s="345">
        <f t="shared" si="12"/>
        <v>0</v>
      </c>
      <c r="I345" s="15"/>
      <c r="K345" s="508"/>
      <c r="L345" s="509"/>
    </row>
    <row r="346" spans="1:12" ht="18.600000000000001" customHeight="1" outlineLevel="1">
      <c r="A346" s="8"/>
      <c r="B346" s="444" t="s">
        <v>353</v>
      </c>
      <c r="C346" s="438"/>
      <c r="D346" s="438"/>
      <c r="E346" s="15"/>
      <c r="F346" s="345"/>
      <c r="G346" s="345"/>
      <c r="H346" s="345">
        <f t="shared" si="12"/>
        <v>0</v>
      </c>
      <c r="I346" s="15"/>
      <c r="K346" s="508"/>
      <c r="L346" s="509"/>
    </row>
    <row r="347" spans="1:12" ht="18.600000000000001" customHeight="1" outlineLevel="1">
      <c r="A347" s="8"/>
      <c r="B347" s="444" t="s">
        <v>354</v>
      </c>
      <c r="C347" s="438">
        <f>tt(B347)</f>
        <v>41.080000000000005</v>
      </c>
      <c r="D347" s="438">
        <v>41.080000000000005</v>
      </c>
      <c r="E347" s="15"/>
      <c r="F347" s="345"/>
      <c r="G347" s="345"/>
      <c r="H347" s="345">
        <f t="shared" si="12"/>
        <v>0</v>
      </c>
      <c r="I347" s="15"/>
      <c r="K347" s="508"/>
      <c r="L347" s="509"/>
    </row>
    <row r="348" spans="1:12" ht="18.600000000000001" customHeight="1" outlineLevel="1">
      <c r="A348" s="8"/>
      <c r="B348" s="446" t="s">
        <v>305</v>
      </c>
      <c r="C348" s="438"/>
      <c r="D348" s="438"/>
      <c r="E348" s="15"/>
      <c r="F348" s="345"/>
      <c r="G348" s="345"/>
      <c r="H348" s="345">
        <f t="shared" si="12"/>
        <v>0</v>
      </c>
      <c r="I348" s="15"/>
      <c r="K348" s="508"/>
      <c r="L348" s="509"/>
    </row>
    <row r="349" spans="1:12" ht="18.600000000000001" customHeight="1" outlineLevel="1">
      <c r="A349" s="8"/>
      <c r="B349" s="444" t="s">
        <v>349</v>
      </c>
      <c r="C349" s="438"/>
      <c r="D349" s="438"/>
      <c r="E349" s="15"/>
      <c r="F349" s="345"/>
      <c r="G349" s="345"/>
      <c r="H349" s="345">
        <f t="shared" si="12"/>
        <v>0</v>
      </c>
      <c r="I349" s="15"/>
      <c r="K349" s="508"/>
      <c r="L349" s="509"/>
    </row>
    <row r="350" spans="1:12" ht="18.600000000000001" customHeight="1" outlineLevel="1">
      <c r="A350" s="8"/>
      <c r="B350" s="444" t="s">
        <v>355</v>
      </c>
      <c r="C350" s="438">
        <f>tt(B350)</f>
        <v>3458.0000000000009</v>
      </c>
      <c r="D350" s="438">
        <v>3458.0000000000009</v>
      </c>
      <c r="E350" s="15"/>
      <c r="F350" s="345"/>
      <c r="G350" s="345"/>
      <c r="H350" s="345">
        <f t="shared" si="12"/>
        <v>0</v>
      </c>
      <c r="I350" s="15"/>
      <c r="K350" s="508"/>
      <c r="L350" s="509"/>
    </row>
    <row r="351" spans="1:12" ht="18.600000000000001" customHeight="1" outlineLevel="1">
      <c r="A351" s="8"/>
      <c r="B351" s="444" t="s">
        <v>351</v>
      </c>
      <c r="C351" s="438"/>
      <c r="D351" s="438"/>
      <c r="E351" s="15"/>
      <c r="F351" s="345"/>
      <c r="G351" s="345"/>
      <c r="H351" s="345">
        <f t="shared" si="12"/>
        <v>0</v>
      </c>
      <c r="I351" s="15"/>
      <c r="K351" s="508"/>
      <c r="L351" s="509"/>
    </row>
    <row r="352" spans="1:12" ht="18.600000000000001" customHeight="1" outlineLevel="1">
      <c r="A352" s="8"/>
      <c r="B352" s="444" t="s">
        <v>356</v>
      </c>
      <c r="C352" s="438">
        <f>tt(B352)</f>
        <v>537.20000000000005</v>
      </c>
      <c r="D352" s="438">
        <v>537.20000000000005</v>
      </c>
      <c r="E352" s="15"/>
      <c r="F352" s="345"/>
      <c r="G352" s="345"/>
      <c r="H352" s="345">
        <f t="shared" si="12"/>
        <v>0</v>
      </c>
      <c r="I352" s="15"/>
      <c r="K352" s="508"/>
      <c r="L352" s="509"/>
    </row>
    <row r="353" spans="1:12" ht="18.600000000000001" customHeight="1" outlineLevel="1">
      <c r="A353" s="8"/>
      <c r="B353" s="444" t="s">
        <v>353</v>
      </c>
      <c r="C353" s="438"/>
      <c r="D353" s="438"/>
      <c r="E353" s="15"/>
      <c r="F353" s="345"/>
      <c r="G353" s="345"/>
      <c r="H353" s="345">
        <f t="shared" si="12"/>
        <v>0</v>
      </c>
      <c r="I353" s="15"/>
      <c r="K353" s="508"/>
      <c r="L353" s="509"/>
    </row>
    <row r="354" spans="1:12" ht="18.600000000000001" customHeight="1" outlineLevel="1">
      <c r="A354" s="8"/>
      <c r="B354" s="444" t="s">
        <v>357</v>
      </c>
      <c r="C354" s="438">
        <f>tt(B354)</f>
        <v>410.80000000000007</v>
      </c>
      <c r="D354" s="438">
        <v>410.80000000000007</v>
      </c>
      <c r="E354" s="15"/>
      <c r="F354" s="345"/>
      <c r="G354" s="345"/>
      <c r="H354" s="345">
        <f t="shared" si="12"/>
        <v>0</v>
      </c>
      <c r="I354" s="15"/>
      <c r="K354" s="508"/>
      <c r="L354" s="509"/>
    </row>
    <row r="355" spans="1:12" ht="18.600000000000001" customHeight="1" outlineLevel="1">
      <c r="A355" s="8"/>
      <c r="B355" s="446" t="s">
        <v>307</v>
      </c>
      <c r="C355" s="438"/>
      <c r="D355" s="438"/>
      <c r="E355" s="15"/>
      <c r="F355" s="345"/>
      <c r="G355" s="345"/>
      <c r="H355" s="345">
        <f t="shared" si="12"/>
        <v>0</v>
      </c>
      <c r="I355" s="15"/>
      <c r="K355" s="508"/>
      <c r="L355" s="509"/>
    </row>
    <row r="356" spans="1:12" ht="18.600000000000001" customHeight="1" outlineLevel="1">
      <c r="A356" s="8"/>
      <c r="B356" s="444" t="s">
        <v>358</v>
      </c>
      <c r="C356" s="438"/>
      <c r="D356" s="438"/>
      <c r="E356" s="15"/>
      <c r="F356" s="345"/>
      <c r="G356" s="345"/>
      <c r="H356" s="345">
        <f t="shared" si="12"/>
        <v>0</v>
      </c>
      <c r="I356" s="15"/>
      <c r="K356" s="508"/>
      <c r="L356" s="509"/>
    </row>
    <row r="357" spans="1:12" ht="18.600000000000001" customHeight="1" outlineLevel="1">
      <c r="A357" s="8"/>
      <c r="B357" s="444" t="s">
        <v>359</v>
      </c>
      <c r="C357" s="438">
        <f>tt(B357)</f>
        <v>592.80000000000007</v>
      </c>
      <c r="D357" s="438">
        <v>592.80000000000007</v>
      </c>
      <c r="E357" s="15"/>
      <c r="F357" s="345"/>
      <c r="G357" s="345"/>
      <c r="H357" s="345">
        <f t="shared" si="12"/>
        <v>0</v>
      </c>
      <c r="I357" s="15"/>
      <c r="K357" s="508"/>
      <c r="L357" s="509"/>
    </row>
    <row r="358" spans="1:12" ht="18.600000000000001" customHeight="1" outlineLevel="1">
      <c r="A358" s="8"/>
      <c r="B358" s="444" t="s">
        <v>360</v>
      </c>
      <c r="C358" s="438"/>
      <c r="D358" s="438"/>
      <c r="E358" s="15"/>
      <c r="F358" s="345"/>
      <c r="G358" s="345"/>
      <c r="H358" s="345">
        <f t="shared" si="12"/>
        <v>0</v>
      </c>
      <c r="I358" s="15"/>
      <c r="K358" s="508"/>
      <c r="L358" s="509"/>
    </row>
    <row r="359" spans="1:12" ht="18.600000000000001" customHeight="1" outlineLevel="1">
      <c r="A359" s="8"/>
      <c r="B359" s="444" t="s">
        <v>361</v>
      </c>
      <c r="C359" s="438">
        <f>tt(B359)</f>
        <v>94.800000000000011</v>
      </c>
      <c r="D359" s="438">
        <v>94.800000000000011</v>
      </c>
      <c r="E359" s="15"/>
      <c r="F359" s="345"/>
      <c r="G359" s="345"/>
      <c r="H359" s="345">
        <f t="shared" si="12"/>
        <v>0</v>
      </c>
      <c r="I359" s="15"/>
      <c r="K359" s="508"/>
      <c r="L359" s="509"/>
    </row>
    <row r="360" spans="1:12" ht="18.600000000000001" customHeight="1" outlineLevel="1">
      <c r="A360" s="8"/>
      <c r="B360" s="446" t="s">
        <v>309</v>
      </c>
      <c r="C360" s="438"/>
      <c r="D360" s="438"/>
      <c r="E360" s="15"/>
      <c r="F360" s="345"/>
      <c r="G360" s="345"/>
      <c r="H360" s="345">
        <f t="shared" si="12"/>
        <v>0</v>
      </c>
      <c r="I360" s="15"/>
      <c r="K360" s="508"/>
      <c r="L360" s="509"/>
    </row>
    <row r="361" spans="1:12" ht="18.600000000000001" customHeight="1" outlineLevel="1">
      <c r="A361" s="8"/>
      <c r="B361" s="444" t="s">
        <v>362</v>
      </c>
      <c r="C361" s="438"/>
      <c r="D361" s="438"/>
      <c r="E361" s="15"/>
      <c r="F361" s="345"/>
      <c r="G361" s="345"/>
      <c r="H361" s="345">
        <f t="shared" si="12"/>
        <v>0</v>
      </c>
      <c r="I361" s="15"/>
      <c r="K361" s="508"/>
      <c r="L361" s="509"/>
    </row>
    <row r="362" spans="1:12" ht="18.600000000000001" customHeight="1" outlineLevel="1">
      <c r="A362" s="8"/>
      <c r="B362" s="444" t="s">
        <v>363</v>
      </c>
      <c r="C362" s="438">
        <f>tt(B362)</f>
        <v>845.72800000000007</v>
      </c>
      <c r="D362" s="438">
        <v>845.72800000000007</v>
      </c>
      <c r="E362" s="15"/>
      <c r="F362" s="345"/>
      <c r="G362" s="345"/>
      <c r="H362" s="345">
        <f t="shared" si="12"/>
        <v>0</v>
      </c>
      <c r="I362" s="15"/>
      <c r="K362" s="508"/>
      <c r="L362" s="509"/>
    </row>
    <row r="363" spans="1:12" ht="18.600000000000001" customHeight="1" outlineLevel="1">
      <c r="A363" s="8"/>
      <c r="B363" s="444" t="s">
        <v>364</v>
      </c>
      <c r="C363" s="438"/>
      <c r="D363" s="438"/>
      <c r="E363" s="15"/>
      <c r="F363" s="345"/>
      <c r="G363" s="345"/>
      <c r="H363" s="345">
        <f t="shared" si="12"/>
        <v>0</v>
      </c>
      <c r="I363" s="15"/>
      <c r="K363" s="508"/>
      <c r="L363" s="509"/>
    </row>
    <row r="364" spans="1:12" ht="18.600000000000001" customHeight="1" outlineLevel="1">
      <c r="A364" s="8"/>
      <c r="B364" s="444" t="s">
        <v>365</v>
      </c>
      <c r="C364" s="438">
        <f>tt(B364)</f>
        <v>164.32000000000002</v>
      </c>
      <c r="D364" s="438">
        <v>164.32000000000002</v>
      </c>
      <c r="E364" s="15"/>
      <c r="F364" s="345"/>
      <c r="G364" s="345"/>
      <c r="H364" s="345">
        <f t="shared" si="12"/>
        <v>0</v>
      </c>
      <c r="I364" s="15"/>
      <c r="K364" s="508"/>
      <c r="L364" s="509"/>
    </row>
    <row r="365" spans="1:12" s="606" customFormat="1" ht="18.600000000000001" customHeight="1" outlineLevel="1">
      <c r="A365" s="605"/>
      <c r="B365" s="607" t="s">
        <v>1571</v>
      </c>
      <c r="C365" s="588"/>
      <c r="D365" s="588"/>
      <c r="E365" s="570"/>
      <c r="F365" s="563"/>
      <c r="G365" s="563"/>
      <c r="H365" s="563">
        <f t="shared" si="12"/>
        <v>0</v>
      </c>
      <c r="I365" s="570"/>
      <c r="K365" s="592"/>
      <c r="L365" s="593"/>
    </row>
    <row r="366" spans="1:12" ht="18.600000000000001" customHeight="1" outlineLevel="1">
      <c r="A366" s="8"/>
      <c r="B366" s="444" t="s">
        <v>362</v>
      </c>
      <c r="C366" s="438"/>
      <c r="D366" s="438"/>
      <c r="E366" s="15"/>
      <c r="F366" s="345"/>
      <c r="G366" s="345"/>
      <c r="H366" s="345">
        <f t="shared" si="12"/>
        <v>0</v>
      </c>
      <c r="I366" s="15"/>
      <c r="K366" s="508"/>
      <c r="L366" s="509"/>
    </row>
    <row r="367" spans="1:12" s="606" customFormat="1" ht="18.600000000000001" customHeight="1" outlineLevel="1">
      <c r="A367" s="605"/>
      <c r="B367" s="587" t="s">
        <v>1572</v>
      </c>
      <c r="C367" s="588">
        <f>tt(B367)</f>
        <v>1057.1600000000001</v>
      </c>
      <c r="D367" s="588">
        <v>845.72800000000007</v>
      </c>
      <c r="E367" s="570"/>
      <c r="F367" s="563"/>
      <c r="G367" s="563"/>
      <c r="H367" s="563">
        <f t="shared" si="12"/>
        <v>0</v>
      </c>
      <c r="I367" s="570"/>
      <c r="K367" s="592"/>
      <c r="L367" s="593"/>
    </row>
    <row r="368" spans="1:12" ht="18.600000000000001" customHeight="1" outlineLevel="1">
      <c r="A368" s="8"/>
      <c r="B368" s="444" t="s">
        <v>366</v>
      </c>
      <c r="C368" s="438"/>
      <c r="D368" s="438"/>
      <c r="E368" s="15"/>
      <c r="F368" s="345"/>
      <c r="G368" s="345"/>
      <c r="H368" s="345">
        <f t="shared" si="12"/>
        <v>0</v>
      </c>
      <c r="I368" s="15"/>
      <c r="K368" s="508"/>
      <c r="L368" s="509"/>
    </row>
    <row r="369" spans="1:12" s="606" customFormat="1" ht="18.600000000000001" customHeight="1" outlineLevel="1">
      <c r="A369" s="605"/>
      <c r="B369" s="587" t="s">
        <v>1573</v>
      </c>
      <c r="C369" s="588">
        <f>tt(B369)</f>
        <v>173.8</v>
      </c>
      <c r="D369" s="588">
        <v>139.04000000000002</v>
      </c>
      <c r="E369" s="570"/>
      <c r="F369" s="563"/>
      <c r="G369" s="563"/>
      <c r="H369" s="563">
        <f t="shared" si="12"/>
        <v>0</v>
      </c>
      <c r="I369" s="570"/>
      <c r="K369" s="592"/>
      <c r="L369" s="593"/>
    </row>
    <row r="370" spans="1:12" ht="18.600000000000001" customHeight="1" outlineLevel="1">
      <c r="A370" s="8"/>
      <c r="B370" s="446" t="s">
        <v>909</v>
      </c>
      <c r="C370" s="438"/>
      <c r="D370" s="438"/>
      <c r="E370" s="15"/>
      <c r="F370" s="345"/>
      <c r="G370" s="345"/>
      <c r="H370" s="345">
        <f t="shared" si="12"/>
        <v>0</v>
      </c>
      <c r="I370" s="15"/>
      <c r="K370" s="508"/>
      <c r="L370" s="509"/>
    </row>
    <row r="371" spans="1:12" ht="18.600000000000001" customHeight="1" outlineLevel="1">
      <c r="A371" s="8"/>
      <c r="B371" s="444" t="s">
        <v>910</v>
      </c>
      <c r="C371" s="438"/>
      <c r="D371" s="438"/>
      <c r="E371" s="15"/>
      <c r="F371" s="345"/>
      <c r="G371" s="345"/>
      <c r="H371" s="345">
        <f t="shared" si="12"/>
        <v>0</v>
      </c>
      <c r="I371" s="15"/>
      <c r="K371" s="508"/>
      <c r="L371" s="509"/>
    </row>
    <row r="372" spans="1:12" ht="18.600000000000001" customHeight="1" outlineLevel="1">
      <c r="A372" s="8"/>
      <c r="B372" s="444" t="s">
        <v>913</v>
      </c>
      <c r="C372" s="438">
        <f>tt(B372)</f>
        <v>177.84</v>
      </c>
      <c r="D372" s="438">
        <v>177.84</v>
      </c>
      <c r="E372" s="15"/>
      <c r="F372" s="345"/>
      <c r="G372" s="345"/>
      <c r="H372" s="345">
        <f t="shared" si="12"/>
        <v>0</v>
      </c>
      <c r="I372" s="15"/>
      <c r="K372" s="508"/>
      <c r="L372" s="509"/>
    </row>
    <row r="373" spans="1:12" ht="18.600000000000001" customHeight="1" outlineLevel="1">
      <c r="A373" s="8"/>
      <c r="B373" s="444" t="s">
        <v>911</v>
      </c>
      <c r="C373" s="438"/>
      <c r="D373" s="438"/>
      <c r="E373" s="15"/>
      <c r="F373" s="345"/>
      <c r="G373" s="345"/>
      <c r="H373" s="345">
        <f t="shared" si="12"/>
        <v>0</v>
      </c>
      <c r="I373" s="15"/>
      <c r="K373" s="508"/>
      <c r="L373" s="509"/>
    </row>
    <row r="374" spans="1:12" ht="18.600000000000001" customHeight="1" outlineLevel="1">
      <c r="A374" s="8"/>
      <c r="B374" s="444" t="s">
        <v>912</v>
      </c>
      <c r="C374" s="438">
        <f>tt(B374)</f>
        <v>26.070000000000004</v>
      </c>
      <c r="D374" s="438">
        <v>26.070000000000004</v>
      </c>
      <c r="E374" s="15"/>
      <c r="F374" s="345"/>
      <c r="G374" s="345"/>
      <c r="H374" s="345">
        <f t="shared" si="12"/>
        <v>0</v>
      </c>
      <c r="I374" s="15"/>
      <c r="K374" s="508"/>
      <c r="L374" s="509"/>
    </row>
    <row r="375" spans="1:12" ht="18.600000000000001" customHeight="1" outlineLevel="1">
      <c r="A375" s="8"/>
      <c r="B375" s="446" t="s">
        <v>827</v>
      </c>
      <c r="C375" s="438"/>
      <c r="D375" s="438"/>
      <c r="E375" s="15"/>
      <c r="F375" s="345"/>
      <c r="G375" s="345"/>
      <c r="H375" s="345">
        <f t="shared" si="12"/>
        <v>0</v>
      </c>
      <c r="I375" s="15"/>
      <c r="K375" s="508"/>
      <c r="L375" s="509"/>
    </row>
    <row r="376" spans="1:12" ht="18.600000000000001" customHeight="1" outlineLevel="1">
      <c r="A376" s="8"/>
      <c r="B376" s="444" t="s">
        <v>914</v>
      </c>
      <c r="C376" s="438"/>
      <c r="D376" s="438"/>
      <c r="E376" s="15"/>
      <c r="F376" s="345"/>
      <c r="G376" s="345"/>
      <c r="H376" s="345">
        <f t="shared" si="12"/>
        <v>0</v>
      </c>
      <c r="I376" s="15"/>
      <c r="K376" s="508"/>
      <c r="L376" s="509"/>
    </row>
    <row r="377" spans="1:12" ht="18.600000000000001" customHeight="1" outlineLevel="1">
      <c r="A377" s="8"/>
      <c r="B377" s="444" t="s">
        <v>915</v>
      </c>
      <c r="C377" s="438">
        <f>tt(B377)</f>
        <v>1333.8</v>
      </c>
      <c r="D377" s="438">
        <v>1333.8</v>
      </c>
      <c r="E377" s="15"/>
      <c r="F377" s="345"/>
      <c r="G377" s="345"/>
      <c r="H377" s="345">
        <f t="shared" si="12"/>
        <v>0</v>
      </c>
      <c r="I377" s="15"/>
      <c r="K377" s="508"/>
      <c r="L377" s="509"/>
    </row>
    <row r="378" spans="1:12" ht="18.600000000000001" customHeight="1" outlineLevel="1">
      <c r="A378" s="8"/>
      <c r="B378" s="444" t="s">
        <v>911</v>
      </c>
      <c r="C378" s="438"/>
      <c r="D378" s="438"/>
      <c r="E378" s="15"/>
      <c r="F378" s="345"/>
      <c r="G378" s="345"/>
      <c r="H378" s="345">
        <f t="shared" si="12"/>
        <v>0</v>
      </c>
      <c r="I378" s="15"/>
      <c r="K378" s="508"/>
      <c r="L378" s="509"/>
    </row>
    <row r="379" spans="1:12" ht="18.600000000000001" customHeight="1" outlineLevel="1">
      <c r="A379" s="8"/>
      <c r="B379" s="444" t="s">
        <v>916</v>
      </c>
      <c r="C379" s="438">
        <f>tt(B379)</f>
        <v>260.70000000000005</v>
      </c>
      <c r="D379" s="438">
        <v>260.70000000000005</v>
      </c>
      <c r="E379" s="15"/>
      <c r="F379" s="345"/>
      <c r="G379" s="345"/>
      <c r="H379" s="345">
        <f t="shared" si="12"/>
        <v>0</v>
      </c>
      <c r="I379" s="15"/>
      <c r="K379" s="508"/>
      <c r="L379" s="509"/>
    </row>
    <row r="380" spans="1:12" ht="18.600000000000001" customHeight="1" outlineLevel="1">
      <c r="A380" s="189" t="s">
        <v>7</v>
      </c>
      <c r="B380" s="189" t="s">
        <v>300</v>
      </c>
      <c r="C380" s="441"/>
      <c r="D380" s="441"/>
      <c r="E380" s="15"/>
      <c r="F380" s="345"/>
      <c r="G380" s="345"/>
      <c r="H380" s="345">
        <f t="shared" si="12"/>
        <v>0</v>
      </c>
      <c r="I380" s="15"/>
      <c r="K380" s="508"/>
      <c r="L380" s="509"/>
    </row>
    <row r="381" spans="1:12" ht="18.600000000000001" customHeight="1" outlineLevel="1">
      <c r="A381" s="8"/>
      <c r="B381" s="446" t="s">
        <v>367</v>
      </c>
      <c r="C381" s="441"/>
      <c r="D381" s="441"/>
      <c r="E381" s="15"/>
      <c r="F381" s="345"/>
      <c r="G381" s="345"/>
      <c r="H381" s="345">
        <f t="shared" si="12"/>
        <v>0</v>
      </c>
      <c r="I381" s="15"/>
      <c r="K381" s="508"/>
      <c r="L381" s="509"/>
    </row>
    <row r="382" spans="1:12" ht="18.600000000000001" customHeight="1" outlineLevel="1">
      <c r="A382" s="8"/>
      <c r="B382" s="444" t="s">
        <v>917</v>
      </c>
      <c r="C382" s="438">
        <f>tt(B382)</f>
        <v>2665.44</v>
      </c>
      <c r="D382" s="438">
        <v>2665.44</v>
      </c>
      <c r="E382" s="15"/>
      <c r="F382" s="345"/>
      <c r="G382" s="345"/>
      <c r="H382" s="345">
        <f t="shared" si="12"/>
        <v>0</v>
      </c>
      <c r="I382" s="15"/>
      <c r="K382" s="508"/>
      <c r="L382" s="509"/>
    </row>
    <row r="383" spans="1:12" ht="18.600000000000001" customHeight="1" outlineLevel="1">
      <c r="A383" s="8"/>
      <c r="B383" s="444" t="s">
        <v>918</v>
      </c>
      <c r="C383" s="438">
        <f>tt(B383)</f>
        <v>799.63199999999995</v>
      </c>
      <c r="D383" s="438">
        <v>799.63199999999995</v>
      </c>
      <c r="E383" s="15"/>
      <c r="F383" s="345"/>
      <c r="G383" s="345"/>
      <c r="H383" s="345">
        <f t="shared" si="12"/>
        <v>0</v>
      </c>
      <c r="I383" s="15"/>
      <c r="K383" s="508"/>
      <c r="L383" s="509"/>
    </row>
    <row r="384" spans="1:12" ht="18.600000000000001" customHeight="1" outlineLevel="1">
      <c r="A384" s="8"/>
      <c r="B384" s="444"/>
      <c r="C384" s="438"/>
      <c r="D384" s="438"/>
      <c r="E384" s="15"/>
      <c r="F384" s="345"/>
      <c r="G384" s="345"/>
      <c r="H384" s="345">
        <f t="shared" si="12"/>
        <v>0</v>
      </c>
      <c r="I384" s="15"/>
      <c r="K384" s="508"/>
      <c r="L384" s="509"/>
    </row>
    <row r="385" spans="1:12" ht="18.600000000000001" customHeight="1" outlineLevel="1">
      <c r="A385" s="8"/>
      <c r="B385" s="444" t="s">
        <v>919</v>
      </c>
      <c r="C385" s="438">
        <f>tt(B385)</f>
        <v>1610.37</v>
      </c>
      <c r="D385" s="438">
        <v>1610.37</v>
      </c>
      <c r="E385" s="15"/>
      <c r="F385" s="345"/>
      <c r="G385" s="345"/>
      <c r="H385" s="345">
        <f t="shared" si="12"/>
        <v>0</v>
      </c>
      <c r="I385" s="15"/>
      <c r="K385" s="508"/>
      <c r="L385" s="509"/>
    </row>
    <row r="386" spans="1:12" ht="18.600000000000001" customHeight="1" outlineLevel="1">
      <c r="A386" s="8"/>
      <c r="B386" s="444" t="s">
        <v>920</v>
      </c>
      <c r="C386" s="438">
        <f>tt(B386)</f>
        <v>1900.2366000000002</v>
      </c>
      <c r="D386" s="438">
        <v>1900.2366000000002</v>
      </c>
      <c r="E386" s="15"/>
      <c r="F386" s="345"/>
      <c r="G386" s="345"/>
      <c r="H386" s="345">
        <f t="shared" si="12"/>
        <v>0</v>
      </c>
      <c r="I386" s="15"/>
      <c r="K386" s="508"/>
      <c r="L386" s="509"/>
    </row>
    <row r="387" spans="1:12" ht="18.600000000000001" customHeight="1" outlineLevel="1">
      <c r="A387" s="8"/>
      <c r="B387" s="446" t="s">
        <v>368</v>
      </c>
      <c r="C387" s="438"/>
      <c r="D387" s="438"/>
      <c r="E387" s="15"/>
      <c r="F387" s="345"/>
      <c r="G387" s="345"/>
      <c r="H387" s="345">
        <f t="shared" si="12"/>
        <v>0</v>
      </c>
      <c r="I387" s="15"/>
      <c r="K387" s="508"/>
      <c r="L387" s="509"/>
    </row>
    <row r="388" spans="1:12" ht="18.600000000000001" customHeight="1" outlineLevel="1">
      <c r="A388" s="8"/>
      <c r="B388" s="444" t="s">
        <v>921</v>
      </c>
      <c r="C388" s="438">
        <f>tt(B388)</f>
        <v>1776.96</v>
      </c>
      <c r="D388" s="438">
        <v>1776.96</v>
      </c>
      <c r="E388" s="15"/>
      <c r="F388" s="345"/>
      <c r="G388" s="345"/>
      <c r="H388" s="345">
        <f t="shared" si="12"/>
        <v>0</v>
      </c>
      <c r="I388" s="15"/>
      <c r="K388" s="508"/>
      <c r="L388" s="509"/>
    </row>
    <row r="389" spans="1:12" ht="18.600000000000001" customHeight="1" outlineLevel="1">
      <c r="A389" s="8"/>
      <c r="B389" s="444" t="s">
        <v>922</v>
      </c>
      <c r="C389" s="438">
        <f>tt(B389)</f>
        <v>533.08799999999997</v>
      </c>
      <c r="D389" s="438">
        <v>533.08799999999997</v>
      </c>
      <c r="E389" s="15"/>
      <c r="F389" s="345"/>
      <c r="G389" s="345"/>
      <c r="H389" s="345">
        <f t="shared" si="12"/>
        <v>0</v>
      </c>
      <c r="I389" s="15"/>
      <c r="K389" s="508"/>
      <c r="L389" s="509"/>
    </row>
    <row r="390" spans="1:12" ht="18.600000000000001" customHeight="1" outlineLevel="1">
      <c r="A390" s="8"/>
      <c r="B390" s="444"/>
      <c r="C390" s="438"/>
      <c r="D390" s="438"/>
      <c r="E390" s="15"/>
      <c r="F390" s="345"/>
      <c r="G390" s="345"/>
      <c r="H390" s="345">
        <f t="shared" si="12"/>
        <v>0</v>
      </c>
      <c r="I390" s="15"/>
      <c r="K390" s="508"/>
      <c r="L390" s="509"/>
    </row>
    <row r="391" spans="1:12" ht="18.600000000000001" customHeight="1" outlineLevel="1">
      <c r="A391" s="8"/>
      <c r="B391" s="444" t="s">
        <v>924</v>
      </c>
      <c r="C391" s="438">
        <f>tt(B391)</f>
        <v>1598.4</v>
      </c>
      <c r="D391" s="438">
        <v>1598.4</v>
      </c>
      <c r="E391" s="15"/>
      <c r="F391" s="345"/>
      <c r="G391" s="345"/>
      <c r="H391" s="345">
        <f t="shared" si="12"/>
        <v>0</v>
      </c>
      <c r="I391" s="15"/>
      <c r="K391" s="508"/>
      <c r="L391" s="509"/>
    </row>
    <row r="392" spans="1:12" ht="18.600000000000001" customHeight="1" outlineLevel="1">
      <c r="A392" s="8"/>
      <c r="B392" s="444" t="s">
        <v>925</v>
      </c>
      <c r="C392" s="438">
        <f>tt(B392)</f>
        <v>1886.1120000000001</v>
      </c>
      <c r="D392" s="438">
        <v>1886.1120000000001</v>
      </c>
      <c r="E392" s="15"/>
      <c r="F392" s="345"/>
      <c r="G392" s="345"/>
      <c r="H392" s="345">
        <f t="shared" si="12"/>
        <v>0</v>
      </c>
      <c r="I392" s="15"/>
      <c r="K392" s="508"/>
      <c r="L392" s="509"/>
    </row>
    <row r="393" spans="1:12" ht="18.600000000000001" customHeight="1" outlineLevel="1">
      <c r="A393" s="8"/>
      <c r="B393" s="446" t="s">
        <v>369</v>
      </c>
      <c r="C393" s="438"/>
      <c r="D393" s="438"/>
      <c r="E393" s="15"/>
      <c r="F393" s="345"/>
      <c r="G393" s="345"/>
      <c r="H393" s="345">
        <f t="shared" si="12"/>
        <v>0</v>
      </c>
      <c r="I393" s="15"/>
      <c r="K393" s="508"/>
      <c r="L393" s="509"/>
    </row>
    <row r="394" spans="1:12" ht="18.600000000000001" customHeight="1" outlineLevel="1">
      <c r="A394" s="8"/>
      <c r="B394" s="444" t="s">
        <v>370</v>
      </c>
      <c r="C394" s="438"/>
      <c r="D394" s="438"/>
      <c r="E394" s="15"/>
      <c r="F394" s="345"/>
      <c r="G394" s="345"/>
      <c r="H394" s="345">
        <f t="shared" si="12"/>
        <v>0</v>
      </c>
      <c r="I394" s="15"/>
      <c r="K394" s="508"/>
      <c r="L394" s="509"/>
    </row>
    <row r="395" spans="1:12" ht="18.600000000000001" customHeight="1" outlineLevel="1">
      <c r="A395" s="8"/>
      <c r="B395" s="444" t="s">
        <v>923</v>
      </c>
      <c r="C395" s="438">
        <f>tt(B395)</f>
        <v>937.72800000000007</v>
      </c>
      <c r="D395" s="438">
        <v>937.72800000000007</v>
      </c>
      <c r="E395" s="15"/>
      <c r="F395" s="345"/>
      <c r="G395" s="345"/>
      <c r="H395" s="345">
        <f t="shared" si="12"/>
        <v>0</v>
      </c>
      <c r="I395" s="15"/>
      <c r="K395" s="508"/>
      <c r="L395" s="509"/>
    </row>
    <row r="396" spans="1:12" ht="18.600000000000001" customHeight="1" outlineLevel="1">
      <c r="A396" s="8"/>
      <c r="B396" s="444" t="s">
        <v>926</v>
      </c>
      <c r="C396" s="438">
        <f>tt(B396)</f>
        <v>1094.0160000000001</v>
      </c>
      <c r="D396" s="438">
        <v>1094.0160000000001</v>
      </c>
      <c r="E396" s="15"/>
      <c r="F396" s="345"/>
      <c r="G396" s="345"/>
      <c r="H396" s="345">
        <f t="shared" si="12"/>
        <v>0</v>
      </c>
      <c r="I396" s="15"/>
      <c r="K396" s="508"/>
      <c r="L396" s="509"/>
    </row>
    <row r="397" spans="1:12" ht="18.600000000000001" customHeight="1" outlineLevel="1">
      <c r="A397" s="8"/>
      <c r="B397" s="444" t="s">
        <v>371</v>
      </c>
      <c r="C397" s="438"/>
      <c r="D397" s="438"/>
      <c r="E397" s="15"/>
      <c r="F397" s="345"/>
      <c r="G397" s="345"/>
      <c r="H397" s="345">
        <f t="shared" si="12"/>
        <v>0</v>
      </c>
      <c r="I397" s="15"/>
      <c r="K397" s="508"/>
      <c r="L397" s="509"/>
    </row>
    <row r="398" spans="1:12" ht="18.600000000000001" customHeight="1" outlineLevel="1">
      <c r="A398" s="8"/>
      <c r="B398" s="444" t="s">
        <v>927</v>
      </c>
      <c r="C398" s="438">
        <f>tt(B398)</f>
        <v>947.71199999999999</v>
      </c>
      <c r="D398" s="438">
        <v>947.71199999999999</v>
      </c>
      <c r="E398" s="15"/>
      <c r="F398" s="345"/>
      <c r="G398" s="345"/>
      <c r="H398" s="345">
        <f t="shared" si="12"/>
        <v>0</v>
      </c>
      <c r="I398" s="15"/>
      <c r="K398" s="508"/>
      <c r="L398" s="509"/>
    </row>
    <row r="399" spans="1:12" ht="18.600000000000001" customHeight="1" outlineLevel="1">
      <c r="A399" s="8"/>
      <c r="B399" s="444" t="s">
        <v>928</v>
      </c>
      <c r="C399" s="438">
        <f>tt(B399)</f>
        <v>284.31360000000006</v>
      </c>
      <c r="D399" s="438">
        <v>284.31360000000006</v>
      </c>
      <c r="E399" s="15"/>
      <c r="F399" s="345"/>
      <c r="G399" s="345"/>
      <c r="H399" s="345">
        <f t="shared" ref="H399:H462" si="13">(F399+G399)*C399</f>
        <v>0</v>
      </c>
      <c r="I399" s="15"/>
      <c r="K399" s="508"/>
      <c r="L399" s="509"/>
    </row>
    <row r="400" spans="1:12" ht="18.600000000000001" customHeight="1" outlineLevel="1">
      <c r="A400" s="189" t="s">
        <v>7</v>
      </c>
      <c r="B400" s="189" t="s">
        <v>296</v>
      </c>
      <c r="C400" s="438"/>
      <c r="D400" s="438"/>
      <c r="E400" s="15"/>
      <c r="F400" s="345"/>
      <c r="G400" s="345"/>
      <c r="H400" s="345">
        <f t="shared" si="13"/>
        <v>0</v>
      </c>
      <c r="I400" s="15"/>
      <c r="K400" s="508"/>
      <c r="L400" s="509"/>
    </row>
    <row r="401" spans="1:12" ht="18.600000000000001" customHeight="1" outlineLevel="1">
      <c r="A401" s="8"/>
      <c r="B401" s="446" t="s">
        <v>798</v>
      </c>
      <c r="C401" s="438"/>
      <c r="D401" s="438"/>
      <c r="E401" s="15"/>
      <c r="F401" s="345"/>
      <c r="G401" s="345"/>
      <c r="H401" s="345">
        <f t="shared" si="13"/>
        <v>0</v>
      </c>
      <c r="I401" s="15"/>
      <c r="K401" s="508"/>
      <c r="L401" s="509"/>
    </row>
    <row r="402" spans="1:12" ht="18.600000000000001" customHeight="1" outlineLevel="1">
      <c r="A402" s="8"/>
      <c r="B402" s="444" t="s">
        <v>380</v>
      </c>
      <c r="C402" s="438"/>
      <c r="D402" s="438"/>
      <c r="E402" s="15"/>
      <c r="F402" s="345"/>
      <c r="G402" s="345"/>
      <c r="H402" s="345">
        <f t="shared" si="13"/>
        <v>0</v>
      </c>
      <c r="I402" s="15"/>
      <c r="K402" s="508"/>
      <c r="L402" s="509"/>
    </row>
    <row r="403" spans="1:12" ht="18.600000000000001" customHeight="1" outlineLevel="1">
      <c r="A403" s="8"/>
      <c r="B403" s="444" t="s">
        <v>929</v>
      </c>
      <c r="C403" s="438">
        <f>tt(B403)</f>
        <v>7287.28</v>
      </c>
      <c r="D403" s="438">
        <v>7287.28</v>
      </c>
      <c r="E403" s="15"/>
      <c r="F403" s="345"/>
      <c r="G403" s="345"/>
      <c r="H403" s="345">
        <f t="shared" si="13"/>
        <v>0</v>
      </c>
      <c r="I403" s="15"/>
      <c r="K403" s="508"/>
      <c r="L403" s="509"/>
    </row>
    <row r="404" spans="1:12" ht="18.600000000000001" customHeight="1" outlineLevel="1">
      <c r="A404" s="8"/>
      <c r="B404" s="444" t="s">
        <v>381</v>
      </c>
      <c r="C404" s="438"/>
      <c r="D404" s="438"/>
      <c r="E404" s="15"/>
      <c r="F404" s="345"/>
      <c r="G404" s="345"/>
      <c r="H404" s="345">
        <f t="shared" si="13"/>
        <v>0</v>
      </c>
      <c r="I404" s="15"/>
      <c r="K404" s="508"/>
      <c r="L404" s="509"/>
    </row>
    <row r="405" spans="1:12" ht="18.600000000000001" customHeight="1" outlineLevel="1">
      <c r="A405" s="8"/>
      <c r="B405" s="444" t="s">
        <v>930</v>
      </c>
      <c r="C405" s="438">
        <f>tt(B405)</f>
        <v>546.36400000000003</v>
      </c>
      <c r="D405" s="438">
        <v>546.36400000000003</v>
      </c>
      <c r="E405" s="15"/>
      <c r="F405" s="345"/>
      <c r="G405" s="345"/>
      <c r="H405" s="345">
        <f t="shared" si="13"/>
        <v>0</v>
      </c>
      <c r="I405" s="15"/>
      <c r="K405" s="508"/>
      <c r="L405" s="509"/>
    </row>
    <row r="406" spans="1:12" ht="18.600000000000001" customHeight="1" outlineLevel="1">
      <c r="A406" s="8"/>
      <c r="B406" s="444" t="s">
        <v>382</v>
      </c>
      <c r="C406" s="438"/>
      <c r="D406" s="438"/>
      <c r="E406" s="15"/>
      <c r="F406" s="345"/>
      <c r="G406" s="345"/>
      <c r="H406" s="345">
        <f t="shared" si="13"/>
        <v>0</v>
      </c>
      <c r="I406" s="15"/>
      <c r="K406" s="508"/>
      <c r="L406" s="509"/>
    </row>
    <row r="407" spans="1:12" ht="18.600000000000001" customHeight="1" outlineLevel="1">
      <c r="A407" s="8"/>
      <c r="B407" s="444" t="s">
        <v>931</v>
      </c>
      <c r="C407" s="438">
        <f>tt(B407)</f>
        <v>674.31000000000006</v>
      </c>
      <c r="D407" s="438">
        <v>674.31000000000006</v>
      </c>
      <c r="E407" s="15"/>
      <c r="F407" s="345"/>
      <c r="G407" s="345"/>
      <c r="H407" s="345">
        <f t="shared" si="13"/>
        <v>0</v>
      </c>
      <c r="I407" s="15"/>
      <c r="K407" s="508"/>
      <c r="L407" s="509"/>
    </row>
    <row r="408" spans="1:12" ht="18.600000000000001" customHeight="1" outlineLevel="1">
      <c r="A408" s="8"/>
      <c r="B408" s="444" t="s">
        <v>383</v>
      </c>
      <c r="C408" s="438"/>
      <c r="D408" s="438"/>
      <c r="E408" s="15"/>
      <c r="F408" s="345"/>
      <c r="G408" s="345"/>
      <c r="H408" s="345">
        <f t="shared" si="13"/>
        <v>0</v>
      </c>
      <c r="I408" s="15"/>
      <c r="K408" s="508"/>
      <c r="L408" s="509"/>
    </row>
    <row r="409" spans="1:12" ht="18.600000000000001" customHeight="1" outlineLevel="1">
      <c r="A409" s="8"/>
      <c r="B409" s="444" t="s">
        <v>932</v>
      </c>
      <c r="C409" s="438">
        <f>tt(B409)</f>
        <v>1061.7600000000002</v>
      </c>
      <c r="D409" s="438">
        <v>1061.7600000000002</v>
      </c>
      <c r="E409" s="15"/>
      <c r="F409" s="345"/>
      <c r="G409" s="345"/>
      <c r="H409" s="345">
        <f t="shared" si="13"/>
        <v>0</v>
      </c>
      <c r="I409" s="15"/>
      <c r="K409" s="508"/>
      <c r="L409" s="509"/>
    </row>
    <row r="410" spans="1:12" ht="18.600000000000001" customHeight="1" outlineLevel="1">
      <c r="A410" s="8"/>
      <c r="B410" s="444" t="s">
        <v>384</v>
      </c>
      <c r="C410" s="438"/>
      <c r="D410" s="438"/>
      <c r="E410" s="15"/>
      <c r="F410" s="345"/>
      <c r="G410" s="345"/>
      <c r="H410" s="345">
        <f t="shared" si="13"/>
        <v>0</v>
      </c>
      <c r="I410" s="15"/>
      <c r="K410" s="508"/>
      <c r="L410" s="509"/>
    </row>
    <row r="411" spans="1:12" ht="18.600000000000001" customHeight="1" outlineLevel="1">
      <c r="A411" s="8"/>
      <c r="B411" s="444" t="s">
        <v>933</v>
      </c>
      <c r="C411" s="438">
        <f>tt(B411)</f>
        <v>842.77200000000016</v>
      </c>
      <c r="D411" s="438">
        <v>842.77200000000016</v>
      </c>
      <c r="E411" s="15"/>
      <c r="F411" s="345"/>
      <c r="G411" s="345"/>
      <c r="H411" s="345">
        <f t="shared" si="13"/>
        <v>0</v>
      </c>
      <c r="I411" s="15"/>
      <c r="K411" s="508"/>
      <c r="L411" s="509"/>
    </row>
    <row r="412" spans="1:12" ht="18.600000000000001" customHeight="1" outlineLevel="1">
      <c r="A412" s="8"/>
      <c r="B412" s="444"/>
      <c r="C412" s="438"/>
      <c r="D412" s="438"/>
      <c r="E412" s="15"/>
      <c r="F412" s="345"/>
      <c r="G412" s="345"/>
      <c r="H412" s="345">
        <f t="shared" si="13"/>
        <v>0</v>
      </c>
      <c r="I412" s="15"/>
      <c r="K412" s="508"/>
      <c r="L412" s="509"/>
    </row>
    <row r="413" spans="1:12" ht="18.600000000000001" customHeight="1" outlineLevel="1">
      <c r="A413" s="8"/>
      <c r="B413" s="446" t="s">
        <v>800</v>
      </c>
      <c r="C413" s="438"/>
      <c r="D413" s="438"/>
      <c r="E413" s="15"/>
      <c r="F413" s="345"/>
      <c r="G413" s="345"/>
      <c r="H413" s="345">
        <f t="shared" si="13"/>
        <v>0</v>
      </c>
      <c r="I413" s="15"/>
      <c r="K413" s="508"/>
      <c r="L413" s="509"/>
    </row>
    <row r="414" spans="1:12" ht="18.600000000000001" customHeight="1" outlineLevel="1">
      <c r="A414" s="8"/>
      <c r="B414" s="444" t="s">
        <v>934</v>
      </c>
      <c r="C414" s="438"/>
      <c r="D414" s="438"/>
      <c r="E414" s="15"/>
      <c r="F414" s="345"/>
      <c r="G414" s="345"/>
      <c r="H414" s="345">
        <f t="shared" si="13"/>
        <v>0</v>
      </c>
      <c r="I414" s="15"/>
      <c r="K414" s="508"/>
      <c r="L414" s="509"/>
    </row>
    <row r="415" spans="1:12" ht="18.600000000000001" customHeight="1" outlineLevel="1">
      <c r="A415" s="8"/>
      <c r="B415" s="444" t="s">
        <v>935</v>
      </c>
      <c r="C415" s="438">
        <f>tt(B415)</f>
        <v>2476.3200000000006</v>
      </c>
      <c r="D415" s="438">
        <v>2476.3200000000006</v>
      </c>
      <c r="E415" s="15"/>
      <c r="F415" s="345"/>
      <c r="G415" s="345"/>
      <c r="H415" s="345">
        <f t="shared" si="13"/>
        <v>0</v>
      </c>
      <c r="I415" s="15"/>
      <c r="K415" s="508"/>
      <c r="L415" s="509"/>
    </row>
    <row r="416" spans="1:12" ht="18.600000000000001" customHeight="1" outlineLevel="1">
      <c r="A416" s="8"/>
      <c r="B416" s="444" t="s">
        <v>936</v>
      </c>
      <c r="C416" s="438"/>
      <c r="D416" s="438"/>
      <c r="E416" s="15"/>
      <c r="F416" s="345"/>
      <c r="G416" s="345"/>
      <c r="H416" s="345">
        <f t="shared" si="13"/>
        <v>0</v>
      </c>
      <c r="I416" s="15"/>
      <c r="K416" s="508"/>
      <c r="L416" s="509"/>
    </row>
    <row r="417" spans="1:12" ht="18.600000000000001" customHeight="1" outlineLevel="1">
      <c r="A417" s="8"/>
      <c r="B417" s="444" t="s">
        <v>937</v>
      </c>
      <c r="C417" s="438">
        <f>tt(B417)</f>
        <v>201.55199999999999</v>
      </c>
      <c r="D417" s="438">
        <v>201.55199999999999</v>
      </c>
      <c r="E417" s="15"/>
      <c r="F417" s="345"/>
      <c r="G417" s="345"/>
      <c r="H417" s="345">
        <f t="shared" si="13"/>
        <v>0</v>
      </c>
      <c r="I417" s="15"/>
      <c r="K417" s="508"/>
      <c r="L417" s="509"/>
    </row>
    <row r="418" spans="1:12" ht="18.600000000000001" customHeight="1" outlineLevel="1">
      <c r="A418" s="8"/>
      <c r="B418" s="444" t="s">
        <v>938</v>
      </c>
      <c r="C418" s="438"/>
      <c r="D418" s="438"/>
      <c r="E418" s="15"/>
      <c r="F418" s="345"/>
      <c r="G418" s="345"/>
      <c r="H418" s="345">
        <f t="shared" si="13"/>
        <v>0</v>
      </c>
      <c r="I418" s="15"/>
      <c r="K418" s="508"/>
      <c r="L418" s="509"/>
    </row>
    <row r="419" spans="1:12" ht="18.600000000000001" customHeight="1" outlineLevel="1">
      <c r="A419" s="8"/>
      <c r="B419" s="444" t="s">
        <v>939</v>
      </c>
      <c r="C419" s="438">
        <f>tt(B419)</f>
        <v>115.596</v>
      </c>
      <c r="D419" s="438">
        <v>115.596</v>
      </c>
      <c r="E419" s="15"/>
      <c r="F419" s="345"/>
      <c r="G419" s="345"/>
      <c r="H419" s="345">
        <f t="shared" si="13"/>
        <v>0</v>
      </c>
      <c r="I419" s="15"/>
      <c r="K419" s="508"/>
      <c r="L419" s="509"/>
    </row>
    <row r="420" spans="1:12" ht="18.600000000000001" customHeight="1" outlineLevel="1">
      <c r="A420" s="8"/>
      <c r="B420" s="444" t="s">
        <v>940</v>
      </c>
      <c r="C420" s="438"/>
      <c r="D420" s="438"/>
      <c r="E420" s="15"/>
      <c r="F420" s="345"/>
      <c r="G420" s="345"/>
      <c r="H420" s="345">
        <f t="shared" si="13"/>
        <v>0</v>
      </c>
      <c r="I420" s="15"/>
      <c r="K420" s="508"/>
      <c r="L420" s="509"/>
    </row>
    <row r="421" spans="1:12" ht="18.600000000000001" customHeight="1" outlineLevel="1">
      <c r="A421" s="8"/>
      <c r="B421" s="444" t="s">
        <v>941</v>
      </c>
      <c r="C421" s="438">
        <f>tt(B421)</f>
        <v>364.03200000000004</v>
      </c>
      <c r="D421" s="438">
        <v>364.03200000000004</v>
      </c>
      <c r="E421" s="15"/>
      <c r="F421" s="345"/>
      <c r="G421" s="345"/>
      <c r="H421" s="345">
        <f t="shared" si="13"/>
        <v>0</v>
      </c>
      <c r="I421" s="15"/>
      <c r="K421" s="508"/>
      <c r="L421" s="509"/>
    </row>
    <row r="422" spans="1:12" ht="18.600000000000001" customHeight="1" outlineLevel="1">
      <c r="A422" s="8"/>
      <c r="B422" s="444" t="s">
        <v>942</v>
      </c>
      <c r="C422" s="438"/>
      <c r="D422" s="438"/>
      <c r="E422" s="15"/>
      <c r="F422" s="345"/>
      <c r="G422" s="345"/>
      <c r="H422" s="345">
        <f t="shared" si="13"/>
        <v>0</v>
      </c>
      <c r="I422" s="15"/>
      <c r="K422" s="508"/>
      <c r="L422" s="509"/>
    </row>
    <row r="423" spans="1:12" ht="18.600000000000001" customHeight="1" outlineLevel="1">
      <c r="A423" s="8"/>
      <c r="B423" s="444" t="s">
        <v>943</v>
      </c>
      <c r="C423" s="438">
        <f>tt(B423)</f>
        <v>288.9504</v>
      </c>
      <c r="D423" s="438">
        <v>288.9504</v>
      </c>
      <c r="E423" s="15"/>
      <c r="F423" s="345"/>
      <c r="G423" s="345"/>
      <c r="H423" s="345">
        <f t="shared" si="13"/>
        <v>0</v>
      </c>
      <c r="I423" s="15"/>
      <c r="K423" s="508"/>
      <c r="L423" s="509"/>
    </row>
    <row r="424" spans="1:12" ht="18.600000000000001" customHeight="1" outlineLevel="1">
      <c r="A424" s="8"/>
      <c r="B424" s="444"/>
      <c r="C424" s="438"/>
      <c r="D424" s="438"/>
      <c r="E424" s="15"/>
      <c r="F424" s="345"/>
      <c r="G424" s="345"/>
      <c r="H424" s="345">
        <f t="shared" si="13"/>
        <v>0</v>
      </c>
      <c r="I424" s="15"/>
      <c r="K424" s="508"/>
      <c r="L424" s="509"/>
    </row>
    <row r="425" spans="1:12" ht="18.600000000000001" customHeight="1" outlineLevel="1">
      <c r="A425" s="8"/>
      <c r="B425" s="446" t="s">
        <v>802</v>
      </c>
      <c r="C425" s="438"/>
      <c r="D425" s="438"/>
      <c r="E425" s="15"/>
      <c r="F425" s="345"/>
      <c r="G425" s="345"/>
      <c r="H425" s="345">
        <f t="shared" si="13"/>
        <v>0</v>
      </c>
      <c r="I425" s="15"/>
      <c r="K425" s="508"/>
      <c r="L425" s="509"/>
    </row>
    <row r="426" spans="1:12" ht="18.600000000000001" customHeight="1" outlineLevel="1">
      <c r="A426" s="8"/>
      <c r="B426" s="444" t="s">
        <v>944</v>
      </c>
      <c r="C426" s="438"/>
      <c r="D426" s="438"/>
      <c r="E426" s="15"/>
      <c r="F426" s="345"/>
      <c r="G426" s="345"/>
      <c r="H426" s="345">
        <f t="shared" si="13"/>
        <v>0</v>
      </c>
      <c r="I426" s="15"/>
      <c r="K426" s="508"/>
      <c r="L426" s="509"/>
    </row>
    <row r="427" spans="1:12" ht="18.600000000000001" customHeight="1" outlineLevel="1">
      <c r="A427" s="8"/>
      <c r="B427" s="444" t="s">
        <v>945</v>
      </c>
      <c r="C427" s="438">
        <f>tt(B427)</f>
        <v>2231.46</v>
      </c>
      <c r="D427" s="438">
        <v>2231.46</v>
      </c>
      <c r="E427" s="15"/>
      <c r="F427" s="345"/>
      <c r="G427" s="345"/>
      <c r="H427" s="345">
        <f t="shared" si="13"/>
        <v>0</v>
      </c>
      <c r="I427" s="15"/>
      <c r="K427" s="508"/>
      <c r="L427" s="509"/>
    </row>
    <row r="428" spans="1:12" ht="18.600000000000001" customHeight="1" outlineLevel="1">
      <c r="A428" s="8"/>
      <c r="B428" s="444" t="s">
        <v>946</v>
      </c>
      <c r="C428" s="438"/>
      <c r="D428" s="438"/>
      <c r="E428" s="15"/>
      <c r="F428" s="345"/>
      <c r="G428" s="345"/>
      <c r="H428" s="345">
        <f t="shared" si="13"/>
        <v>0</v>
      </c>
      <c r="I428" s="15"/>
      <c r="K428" s="508"/>
      <c r="L428" s="509"/>
    </row>
    <row r="429" spans="1:12" ht="18.600000000000001" customHeight="1" outlineLevel="1">
      <c r="A429" s="8"/>
      <c r="B429" s="444" t="s">
        <v>947</v>
      </c>
      <c r="C429" s="438">
        <f>tt(B429)</f>
        <v>235.63800000000003</v>
      </c>
      <c r="D429" s="438">
        <v>235.63800000000003</v>
      </c>
      <c r="E429" s="15"/>
      <c r="F429" s="345"/>
      <c r="G429" s="345"/>
      <c r="H429" s="345">
        <f t="shared" si="13"/>
        <v>0</v>
      </c>
      <c r="I429" s="15"/>
      <c r="K429" s="508"/>
      <c r="L429" s="509"/>
    </row>
    <row r="430" spans="1:12" ht="18.600000000000001" customHeight="1" outlineLevel="1">
      <c r="A430" s="8"/>
      <c r="B430" s="444" t="s">
        <v>948</v>
      </c>
      <c r="C430" s="438"/>
      <c r="D430" s="438"/>
      <c r="E430" s="15"/>
      <c r="F430" s="345"/>
      <c r="G430" s="345"/>
      <c r="H430" s="345">
        <f t="shared" si="13"/>
        <v>0</v>
      </c>
      <c r="I430" s="15"/>
      <c r="K430" s="508"/>
      <c r="L430" s="509"/>
    </row>
    <row r="431" spans="1:12" ht="18.600000000000001" customHeight="1" outlineLevel="1">
      <c r="A431" s="8"/>
      <c r="B431" s="444" t="s">
        <v>949</v>
      </c>
      <c r="C431" s="438">
        <f>tt(B431)</f>
        <v>225.26400000000001</v>
      </c>
      <c r="D431" s="438">
        <v>225.26400000000001</v>
      </c>
      <c r="E431" s="15"/>
      <c r="F431" s="345"/>
      <c r="G431" s="345"/>
      <c r="H431" s="345">
        <f t="shared" si="13"/>
        <v>0</v>
      </c>
      <c r="I431" s="15"/>
      <c r="K431" s="508"/>
      <c r="L431" s="509"/>
    </row>
    <row r="432" spans="1:12" ht="18.600000000000001" customHeight="1" outlineLevel="1">
      <c r="A432" s="8"/>
      <c r="B432" s="444" t="s">
        <v>950</v>
      </c>
      <c r="C432" s="438"/>
      <c r="D432" s="438"/>
      <c r="E432" s="15"/>
      <c r="F432" s="345"/>
      <c r="G432" s="345"/>
      <c r="H432" s="345">
        <f t="shared" si="13"/>
        <v>0</v>
      </c>
      <c r="I432" s="15"/>
      <c r="K432" s="508"/>
      <c r="L432" s="509"/>
    </row>
    <row r="433" spans="1:12" ht="18.600000000000001" customHeight="1" outlineLevel="1">
      <c r="A433" s="8"/>
      <c r="B433" s="444" t="s">
        <v>951</v>
      </c>
      <c r="C433" s="438">
        <f>tt(B433)</f>
        <v>398.15999999999997</v>
      </c>
      <c r="D433" s="438">
        <v>398.15999999999997</v>
      </c>
      <c r="E433" s="15"/>
      <c r="F433" s="345"/>
      <c r="G433" s="345"/>
      <c r="H433" s="345">
        <f t="shared" si="13"/>
        <v>0</v>
      </c>
      <c r="I433" s="15"/>
      <c r="K433" s="508"/>
      <c r="L433" s="509"/>
    </row>
    <row r="434" spans="1:12" ht="18.600000000000001" customHeight="1" outlineLevel="1">
      <c r="A434" s="8"/>
      <c r="B434" s="446" t="s">
        <v>804</v>
      </c>
      <c r="C434" s="438"/>
      <c r="D434" s="438"/>
      <c r="E434" s="15"/>
      <c r="F434" s="345"/>
      <c r="G434" s="345"/>
      <c r="H434" s="345">
        <f t="shared" si="13"/>
        <v>0</v>
      </c>
      <c r="I434" s="15"/>
      <c r="K434" s="508"/>
      <c r="L434" s="509"/>
    </row>
    <row r="435" spans="1:12" ht="18.600000000000001" customHeight="1" outlineLevel="1">
      <c r="A435" s="8"/>
      <c r="B435" s="444" t="s">
        <v>952</v>
      </c>
      <c r="C435" s="438"/>
      <c r="D435" s="438"/>
      <c r="E435" s="15"/>
      <c r="F435" s="345"/>
      <c r="G435" s="345"/>
      <c r="H435" s="345">
        <f t="shared" si="13"/>
        <v>0</v>
      </c>
      <c r="I435" s="15"/>
      <c r="K435" s="508"/>
      <c r="L435" s="509"/>
    </row>
    <row r="436" spans="1:12" ht="18.600000000000001" customHeight="1" outlineLevel="1">
      <c r="A436" s="8"/>
      <c r="B436" s="444" t="s">
        <v>953</v>
      </c>
      <c r="C436" s="438">
        <f>tt(B436)</f>
        <v>1314.3899999999999</v>
      </c>
      <c r="D436" s="438">
        <v>1314.3899999999999</v>
      </c>
      <c r="E436" s="15"/>
      <c r="F436" s="345"/>
      <c r="G436" s="345"/>
      <c r="H436" s="345">
        <f t="shared" si="13"/>
        <v>0</v>
      </c>
      <c r="I436" s="15"/>
      <c r="K436" s="508"/>
      <c r="L436" s="509"/>
    </row>
    <row r="437" spans="1:12" ht="18.600000000000001" customHeight="1" outlineLevel="1">
      <c r="A437" s="8"/>
      <c r="B437" s="444" t="s">
        <v>954</v>
      </c>
      <c r="C437" s="438"/>
      <c r="D437" s="438"/>
      <c r="E437" s="15"/>
      <c r="F437" s="345"/>
      <c r="G437" s="345"/>
      <c r="H437" s="345">
        <f t="shared" si="13"/>
        <v>0</v>
      </c>
      <c r="I437" s="15"/>
      <c r="K437" s="508"/>
      <c r="L437" s="509"/>
    </row>
    <row r="438" spans="1:12" ht="18.600000000000001" customHeight="1" outlineLevel="1">
      <c r="A438" s="8"/>
      <c r="B438" s="444" t="s">
        <v>958</v>
      </c>
      <c r="C438" s="438">
        <f>tt(B438)</f>
        <v>134.86200000000002</v>
      </c>
      <c r="D438" s="438">
        <v>134.86200000000002</v>
      </c>
      <c r="E438" s="15"/>
      <c r="F438" s="345"/>
      <c r="G438" s="345"/>
      <c r="H438" s="345">
        <f t="shared" si="13"/>
        <v>0</v>
      </c>
      <c r="I438" s="15"/>
      <c r="K438" s="508"/>
      <c r="L438" s="509"/>
    </row>
    <row r="439" spans="1:12" ht="18.600000000000001" customHeight="1" outlineLevel="1">
      <c r="A439" s="8"/>
      <c r="B439" s="444" t="s">
        <v>955</v>
      </c>
      <c r="C439" s="438"/>
      <c r="D439" s="438"/>
      <c r="E439" s="15"/>
      <c r="F439" s="345"/>
      <c r="G439" s="345"/>
      <c r="H439" s="345">
        <f t="shared" si="13"/>
        <v>0</v>
      </c>
      <c r="I439" s="15"/>
      <c r="K439" s="508"/>
      <c r="L439" s="509"/>
    </row>
    <row r="440" spans="1:12" ht="18.600000000000001" customHeight="1" outlineLevel="1">
      <c r="A440" s="8"/>
      <c r="B440" s="444" t="s">
        <v>957</v>
      </c>
      <c r="C440" s="438">
        <f>tt(B440)</f>
        <v>131.404</v>
      </c>
      <c r="D440" s="438">
        <v>131.404</v>
      </c>
      <c r="E440" s="15"/>
      <c r="F440" s="345"/>
      <c r="G440" s="345"/>
      <c r="H440" s="345">
        <f t="shared" si="13"/>
        <v>0</v>
      </c>
      <c r="I440" s="15"/>
      <c r="K440" s="508"/>
      <c r="L440" s="509"/>
    </row>
    <row r="441" spans="1:12" ht="18.600000000000001" customHeight="1" outlineLevel="1">
      <c r="A441" s="8"/>
      <c r="B441" s="444" t="s">
        <v>956</v>
      </c>
      <c r="C441" s="438"/>
      <c r="D441" s="438"/>
      <c r="E441" s="15"/>
      <c r="F441" s="345"/>
      <c r="G441" s="345"/>
      <c r="H441" s="345">
        <f t="shared" si="13"/>
        <v>0</v>
      </c>
      <c r="I441" s="15"/>
      <c r="K441" s="508"/>
      <c r="L441" s="509"/>
    </row>
    <row r="442" spans="1:12" ht="18.600000000000001" customHeight="1" outlineLevel="1">
      <c r="A442" s="8"/>
      <c r="B442" s="444" t="s">
        <v>959</v>
      </c>
      <c r="C442" s="438">
        <f>tt(B442)</f>
        <v>234.47200000000001</v>
      </c>
      <c r="D442" s="438">
        <v>234.47200000000001</v>
      </c>
      <c r="E442" s="15"/>
      <c r="F442" s="345"/>
      <c r="G442" s="345"/>
      <c r="H442" s="345">
        <f t="shared" si="13"/>
        <v>0</v>
      </c>
      <c r="I442" s="15"/>
      <c r="K442" s="508"/>
      <c r="L442" s="509"/>
    </row>
    <row r="443" spans="1:12" ht="18.600000000000001" customHeight="1" outlineLevel="1">
      <c r="A443" s="8"/>
      <c r="B443" s="444"/>
      <c r="C443" s="438"/>
      <c r="D443" s="438"/>
      <c r="E443" s="15"/>
      <c r="F443" s="345"/>
      <c r="G443" s="345"/>
      <c r="H443" s="345">
        <f t="shared" si="13"/>
        <v>0</v>
      </c>
      <c r="I443" s="15"/>
      <c r="K443" s="508"/>
      <c r="L443" s="509"/>
    </row>
    <row r="444" spans="1:12" ht="18.600000000000001" customHeight="1" outlineLevel="1">
      <c r="A444" s="8"/>
      <c r="B444" s="446" t="s">
        <v>807</v>
      </c>
      <c r="C444" s="438"/>
      <c r="D444" s="438"/>
      <c r="E444" s="15"/>
      <c r="F444" s="345"/>
      <c r="G444" s="345"/>
      <c r="H444" s="345">
        <f t="shared" si="13"/>
        <v>0</v>
      </c>
      <c r="I444" s="15"/>
      <c r="K444" s="508"/>
      <c r="L444" s="509"/>
    </row>
    <row r="445" spans="1:12" ht="18.600000000000001" customHeight="1" outlineLevel="1">
      <c r="A445" s="8"/>
      <c r="B445" s="444" t="s">
        <v>960</v>
      </c>
      <c r="C445" s="438"/>
      <c r="D445" s="438"/>
      <c r="E445" s="15"/>
      <c r="F445" s="345"/>
      <c r="G445" s="345"/>
      <c r="H445" s="345">
        <f t="shared" si="13"/>
        <v>0</v>
      </c>
      <c r="I445" s="15"/>
      <c r="K445" s="508"/>
      <c r="L445" s="509"/>
    </row>
    <row r="446" spans="1:12" ht="18.600000000000001" customHeight="1" outlineLevel="1">
      <c r="A446" s="8"/>
      <c r="B446" s="444" t="s">
        <v>961</v>
      </c>
      <c r="C446" s="438">
        <f>tt(B446)</f>
        <v>3505.04</v>
      </c>
      <c r="D446" s="438">
        <v>3505.04</v>
      </c>
      <c r="E446" s="15"/>
      <c r="F446" s="345"/>
      <c r="G446" s="345"/>
      <c r="H446" s="345">
        <f t="shared" si="13"/>
        <v>0</v>
      </c>
      <c r="I446" s="15"/>
      <c r="K446" s="508"/>
      <c r="L446" s="509"/>
    </row>
    <row r="447" spans="1:12" ht="18.600000000000001" customHeight="1" outlineLevel="1">
      <c r="A447" s="8"/>
      <c r="B447" s="444" t="s">
        <v>954</v>
      </c>
      <c r="C447" s="438"/>
      <c r="D447" s="438"/>
      <c r="E447" s="15"/>
      <c r="F447" s="345"/>
      <c r="G447" s="345"/>
      <c r="H447" s="345">
        <f t="shared" si="13"/>
        <v>0</v>
      </c>
      <c r="I447" s="15"/>
      <c r="K447" s="508"/>
      <c r="L447" s="509"/>
    </row>
    <row r="448" spans="1:12" ht="18.600000000000001" customHeight="1" outlineLevel="1">
      <c r="A448" s="8"/>
      <c r="B448" s="444" t="s">
        <v>962</v>
      </c>
      <c r="C448" s="438">
        <f>tt(B448)</f>
        <v>269.72400000000005</v>
      </c>
      <c r="D448" s="438">
        <v>269.72400000000005</v>
      </c>
      <c r="E448" s="15"/>
      <c r="F448" s="345"/>
      <c r="G448" s="345"/>
      <c r="H448" s="345">
        <f t="shared" si="13"/>
        <v>0</v>
      </c>
      <c r="I448" s="15"/>
      <c r="K448" s="508"/>
      <c r="L448" s="509"/>
    </row>
    <row r="449" spans="1:12" ht="18.600000000000001" customHeight="1" outlineLevel="1">
      <c r="A449" s="8"/>
      <c r="B449" s="444" t="s">
        <v>955</v>
      </c>
      <c r="C449" s="438"/>
      <c r="D449" s="438"/>
      <c r="E449" s="15"/>
      <c r="F449" s="345"/>
      <c r="G449" s="345"/>
      <c r="H449" s="345">
        <f t="shared" si="13"/>
        <v>0</v>
      </c>
      <c r="I449" s="15"/>
      <c r="K449" s="508"/>
      <c r="L449" s="509"/>
    </row>
    <row r="450" spans="1:12" ht="18.600000000000001" customHeight="1" outlineLevel="1">
      <c r="A450" s="8"/>
      <c r="B450" s="444" t="s">
        <v>963</v>
      </c>
      <c r="C450" s="438">
        <f>tt(B450)</f>
        <v>262.80799999999999</v>
      </c>
      <c r="D450" s="438">
        <v>262.80799999999999</v>
      </c>
      <c r="E450" s="15"/>
      <c r="F450" s="345"/>
      <c r="G450" s="345"/>
      <c r="H450" s="345">
        <f t="shared" si="13"/>
        <v>0</v>
      </c>
      <c r="I450" s="15"/>
      <c r="K450" s="508"/>
      <c r="L450" s="509"/>
    </row>
    <row r="451" spans="1:12" ht="18.600000000000001" customHeight="1" outlineLevel="1">
      <c r="A451" s="8"/>
      <c r="B451" s="444" t="s">
        <v>964</v>
      </c>
      <c r="C451" s="438"/>
      <c r="D451" s="438"/>
      <c r="E451" s="15"/>
      <c r="F451" s="345"/>
      <c r="G451" s="345"/>
      <c r="H451" s="345">
        <f t="shared" si="13"/>
        <v>0</v>
      </c>
      <c r="I451" s="15"/>
      <c r="K451" s="508"/>
      <c r="L451" s="509"/>
    </row>
    <row r="452" spans="1:12" ht="18.600000000000001" customHeight="1" outlineLevel="1">
      <c r="A452" s="8"/>
      <c r="B452" s="444" t="s">
        <v>965</v>
      </c>
      <c r="C452" s="438">
        <f>tt(B452)</f>
        <v>502.44</v>
      </c>
      <c r="D452" s="438">
        <v>502.44</v>
      </c>
      <c r="E452" s="15"/>
      <c r="F452" s="345"/>
      <c r="G452" s="345"/>
      <c r="H452" s="345">
        <f t="shared" si="13"/>
        <v>0</v>
      </c>
      <c r="I452" s="15"/>
      <c r="K452" s="508"/>
      <c r="L452" s="509"/>
    </row>
    <row r="453" spans="1:12" ht="18.600000000000001" customHeight="1" outlineLevel="1">
      <c r="A453" s="8"/>
      <c r="B453" s="444"/>
      <c r="C453" s="438"/>
      <c r="D453" s="438"/>
      <c r="E453" s="15"/>
      <c r="F453" s="345"/>
      <c r="G453" s="345"/>
      <c r="H453" s="345">
        <f t="shared" si="13"/>
        <v>0</v>
      </c>
      <c r="I453" s="15"/>
      <c r="K453" s="508"/>
      <c r="L453" s="509"/>
    </row>
    <row r="454" spans="1:12" ht="18.600000000000001" customHeight="1" outlineLevel="1">
      <c r="A454" s="8"/>
      <c r="B454" s="446" t="s">
        <v>297</v>
      </c>
      <c r="C454" s="438"/>
      <c r="D454" s="438"/>
      <c r="E454" s="15"/>
      <c r="F454" s="345"/>
      <c r="G454" s="345"/>
      <c r="H454" s="345">
        <f t="shared" si="13"/>
        <v>0</v>
      </c>
      <c r="I454" s="15"/>
      <c r="K454" s="508"/>
      <c r="L454" s="509"/>
    </row>
    <row r="455" spans="1:12" ht="18.600000000000001" customHeight="1" outlineLevel="1">
      <c r="A455" s="8"/>
      <c r="B455" s="444" t="s">
        <v>380</v>
      </c>
      <c r="C455" s="438"/>
      <c r="D455" s="438"/>
      <c r="E455" s="15"/>
      <c r="F455" s="345"/>
      <c r="G455" s="345"/>
      <c r="H455" s="345">
        <f t="shared" si="13"/>
        <v>0</v>
      </c>
      <c r="I455" s="15"/>
      <c r="K455" s="508"/>
      <c r="L455" s="509"/>
    </row>
    <row r="456" spans="1:12" ht="18.600000000000001" customHeight="1" outlineLevel="1">
      <c r="A456" s="8"/>
      <c r="B456" s="444" t="s">
        <v>385</v>
      </c>
      <c r="C456" s="438">
        <f>tt(B456)</f>
        <v>2082.08</v>
      </c>
      <c r="D456" s="438">
        <v>2082.08</v>
      </c>
      <c r="E456" s="15"/>
      <c r="F456" s="345"/>
      <c r="G456" s="345"/>
      <c r="H456" s="345">
        <f t="shared" si="13"/>
        <v>0</v>
      </c>
      <c r="I456" s="15"/>
      <c r="K456" s="508"/>
      <c r="L456" s="509"/>
    </row>
    <row r="457" spans="1:12" ht="18.600000000000001" customHeight="1" outlineLevel="1">
      <c r="A457" s="8"/>
      <c r="B457" s="444" t="s">
        <v>381</v>
      </c>
      <c r="C457" s="438"/>
      <c r="D457" s="438"/>
      <c r="E457" s="15"/>
      <c r="F457" s="345"/>
      <c r="G457" s="345"/>
      <c r="H457" s="345">
        <f t="shared" si="13"/>
        <v>0</v>
      </c>
      <c r="I457" s="15"/>
      <c r="K457" s="508"/>
      <c r="L457" s="509"/>
    </row>
    <row r="458" spans="1:12" ht="18.600000000000001" customHeight="1" outlineLevel="1">
      <c r="A458" s="8"/>
      <c r="B458" s="444" t="s">
        <v>386</v>
      </c>
      <c r="C458" s="438">
        <f>tt(B458)</f>
        <v>156.10400000000001</v>
      </c>
      <c r="D458" s="438">
        <v>156.10400000000001</v>
      </c>
      <c r="E458" s="15"/>
      <c r="F458" s="345"/>
      <c r="G458" s="345"/>
      <c r="H458" s="345">
        <f t="shared" si="13"/>
        <v>0</v>
      </c>
      <c r="I458" s="15"/>
      <c r="K458" s="508"/>
      <c r="L458" s="509"/>
    </row>
    <row r="459" spans="1:12" ht="18.600000000000001" customHeight="1" outlineLevel="1">
      <c r="A459" s="8"/>
      <c r="B459" s="444" t="s">
        <v>382</v>
      </c>
      <c r="C459" s="438"/>
      <c r="D459" s="438"/>
      <c r="E459" s="15"/>
      <c r="F459" s="345"/>
      <c r="G459" s="345"/>
      <c r="H459" s="345">
        <f t="shared" si="13"/>
        <v>0</v>
      </c>
      <c r="I459" s="15"/>
      <c r="K459" s="508"/>
      <c r="L459" s="509"/>
    </row>
    <row r="460" spans="1:12" ht="18.600000000000001" customHeight="1" outlineLevel="1">
      <c r="A460" s="8"/>
      <c r="B460" s="444" t="s">
        <v>387</v>
      </c>
      <c r="C460" s="438">
        <f>tt(B460)</f>
        <v>192.66000000000003</v>
      </c>
      <c r="D460" s="438">
        <v>192.66000000000003</v>
      </c>
      <c r="E460" s="15"/>
      <c r="F460" s="345"/>
      <c r="G460" s="345"/>
      <c r="H460" s="345">
        <f t="shared" si="13"/>
        <v>0</v>
      </c>
      <c r="I460" s="15"/>
      <c r="K460" s="508"/>
      <c r="L460" s="509"/>
    </row>
    <row r="461" spans="1:12" ht="18.600000000000001" customHeight="1" outlineLevel="1">
      <c r="A461" s="8"/>
      <c r="B461" s="444" t="s">
        <v>388</v>
      </c>
      <c r="C461" s="438"/>
      <c r="D461" s="438"/>
      <c r="E461" s="15"/>
      <c r="F461" s="345"/>
      <c r="G461" s="345"/>
      <c r="H461" s="345">
        <f t="shared" si="13"/>
        <v>0</v>
      </c>
      <c r="I461" s="15"/>
      <c r="K461" s="508"/>
      <c r="L461" s="509"/>
    </row>
    <row r="462" spans="1:12" ht="18.600000000000001" customHeight="1" outlineLevel="1">
      <c r="A462" s="8"/>
      <c r="B462" s="444" t="s">
        <v>389</v>
      </c>
      <c r="C462" s="438">
        <f>tt(B462)</f>
        <v>284.40000000000003</v>
      </c>
      <c r="D462" s="438">
        <v>284.40000000000003</v>
      </c>
      <c r="E462" s="15"/>
      <c r="F462" s="345"/>
      <c r="G462" s="345"/>
      <c r="H462" s="345">
        <f t="shared" si="13"/>
        <v>0</v>
      </c>
      <c r="I462" s="15"/>
      <c r="K462" s="508"/>
      <c r="L462" s="509"/>
    </row>
    <row r="463" spans="1:12" ht="18.600000000000001" customHeight="1" outlineLevel="1">
      <c r="A463" s="8"/>
      <c r="B463" s="444"/>
      <c r="C463" s="438"/>
      <c r="D463" s="438"/>
      <c r="E463" s="15"/>
      <c r="F463" s="345"/>
      <c r="G463" s="345"/>
      <c r="H463" s="345">
        <f t="shared" ref="H463:H526" si="14">(F463+G463)*C463</f>
        <v>0</v>
      </c>
      <c r="I463" s="15"/>
      <c r="K463" s="508"/>
      <c r="L463" s="509"/>
    </row>
    <row r="464" spans="1:12" ht="18.600000000000001" customHeight="1" outlineLevel="1">
      <c r="A464" s="8"/>
      <c r="B464" s="446" t="s">
        <v>966</v>
      </c>
      <c r="C464" s="438"/>
      <c r="D464" s="438"/>
      <c r="E464" s="15"/>
      <c r="F464" s="345"/>
      <c r="G464" s="345"/>
      <c r="H464" s="345">
        <f t="shared" si="14"/>
        <v>0</v>
      </c>
      <c r="I464" s="15"/>
      <c r="K464" s="508"/>
      <c r="L464" s="509"/>
    </row>
    <row r="465" spans="1:12" ht="18.600000000000001" customHeight="1" outlineLevel="1">
      <c r="A465" s="8"/>
      <c r="B465" s="444" t="s">
        <v>967</v>
      </c>
      <c r="C465" s="438"/>
      <c r="D465" s="438"/>
      <c r="E465" s="15"/>
      <c r="F465" s="345"/>
      <c r="G465" s="345"/>
      <c r="H465" s="345">
        <f t="shared" si="14"/>
        <v>0</v>
      </c>
      <c r="I465" s="15"/>
      <c r="K465" s="508"/>
      <c r="L465" s="509"/>
    </row>
    <row r="466" spans="1:12" ht="18.600000000000001" customHeight="1" outlineLevel="1">
      <c r="A466" s="8"/>
      <c r="B466" s="444" t="s">
        <v>968</v>
      </c>
      <c r="C466" s="438">
        <f>tt(B466)</f>
        <v>1294.0862400000001</v>
      </c>
      <c r="D466" s="438">
        <v>1294.0862400000001</v>
      </c>
      <c r="E466" s="15"/>
      <c r="F466" s="345"/>
      <c r="G466" s="345"/>
      <c r="H466" s="345">
        <f t="shared" si="14"/>
        <v>0</v>
      </c>
      <c r="I466" s="15"/>
      <c r="K466" s="508"/>
      <c r="L466" s="509"/>
    </row>
    <row r="467" spans="1:12" ht="18.600000000000001" customHeight="1" outlineLevel="1">
      <c r="A467" s="8"/>
      <c r="B467" s="444" t="s">
        <v>969</v>
      </c>
      <c r="C467" s="438"/>
      <c r="D467" s="438"/>
      <c r="E467" s="15"/>
      <c r="F467" s="345"/>
      <c r="G467" s="345"/>
      <c r="H467" s="345">
        <f t="shared" si="14"/>
        <v>0</v>
      </c>
      <c r="I467" s="15"/>
      <c r="K467" s="508"/>
      <c r="L467" s="509"/>
    </row>
    <row r="468" spans="1:12" ht="18.600000000000001" customHeight="1" outlineLevel="1">
      <c r="A468" s="8"/>
      <c r="B468" s="444" t="s">
        <v>970</v>
      </c>
      <c r="C468" s="438">
        <f>tt(B468)</f>
        <v>232.30079999999998</v>
      </c>
      <c r="D468" s="438">
        <v>232.30079999999998</v>
      </c>
      <c r="E468" s="15"/>
      <c r="F468" s="345"/>
      <c r="G468" s="345"/>
      <c r="H468" s="345">
        <f t="shared" si="14"/>
        <v>0</v>
      </c>
      <c r="I468" s="15"/>
      <c r="K468" s="508"/>
      <c r="L468" s="509"/>
    </row>
    <row r="469" spans="1:12" ht="18.600000000000001" customHeight="1" outlineLevel="1">
      <c r="A469" s="8"/>
      <c r="B469" s="446" t="s">
        <v>809</v>
      </c>
      <c r="C469" s="438"/>
      <c r="D469" s="438"/>
      <c r="E469" s="15"/>
      <c r="F469" s="345"/>
      <c r="G469" s="345"/>
      <c r="H469" s="345">
        <f t="shared" si="14"/>
        <v>0</v>
      </c>
      <c r="I469" s="15"/>
      <c r="K469" s="508"/>
      <c r="L469" s="509"/>
    </row>
    <row r="470" spans="1:12" ht="18.600000000000001" customHeight="1" outlineLevel="1">
      <c r="A470" s="8"/>
      <c r="B470" s="444" t="s">
        <v>971</v>
      </c>
      <c r="C470" s="438"/>
      <c r="D470" s="438"/>
      <c r="E470" s="15"/>
      <c r="F470" s="345"/>
      <c r="G470" s="345"/>
      <c r="H470" s="345">
        <f t="shared" si="14"/>
        <v>0</v>
      </c>
      <c r="I470" s="15"/>
      <c r="K470" s="508"/>
      <c r="L470" s="509"/>
    </row>
    <row r="471" spans="1:12" ht="18.600000000000001" customHeight="1" outlineLevel="1">
      <c r="A471" s="8"/>
      <c r="B471" s="444" t="s">
        <v>972</v>
      </c>
      <c r="C471" s="438">
        <f>tt(B471)</f>
        <v>1070.0733600000001</v>
      </c>
      <c r="D471" s="438">
        <v>1070.0733600000001</v>
      </c>
      <c r="E471" s="15"/>
      <c r="F471" s="345"/>
      <c r="G471" s="345"/>
      <c r="H471" s="345">
        <f t="shared" si="14"/>
        <v>0</v>
      </c>
      <c r="I471" s="15"/>
      <c r="K471" s="508"/>
      <c r="L471" s="509"/>
    </row>
    <row r="472" spans="1:12" ht="18.600000000000001" customHeight="1" outlineLevel="1">
      <c r="A472" s="8"/>
      <c r="B472" s="444" t="s">
        <v>973</v>
      </c>
      <c r="C472" s="438"/>
      <c r="D472" s="438"/>
      <c r="E472" s="15"/>
      <c r="F472" s="345"/>
      <c r="G472" s="345"/>
      <c r="H472" s="345">
        <f t="shared" si="14"/>
        <v>0</v>
      </c>
      <c r="I472" s="15"/>
      <c r="K472" s="508"/>
      <c r="L472" s="509"/>
    </row>
    <row r="473" spans="1:12" ht="18.600000000000001" customHeight="1" outlineLevel="1">
      <c r="A473" s="8"/>
      <c r="B473" s="444" t="s">
        <v>974</v>
      </c>
      <c r="C473" s="438">
        <f>tt(B473)</f>
        <v>255.38880000000003</v>
      </c>
      <c r="D473" s="438">
        <v>255.38880000000003</v>
      </c>
      <c r="E473" s="15"/>
      <c r="F473" s="345"/>
      <c r="G473" s="345"/>
      <c r="H473" s="345">
        <f t="shared" si="14"/>
        <v>0</v>
      </c>
      <c r="I473" s="15"/>
      <c r="K473" s="508"/>
      <c r="L473" s="509"/>
    </row>
    <row r="474" spans="1:12" ht="18.600000000000001" customHeight="1" outlineLevel="1">
      <c r="A474" s="8"/>
      <c r="B474" s="446" t="s">
        <v>811</v>
      </c>
      <c r="C474" s="438"/>
      <c r="D474" s="438"/>
      <c r="E474" s="15"/>
      <c r="F474" s="345"/>
      <c r="G474" s="345"/>
      <c r="H474" s="345">
        <f t="shared" si="14"/>
        <v>0</v>
      </c>
      <c r="I474" s="15"/>
      <c r="K474" s="508"/>
      <c r="L474" s="509"/>
    </row>
    <row r="475" spans="1:12" ht="18.600000000000001" customHeight="1" outlineLevel="1">
      <c r="A475" s="8"/>
      <c r="B475" s="444" t="s">
        <v>975</v>
      </c>
      <c r="C475" s="438"/>
      <c r="D475" s="438"/>
      <c r="E475" s="15"/>
      <c r="F475" s="345"/>
      <c r="G475" s="345"/>
      <c r="H475" s="345">
        <f t="shared" si="14"/>
        <v>0</v>
      </c>
      <c r="I475" s="15"/>
      <c r="K475" s="508"/>
      <c r="L475" s="509"/>
    </row>
    <row r="476" spans="1:12" ht="18.600000000000001" customHeight="1" outlineLevel="1">
      <c r="A476" s="8"/>
      <c r="B476" s="444" t="s">
        <v>976</v>
      </c>
      <c r="C476" s="438">
        <f>tt(B476)</f>
        <v>301.65048000000002</v>
      </c>
      <c r="D476" s="438">
        <v>301.65048000000002</v>
      </c>
      <c r="E476" s="15"/>
      <c r="F476" s="345"/>
      <c r="G476" s="345"/>
      <c r="H476" s="345">
        <f t="shared" si="14"/>
        <v>0</v>
      </c>
      <c r="I476" s="15"/>
      <c r="K476" s="508"/>
      <c r="L476" s="509"/>
    </row>
    <row r="477" spans="1:12" ht="18.600000000000001" customHeight="1" outlineLevel="1">
      <c r="A477" s="8"/>
      <c r="B477" s="444" t="s">
        <v>977</v>
      </c>
      <c r="C477" s="438"/>
      <c r="D477" s="438"/>
      <c r="E477" s="15"/>
      <c r="F477" s="345"/>
      <c r="G477" s="345"/>
      <c r="H477" s="345">
        <f t="shared" si="14"/>
        <v>0</v>
      </c>
      <c r="I477" s="15"/>
      <c r="K477" s="508"/>
      <c r="L477" s="509"/>
    </row>
    <row r="478" spans="1:12" ht="18.600000000000001" customHeight="1" outlineLevel="1">
      <c r="A478" s="8"/>
      <c r="B478" s="444" t="s">
        <v>978</v>
      </c>
      <c r="C478" s="438">
        <f>tt(B478)</f>
        <v>71.395200000000003</v>
      </c>
      <c r="D478" s="438">
        <v>71.395200000000003</v>
      </c>
      <c r="E478" s="15"/>
      <c r="F478" s="345"/>
      <c r="G478" s="345"/>
      <c r="H478" s="345">
        <f t="shared" si="14"/>
        <v>0</v>
      </c>
      <c r="I478" s="15"/>
      <c r="K478" s="508"/>
      <c r="L478" s="509"/>
    </row>
    <row r="479" spans="1:12" s="172" customFormat="1" ht="18.600000000000001" customHeight="1" outlineLevel="1">
      <c r="A479" s="7" t="s">
        <v>7</v>
      </c>
      <c r="B479" s="448" t="s">
        <v>612</v>
      </c>
      <c r="C479" s="438"/>
      <c r="D479" s="438"/>
      <c r="E479" s="5"/>
      <c r="F479" s="345"/>
      <c r="G479" s="345"/>
      <c r="H479" s="345">
        <f t="shared" si="14"/>
        <v>0</v>
      </c>
      <c r="I479" s="5"/>
      <c r="K479" s="508"/>
      <c r="L479" s="509"/>
    </row>
    <row r="480" spans="1:12" s="172" customFormat="1" ht="18.600000000000001" customHeight="1" outlineLevel="1">
      <c r="A480" s="18"/>
      <c r="B480" s="446" t="s">
        <v>613</v>
      </c>
      <c r="C480" s="438"/>
      <c r="D480" s="438"/>
      <c r="E480" s="5"/>
      <c r="F480" s="345"/>
      <c r="G480" s="345"/>
      <c r="H480" s="345">
        <f t="shared" si="14"/>
        <v>0</v>
      </c>
      <c r="I480" s="5"/>
      <c r="K480" s="508"/>
      <c r="L480" s="509"/>
    </row>
    <row r="481" spans="1:12" s="172" customFormat="1" ht="18.600000000000001" customHeight="1" outlineLevel="1">
      <c r="A481" s="18"/>
      <c r="B481" s="444" t="s">
        <v>632</v>
      </c>
      <c r="C481" s="438"/>
      <c r="D481" s="438"/>
      <c r="E481" s="5"/>
      <c r="F481" s="345"/>
      <c r="G481" s="345"/>
      <c r="H481" s="345">
        <f t="shared" si="14"/>
        <v>0</v>
      </c>
      <c r="I481" s="5"/>
      <c r="K481" s="508"/>
      <c r="L481" s="509"/>
    </row>
    <row r="482" spans="1:12" s="172" customFormat="1" ht="18.600000000000001" customHeight="1" outlineLevel="1">
      <c r="A482" s="18"/>
      <c r="B482" s="444" t="s">
        <v>633</v>
      </c>
      <c r="C482" s="438">
        <f>tt(B482)</f>
        <v>2102.0320000000006</v>
      </c>
      <c r="D482" s="438">
        <v>2102.0320000000006</v>
      </c>
      <c r="E482" s="5"/>
      <c r="F482" s="345"/>
      <c r="G482" s="345"/>
      <c r="H482" s="345">
        <f t="shared" si="14"/>
        <v>0</v>
      </c>
      <c r="I482" s="5"/>
      <c r="K482" s="508"/>
      <c r="L482" s="509"/>
    </row>
    <row r="483" spans="1:12" s="172" customFormat="1" ht="18.600000000000001" customHeight="1" outlineLevel="1">
      <c r="A483" s="18"/>
      <c r="B483" s="444" t="s">
        <v>392</v>
      </c>
      <c r="C483" s="438"/>
      <c r="D483" s="438"/>
      <c r="E483" s="5"/>
      <c r="F483" s="345"/>
      <c r="G483" s="345"/>
      <c r="H483" s="345">
        <f t="shared" si="14"/>
        <v>0</v>
      </c>
      <c r="I483" s="5"/>
      <c r="K483" s="508"/>
      <c r="L483" s="509"/>
    </row>
    <row r="484" spans="1:12" s="172" customFormat="1" ht="18.600000000000001" customHeight="1" outlineLevel="1">
      <c r="A484" s="18"/>
      <c r="B484" s="444" t="s">
        <v>393</v>
      </c>
      <c r="C484" s="438">
        <f>tt(B484)</f>
        <v>4957.4080000000004</v>
      </c>
      <c r="D484" s="438">
        <v>4957.4080000000004</v>
      </c>
      <c r="E484" s="5"/>
      <c r="F484" s="345"/>
      <c r="G484" s="345"/>
      <c r="H484" s="345">
        <f t="shared" si="14"/>
        <v>0</v>
      </c>
      <c r="I484" s="5"/>
      <c r="K484" s="508"/>
      <c r="L484" s="509"/>
    </row>
    <row r="485" spans="1:12" s="172" customFormat="1" ht="18.600000000000001" customHeight="1" outlineLevel="1">
      <c r="A485" s="18"/>
      <c r="B485" s="444" t="s">
        <v>394</v>
      </c>
      <c r="C485" s="438"/>
      <c r="D485" s="438"/>
      <c r="E485" s="5"/>
      <c r="F485" s="345"/>
      <c r="G485" s="345"/>
      <c r="H485" s="345">
        <f t="shared" si="14"/>
        <v>0</v>
      </c>
      <c r="I485" s="5"/>
      <c r="K485" s="508"/>
      <c r="L485" s="509"/>
    </row>
    <row r="486" spans="1:12" s="172" customFormat="1" ht="18.600000000000001" customHeight="1" outlineLevel="1">
      <c r="A486" s="18"/>
      <c r="B486" s="444" t="s">
        <v>395</v>
      </c>
      <c r="C486" s="438">
        <f>tt(B486)</f>
        <v>623.78399999999999</v>
      </c>
      <c r="D486" s="438">
        <v>623.78399999999999</v>
      </c>
      <c r="E486" s="5"/>
      <c r="F486" s="345"/>
      <c r="G486" s="345"/>
      <c r="H486" s="345">
        <f t="shared" si="14"/>
        <v>0</v>
      </c>
      <c r="I486" s="5"/>
      <c r="K486" s="508"/>
      <c r="L486" s="509"/>
    </row>
    <row r="487" spans="1:12" s="172" customFormat="1" ht="18.600000000000001" customHeight="1" outlineLevel="1">
      <c r="A487" s="18"/>
      <c r="B487" s="444" t="s">
        <v>655</v>
      </c>
      <c r="C487" s="438"/>
      <c r="D487" s="438"/>
      <c r="E487" s="5"/>
      <c r="F487" s="345"/>
      <c r="G487" s="345"/>
      <c r="H487" s="345">
        <f t="shared" si="14"/>
        <v>0</v>
      </c>
      <c r="I487" s="5"/>
      <c r="K487" s="508"/>
      <c r="L487" s="509"/>
    </row>
    <row r="488" spans="1:12" s="172" customFormat="1" ht="18.600000000000001" customHeight="1" outlineLevel="1">
      <c r="A488" s="18"/>
      <c r="B488" s="444" t="s">
        <v>656</v>
      </c>
      <c r="C488" s="438">
        <f>tt(B488)</f>
        <v>581.19600000000003</v>
      </c>
      <c r="D488" s="438">
        <v>581.19600000000003</v>
      </c>
      <c r="E488" s="5"/>
      <c r="F488" s="345"/>
      <c r="G488" s="345"/>
      <c r="H488" s="345">
        <f t="shared" si="14"/>
        <v>0</v>
      </c>
      <c r="I488" s="5"/>
      <c r="K488" s="508"/>
      <c r="L488" s="509"/>
    </row>
    <row r="489" spans="1:12" s="172" customFormat="1" ht="18.600000000000001" customHeight="1" outlineLevel="1">
      <c r="A489" s="18"/>
      <c r="B489" s="444"/>
      <c r="C489" s="438"/>
      <c r="D489" s="438"/>
      <c r="E489" s="5"/>
      <c r="F489" s="345"/>
      <c r="G489" s="345"/>
      <c r="H489" s="345">
        <f t="shared" si="14"/>
        <v>0</v>
      </c>
      <c r="I489" s="5"/>
      <c r="K489" s="508"/>
      <c r="L489" s="509"/>
    </row>
    <row r="490" spans="1:12" s="172" customFormat="1" ht="18.600000000000001" customHeight="1" outlineLevel="1">
      <c r="A490" s="18"/>
      <c r="B490" s="446" t="s">
        <v>618</v>
      </c>
      <c r="C490" s="438"/>
      <c r="D490" s="438"/>
      <c r="E490" s="5"/>
      <c r="F490" s="345"/>
      <c r="G490" s="345"/>
      <c r="H490" s="345">
        <f t="shared" si="14"/>
        <v>0</v>
      </c>
      <c r="I490" s="5"/>
      <c r="K490" s="508"/>
      <c r="L490" s="509"/>
    </row>
    <row r="491" spans="1:12" s="172" customFormat="1" ht="18.600000000000001" customHeight="1" outlineLevel="1">
      <c r="A491" s="18"/>
      <c r="B491" s="444" t="s">
        <v>634</v>
      </c>
      <c r="C491" s="438"/>
      <c r="D491" s="438"/>
      <c r="E491" s="5"/>
      <c r="F491" s="345"/>
      <c r="G491" s="345"/>
      <c r="H491" s="345">
        <f t="shared" si="14"/>
        <v>0</v>
      </c>
      <c r="I491" s="5"/>
      <c r="K491" s="508"/>
      <c r="L491" s="509"/>
    </row>
    <row r="492" spans="1:12" s="172" customFormat="1" ht="18.600000000000001" customHeight="1" outlineLevel="1">
      <c r="A492" s="18"/>
      <c r="B492" s="444" t="s">
        <v>635</v>
      </c>
      <c r="C492" s="438">
        <f>tt(B492)</f>
        <v>854.46399999999994</v>
      </c>
      <c r="D492" s="438">
        <v>854.46399999999994</v>
      </c>
      <c r="E492" s="5"/>
      <c r="F492" s="345"/>
      <c r="G492" s="345"/>
      <c r="H492" s="345">
        <f t="shared" si="14"/>
        <v>0</v>
      </c>
      <c r="I492" s="5"/>
      <c r="K492" s="508"/>
      <c r="L492" s="509"/>
    </row>
    <row r="493" spans="1:12" s="172" customFormat="1" ht="18.600000000000001" customHeight="1" outlineLevel="1">
      <c r="A493" s="18"/>
      <c r="B493" s="444" t="s">
        <v>400</v>
      </c>
      <c r="C493" s="438"/>
      <c r="D493" s="438"/>
      <c r="E493" s="5"/>
      <c r="F493" s="345"/>
      <c r="G493" s="345"/>
      <c r="H493" s="345">
        <f t="shared" si="14"/>
        <v>0</v>
      </c>
      <c r="I493" s="5"/>
      <c r="K493" s="508"/>
      <c r="L493" s="509"/>
    </row>
    <row r="494" spans="1:12" s="172" customFormat="1" ht="18.600000000000001" customHeight="1" outlineLevel="1">
      <c r="A494" s="18"/>
      <c r="B494" s="444" t="s">
        <v>636</v>
      </c>
      <c r="C494" s="438">
        <f>tt(B494)</f>
        <v>99.856000000000009</v>
      </c>
      <c r="D494" s="438">
        <v>99.856000000000009</v>
      </c>
      <c r="E494" s="5"/>
      <c r="F494" s="345"/>
      <c r="G494" s="345"/>
      <c r="H494" s="345">
        <f t="shared" si="14"/>
        <v>0</v>
      </c>
      <c r="I494" s="5"/>
      <c r="K494" s="508"/>
      <c r="L494" s="509"/>
    </row>
    <row r="495" spans="1:12" s="172" customFormat="1" ht="18.600000000000001" customHeight="1" outlineLevel="1">
      <c r="A495" s="18"/>
      <c r="B495" s="444" t="s">
        <v>402</v>
      </c>
      <c r="C495" s="438"/>
      <c r="D495" s="438"/>
      <c r="E495" s="5"/>
      <c r="F495" s="345"/>
      <c r="G495" s="345"/>
      <c r="H495" s="345">
        <f t="shared" si="14"/>
        <v>0</v>
      </c>
      <c r="I495" s="5"/>
      <c r="K495" s="508"/>
      <c r="L495" s="509"/>
    </row>
    <row r="496" spans="1:12" s="172" customFormat="1" ht="18.600000000000001" customHeight="1" outlineLevel="1">
      <c r="A496" s="18"/>
      <c r="B496" s="444" t="s">
        <v>637</v>
      </c>
      <c r="C496" s="438">
        <f>tt(B496)</f>
        <v>123.24000000000001</v>
      </c>
      <c r="D496" s="438">
        <v>123.24000000000001</v>
      </c>
      <c r="E496" s="5"/>
      <c r="F496" s="345"/>
      <c r="G496" s="345"/>
      <c r="H496" s="345">
        <f t="shared" si="14"/>
        <v>0</v>
      </c>
      <c r="I496" s="5"/>
      <c r="K496" s="508"/>
      <c r="L496" s="509"/>
    </row>
    <row r="497" spans="1:12" s="172" customFormat="1" ht="18.600000000000001" customHeight="1" outlineLevel="1">
      <c r="A497" s="18"/>
      <c r="B497" s="444" t="s">
        <v>653</v>
      </c>
      <c r="C497" s="438"/>
      <c r="D497" s="438"/>
      <c r="E497" s="5"/>
      <c r="F497" s="345"/>
      <c r="G497" s="345"/>
      <c r="H497" s="345">
        <f t="shared" si="14"/>
        <v>0</v>
      </c>
      <c r="I497" s="5"/>
      <c r="K497" s="508"/>
      <c r="L497" s="509"/>
    </row>
    <row r="498" spans="1:12" s="172" customFormat="1" ht="18.600000000000001" customHeight="1" outlineLevel="1">
      <c r="A498" s="18"/>
      <c r="B498" s="444" t="s">
        <v>654</v>
      </c>
      <c r="C498" s="438">
        <f>tt(B498)</f>
        <v>76.723200000000006</v>
      </c>
      <c r="D498" s="438">
        <v>76.723200000000006</v>
      </c>
      <c r="E498" s="5"/>
      <c r="F498" s="345"/>
      <c r="G498" s="345"/>
      <c r="H498" s="345">
        <f t="shared" si="14"/>
        <v>0</v>
      </c>
      <c r="I498" s="5"/>
      <c r="K498" s="508"/>
      <c r="L498" s="509"/>
    </row>
    <row r="499" spans="1:12" s="172" customFormat="1" ht="18.600000000000001" customHeight="1" outlineLevel="1">
      <c r="A499" s="18"/>
      <c r="B499" s="444"/>
      <c r="C499" s="438"/>
      <c r="D499" s="438"/>
      <c r="E499" s="5"/>
      <c r="F499" s="345"/>
      <c r="G499" s="345"/>
      <c r="H499" s="345">
        <f t="shared" si="14"/>
        <v>0</v>
      </c>
      <c r="I499" s="5"/>
      <c r="K499" s="508"/>
      <c r="L499" s="509"/>
    </row>
    <row r="500" spans="1:12" s="172" customFormat="1" ht="18.600000000000001" customHeight="1" outlineLevel="1">
      <c r="A500" s="18"/>
      <c r="B500" s="446" t="s">
        <v>616</v>
      </c>
      <c r="C500" s="438"/>
      <c r="D500" s="438"/>
      <c r="E500" s="5"/>
      <c r="F500" s="345"/>
      <c r="G500" s="345"/>
      <c r="H500" s="345">
        <f t="shared" si="14"/>
        <v>0</v>
      </c>
      <c r="I500" s="5"/>
      <c r="K500" s="508"/>
      <c r="L500" s="509"/>
    </row>
    <row r="501" spans="1:12" s="172" customFormat="1" ht="18.600000000000001" customHeight="1" outlineLevel="1">
      <c r="A501" s="18"/>
      <c r="B501" s="444" t="s">
        <v>638</v>
      </c>
      <c r="C501" s="438"/>
      <c r="D501" s="438"/>
      <c r="E501" s="5"/>
      <c r="F501" s="345"/>
      <c r="G501" s="345"/>
      <c r="H501" s="345">
        <f t="shared" si="14"/>
        <v>0</v>
      </c>
      <c r="I501" s="5"/>
      <c r="K501" s="508"/>
      <c r="L501" s="509"/>
    </row>
    <row r="502" spans="1:12" s="172" customFormat="1" ht="18.600000000000001" customHeight="1" outlineLevel="1">
      <c r="A502" s="18"/>
      <c r="B502" s="444" t="s">
        <v>639</v>
      </c>
      <c r="C502" s="438">
        <f>tt(B502)</f>
        <v>185.80800000000002</v>
      </c>
      <c r="D502" s="438">
        <v>185.80800000000002</v>
      </c>
      <c r="E502" s="5"/>
      <c r="F502" s="345"/>
      <c r="G502" s="345"/>
      <c r="H502" s="345">
        <f t="shared" si="14"/>
        <v>0</v>
      </c>
      <c r="I502" s="5"/>
      <c r="K502" s="508"/>
      <c r="L502" s="509"/>
    </row>
    <row r="503" spans="1:12" s="172" customFormat="1" ht="18.600000000000001" customHeight="1" outlineLevel="1">
      <c r="A503" s="18"/>
      <c r="B503" s="444" t="s">
        <v>640</v>
      </c>
      <c r="C503" s="438"/>
      <c r="D503" s="438"/>
      <c r="E503" s="5"/>
      <c r="F503" s="345"/>
      <c r="G503" s="345"/>
      <c r="H503" s="345">
        <f t="shared" si="14"/>
        <v>0</v>
      </c>
      <c r="I503" s="5"/>
      <c r="K503" s="508"/>
      <c r="L503" s="509"/>
    </row>
    <row r="504" spans="1:12" s="172" customFormat="1" ht="18.600000000000001" customHeight="1" outlineLevel="1">
      <c r="A504" s="18"/>
      <c r="B504" s="444" t="s">
        <v>641</v>
      </c>
      <c r="C504" s="438">
        <f>tt(B504)</f>
        <v>24.015999999999998</v>
      </c>
      <c r="D504" s="438">
        <v>24.015999999999998</v>
      </c>
      <c r="E504" s="5"/>
      <c r="F504" s="345"/>
      <c r="G504" s="345"/>
      <c r="H504" s="345">
        <f t="shared" si="14"/>
        <v>0</v>
      </c>
      <c r="I504" s="5"/>
      <c r="K504" s="508"/>
      <c r="L504" s="509"/>
    </row>
    <row r="505" spans="1:12" s="172" customFormat="1" ht="18.600000000000001" customHeight="1" outlineLevel="1">
      <c r="A505" s="18"/>
      <c r="B505" s="444" t="s">
        <v>402</v>
      </c>
      <c r="C505" s="438"/>
      <c r="D505" s="438"/>
      <c r="E505" s="5"/>
      <c r="F505" s="345"/>
      <c r="G505" s="345"/>
      <c r="H505" s="345">
        <f t="shared" si="14"/>
        <v>0</v>
      </c>
      <c r="I505" s="5"/>
      <c r="K505" s="508"/>
      <c r="L505" s="509"/>
    </row>
    <row r="506" spans="1:12" s="172" customFormat="1" ht="18.600000000000001" customHeight="1" outlineLevel="1">
      <c r="A506" s="18"/>
      <c r="B506" s="444" t="s">
        <v>642</v>
      </c>
      <c r="C506" s="438">
        <f>tt(B506)</f>
        <v>92.43</v>
      </c>
      <c r="D506" s="438">
        <v>92.43</v>
      </c>
      <c r="E506" s="5"/>
      <c r="F506" s="345"/>
      <c r="G506" s="345"/>
      <c r="H506" s="345">
        <f t="shared" si="14"/>
        <v>0</v>
      </c>
      <c r="I506" s="5"/>
      <c r="K506" s="508"/>
      <c r="L506" s="509"/>
    </row>
    <row r="507" spans="1:12" s="172" customFormat="1" ht="18.600000000000001" customHeight="1" outlineLevel="1">
      <c r="A507" s="18"/>
      <c r="B507" s="444" t="s">
        <v>652</v>
      </c>
      <c r="C507" s="438"/>
      <c r="D507" s="438"/>
      <c r="E507" s="5"/>
      <c r="F507" s="345"/>
      <c r="G507" s="345"/>
      <c r="H507" s="345">
        <f t="shared" si="14"/>
        <v>0</v>
      </c>
      <c r="I507" s="5"/>
      <c r="K507" s="508"/>
      <c r="L507" s="509"/>
    </row>
    <row r="508" spans="1:12" s="172" customFormat="1" ht="18.600000000000001" customHeight="1" outlineLevel="1">
      <c r="A508" s="18"/>
      <c r="B508" s="444" t="s">
        <v>651</v>
      </c>
      <c r="C508" s="438">
        <f>tt(B508)</f>
        <v>19.180800000000001</v>
      </c>
      <c r="D508" s="438">
        <v>19.180800000000001</v>
      </c>
      <c r="E508" s="5"/>
      <c r="F508" s="345"/>
      <c r="G508" s="345"/>
      <c r="H508" s="345">
        <f t="shared" si="14"/>
        <v>0</v>
      </c>
      <c r="I508" s="5"/>
      <c r="K508" s="508"/>
      <c r="L508" s="509"/>
    </row>
    <row r="509" spans="1:12" s="172" customFormat="1" ht="18.600000000000001" customHeight="1" outlineLevel="1">
      <c r="A509" s="18"/>
      <c r="B509" s="444"/>
      <c r="C509" s="438"/>
      <c r="D509" s="438"/>
      <c r="E509" s="5"/>
      <c r="F509" s="345"/>
      <c r="G509" s="345"/>
      <c r="H509" s="345">
        <f t="shared" si="14"/>
        <v>0</v>
      </c>
      <c r="I509" s="5"/>
      <c r="K509" s="508"/>
      <c r="L509" s="509"/>
    </row>
    <row r="510" spans="1:12" s="172" customFormat="1" ht="18.600000000000001" customHeight="1" outlineLevel="1">
      <c r="A510" s="18"/>
      <c r="B510" s="446" t="s">
        <v>621</v>
      </c>
      <c r="C510" s="438"/>
      <c r="D510" s="438"/>
      <c r="E510" s="5"/>
      <c r="F510" s="345"/>
      <c r="G510" s="345"/>
      <c r="H510" s="345">
        <f t="shared" si="14"/>
        <v>0</v>
      </c>
      <c r="I510" s="5"/>
      <c r="K510" s="508"/>
      <c r="L510" s="509"/>
    </row>
    <row r="511" spans="1:12" s="172" customFormat="1" ht="18.600000000000001" customHeight="1" outlineLevel="1">
      <c r="A511" s="18"/>
      <c r="B511" s="444" t="s">
        <v>643</v>
      </c>
      <c r="C511" s="438"/>
      <c r="D511" s="438"/>
      <c r="E511" s="5"/>
      <c r="F511" s="345"/>
      <c r="G511" s="345"/>
      <c r="H511" s="345">
        <f t="shared" si="14"/>
        <v>0</v>
      </c>
      <c r="I511" s="5"/>
      <c r="K511" s="508"/>
      <c r="L511" s="509"/>
    </row>
    <row r="512" spans="1:12" s="172" customFormat="1" ht="18.600000000000001" customHeight="1" outlineLevel="1">
      <c r="A512" s="18"/>
      <c r="B512" s="444" t="s">
        <v>644</v>
      </c>
      <c r="C512" s="438">
        <f>tt(B512)</f>
        <v>125.76800000000001</v>
      </c>
      <c r="D512" s="438">
        <v>125.76800000000001</v>
      </c>
      <c r="E512" s="5"/>
      <c r="F512" s="345"/>
      <c r="G512" s="345"/>
      <c r="H512" s="345">
        <f t="shared" si="14"/>
        <v>0</v>
      </c>
      <c r="I512" s="5"/>
      <c r="K512" s="508"/>
      <c r="L512" s="509"/>
    </row>
    <row r="513" spans="1:12" s="172" customFormat="1" ht="18.600000000000001" customHeight="1" outlineLevel="1">
      <c r="A513" s="18"/>
      <c r="B513" s="444" t="s">
        <v>646</v>
      </c>
      <c r="C513" s="438"/>
      <c r="D513" s="438"/>
      <c r="E513" s="5"/>
      <c r="F513" s="345"/>
      <c r="G513" s="345"/>
      <c r="H513" s="345">
        <f t="shared" si="14"/>
        <v>0</v>
      </c>
      <c r="I513" s="5"/>
      <c r="K513" s="508"/>
      <c r="L513" s="509"/>
    </row>
    <row r="514" spans="1:12" s="172" customFormat="1" ht="18.600000000000001" customHeight="1" outlineLevel="1">
      <c r="A514" s="18"/>
      <c r="B514" s="444" t="s">
        <v>645</v>
      </c>
      <c r="C514" s="438">
        <f>tt(B514)</f>
        <v>51.824000000000012</v>
      </c>
      <c r="D514" s="438">
        <v>51.824000000000012</v>
      </c>
      <c r="E514" s="5"/>
      <c r="F514" s="345"/>
      <c r="G514" s="345"/>
      <c r="H514" s="345">
        <f t="shared" si="14"/>
        <v>0</v>
      </c>
      <c r="I514" s="5"/>
      <c r="K514" s="508"/>
      <c r="L514" s="509"/>
    </row>
    <row r="515" spans="1:12" s="172" customFormat="1" ht="18.600000000000001" customHeight="1" outlineLevel="1">
      <c r="A515" s="18"/>
      <c r="B515" s="444" t="s">
        <v>647</v>
      </c>
      <c r="C515" s="438"/>
      <c r="D515" s="438"/>
      <c r="E515" s="5"/>
      <c r="F515" s="345"/>
      <c r="G515" s="345"/>
      <c r="H515" s="345">
        <f t="shared" si="14"/>
        <v>0</v>
      </c>
      <c r="I515" s="5"/>
      <c r="K515" s="508"/>
      <c r="L515" s="509"/>
    </row>
    <row r="516" spans="1:12" s="172" customFormat="1" ht="18.600000000000001" customHeight="1" outlineLevel="1">
      <c r="A516" s="18"/>
      <c r="B516" s="444" t="s">
        <v>648</v>
      </c>
      <c r="C516" s="438">
        <f>tt(B516)</f>
        <v>29.704000000000004</v>
      </c>
      <c r="D516" s="438">
        <v>29.704000000000004</v>
      </c>
      <c r="E516" s="5"/>
      <c r="F516" s="345"/>
      <c r="G516" s="345"/>
      <c r="H516" s="345">
        <f t="shared" si="14"/>
        <v>0</v>
      </c>
      <c r="I516" s="5"/>
      <c r="K516" s="508"/>
      <c r="L516" s="509"/>
    </row>
    <row r="517" spans="1:12" s="172" customFormat="1" ht="18.600000000000001" customHeight="1" outlineLevel="1">
      <c r="A517" s="18"/>
      <c r="B517" s="444" t="s">
        <v>650</v>
      </c>
      <c r="C517" s="438"/>
      <c r="D517" s="438"/>
      <c r="E517" s="5"/>
      <c r="F517" s="345"/>
      <c r="G517" s="345"/>
      <c r="H517" s="345">
        <f t="shared" si="14"/>
        <v>0</v>
      </c>
      <c r="I517" s="5"/>
      <c r="K517" s="508"/>
      <c r="L517" s="509"/>
    </row>
    <row r="518" spans="1:12" s="172" customFormat="1" ht="18.600000000000001" customHeight="1" outlineLevel="1">
      <c r="A518" s="18"/>
      <c r="B518" s="444" t="s">
        <v>649</v>
      </c>
      <c r="C518" s="438">
        <f>tt(B518)</f>
        <v>36.630000000000003</v>
      </c>
      <c r="D518" s="438">
        <v>36.630000000000003</v>
      </c>
      <c r="E518" s="5"/>
      <c r="F518" s="345"/>
      <c r="G518" s="345"/>
      <c r="H518" s="345">
        <f t="shared" si="14"/>
        <v>0</v>
      </c>
      <c r="I518" s="5"/>
      <c r="K518" s="508"/>
      <c r="L518" s="509"/>
    </row>
    <row r="519" spans="1:12" s="172" customFormat="1" ht="18.600000000000001" customHeight="1" outlineLevel="1">
      <c r="A519" s="18"/>
      <c r="B519" s="444"/>
      <c r="C519" s="438"/>
      <c r="D519" s="438"/>
      <c r="E519" s="5"/>
      <c r="F519" s="345"/>
      <c r="G519" s="345"/>
      <c r="H519" s="345">
        <f t="shared" si="14"/>
        <v>0</v>
      </c>
      <c r="I519" s="5"/>
      <c r="K519" s="508"/>
      <c r="L519" s="509"/>
    </row>
    <row r="520" spans="1:12" s="172" customFormat="1" ht="18.600000000000001" customHeight="1" outlineLevel="1">
      <c r="A520" s="18"/>
      <c r="B520" s="446" t="s">
        <v>315</v>
      </c>
      <c r="C520" s="438"/>
      <c r="D520" s="438"/>
      <c r="E520" s="5"/>
      <c r="F520" s="345"/>
      <c r="G520" s="345"/>
      <c r="H520" s="345">
        <f t="shared" si="14"/>
        <v>0</v>
      </c>
      <c r="I520" s="5"/>
      <c r="K520" s="508"/>
      <c r="L520" s="509"/>
    </row>
    <row r="521" spans="1:12" s="172" customFormat="1" ht="18.600000000000001" customHeight="1" outlineLevel="1">
      <c r="A521" s="18"/>
      <c r="B521" s="444" t="s">
        <v>411</v>
      </c>
      <c r="C521" s="438"/>
      <c r="D521" s="438"/>
      <c r="E521" s="5"/>
      <c r="F521" s="345"/>
      <c r="G521" s="345"/>
      <c r="H521" s="345">
        <f t="shared" si="14"/>
        <v>0</v>
      </c>
      <c r="I521" s="5"/>
      <c r="K521" s="508"/>
      <c r="L521" s="509"/>
    </row>
    <row r="522" spans="1:12" s="172" customFormat="1" ht="18.600000000000001" customHeight="1" outlineLevel="1">
      <c r="A522" s="18"/>
      <c r="B522" s="444" t="s">
        <v>412</v>
      </c>
      <c r="C522" s="438">
        <f>tt(B522)</f>
        <v>86.268000000000001</v>
      </c>
      <c r="D522" s="438">
        <v>86.268000000000001</v>
      </c>
      <c r="E522" s="5"/>
      <c r="F522" s="345"/>
      <c r="G522" s="345"/>
      <c r="H522" s="345">
        <f t="shared" si="14"/>
        <v>0</v>
      </c>
      <c r="I522" s="5"/>
      <c r="K522" s="508"/>
      <c r="L522" s="509"/>
    </row>
    <row r="523" spans="1:12" s="172" customFormat="1" ht="18.600000000000001" customHeight="1" outlineLevel="1">
      <c r="A523" s="18"/>
      <c r="B523" s="444" t="s">
        <v>400</v>
      </c>
      <c r="C523" s="438"/>
      <c r="D523" s="438"/>
      <c r="E523" s="5"/>
      <c r="F523" s="345"/>
      <c r="G523" s="345"/>
      <c r="H523" s="345">
        <f t="shared" si="14"/>
        <v>0</v>
      </c>
      <c r="I523" s="5"/>
      <c r="K523" s="508"/>
      <c r="L523" s="509"/>
    </row>
    <row r="524" spans="1:12" s="172" customFormat="1" ht="18.600000000000001" customHeight="1" outlineLevel="1">
      <c r="A524" s="18"/>
      <c r="B524" s="444" t="s">
        <v>408</v>
      </c>
      <c r="C524" s="438">
        <f>tt(B524)</f>
        <v>10.744</v>
      </c>
      <c r="D524" s="438">
        <v>10.744</v>
      </c>
      <c r="E524" s="5"/>
      <c r="F524" s="345"/>
      <c r="G524" s="345"/>
      <c r="H524" s="345">
        <f t="shared" si="14"/>
        <v>0</v>
      </c>
      <c r="I524" s="5"/>
      <c r="K524" s="508"/>
      <c r="L524" s="509"/>
    </row>
    <row r="525" spans="1:12" s="172" customFormat="1" ht="18.600000000000001" customHeight="1" outlineLevel="1">
      <c r="A525" s="18"/>
      <c r="B525" s="444" t="s">
        <v>413</v>
      </c>
      <c r="C525" s="438"/>
      <c r="D525" s="438"/>
      <c r="E525" s="5"/>
      <c r="F525" s="345"/>
      <c r="G525" s="345"/>
      <c r="H525" s="345">
        <f t="shared" si="14"/>
        <v>0</v>
      </c>
      <c r="I525" s="5"/>
      <c r="K525" s="508"/>
      <c r="L525" s="509"/>
    </row>
    <row r="526" spans="1:12" s="172" customFormat="1" ht="18.600000000000001" customHeight="1" outlineLevel="1">
      <c r="A526" s="18"/>
      <c r="B526" s="444" t="s">
        <v>414</v>
      </c>
      <c r="C526" s="438">
        <f>tt(B526)</f>
        <v>12.324</v>
      </c>
      <c r="D526" s="438">
        <v>12.324</v>
      </c>
      <c r="E526" s="5"/>
      <c r="F526" s="345"/>
      <c r="G526" s="345"/>
      <c r="H526" s="345">
        <f t="shared" si="14"/>
        <v>0</v>
      </c>
      <c r="I526" s="5"/>
      <c r="K526" s="508"/>
      <c r="L526" s="509"/>
    </row>
    <row r="527" spans="1:12" s="172" customFormat="1" ht="18.600000000000001" customHeight="1" outlineLevel="1">
      <c r="A527" s="18"/>
      <c r="B527" s="444" t="s">
        <v>415</v>
      </c>
      <c r="C527" s="438"/>
      <c r="D527" s="438"/>
      <c r="E527" s="5"/>
      <c r="F527" s="345"/>
      <c r="G527" s="345"/>
      <c r="H527" s="345">
        <f t="shared" ref="H527:H590" si="15">(F527+G527)*C527</f>
        <v>0</v>
      </c>
      <c r="I527" s="5"/>
      <c r="K527" s="508"/>
      <c r="L527" s="509"/>
    </row>
    <row r="528" spans="1:12" s="172" customFormat="1" ht="18.600000000000001" customHeight="1" outlineLevel="1">
      <c r="A528" s="18"/>
      <c r="B528" s="444" t="s">
        <v>416</v>
      </c>
      <c r="C528" s="438">
        <f>tt(B528)</f>
        <v>18.381599999999999</v>
      </c>
      <c r="D528" s="438">
        <v>18.381599999999999</v>
      </c>
      <c r="E528" s="5"/>
      <c r="F528" s="345"/>
      <c r="G528" s="345"/>
      <c r="H528" s="345">
        <f t="shared" si="15"/>
        <v>0</v>
      </c>
      <c r="I528" s="5"/>
      <c r="K528" s="508"/>
      <c r="L528" s="509"/>
    </row>
    <row r="529" spans="1:12" ht="18.600000000000001" customHeight="1" outlineLevel="1">
      <c r="A529" s="8"/>
      <c r="B529" s="444"/>
      <c r="C529" s="438"/>
      <c r="D529" s="438"/>
      <c r="E529" s="15"/>
      <c r="F529" s="345"/>
      <c r="G529" s="345"/>
      <c r="H529" s="345">
        <f t="shared" si="15"/>
        <v>0</v>
      </c>
      <c r="I529" s="15"/>
      <c r="K529" s="508"/>
      <c r="L529" s="509"/>
    </row>
    <row r="530" spans="1:12" ht="18.600000000000001" customHeight="1" outlineLevel="1">
      <c r="A530" s="7" t="s">
        <v>7</v>
      </c>
      <c r="B530" s="405" t="s">
        <v>310</v>
      </c>
      <c r="C530" s="438"/>
      <c r="D530" s="438"/>
      <c r="E530" s="15"/>
      <c r="F530" s="345"/>
      <c r="G530" s="345"/>
      <c r="H530" s="345">
        <f t="shared" si="15"/>
        <v>0</v>
      </c>
      <c r="I530" s="15"/>
      <c r="K530" s="508"/>
      <c r="L530" s="509"/>
    </row>
    <row r="531" spans="1:12" ht="18.600000000000001" customHeight="1" outlineLevel="1">
      <c r="A531" s="8"/>
      <c r="B531" s="446" t="s">
        <v>311</v>
      </c>
      <c r="C531" s="438"/>
      <c r="D531" s="438"/>
      <c r="E531" s="15"/>
      <c r="F531" s="345"/>
      <c r="G531" s="345"/>
      <c r="H531" s="345">
        <f t="shared" si="15"/>
        <v>0</v>
      </c>
      <c r="I531" s="15"/>
      <c r="K531" s="508"/>
      <c r="L531" s="509"/>
    </row>
    <row r="532" spans="1:12" ht="18.600000000000001" customHeight="1" outlineLevel="1">
      <c r="A532" s="8"/>
      <c r="B532" s="444" t="s">
        <v>390</v>
      </c>
      <c r="C532" s="438"/>
      <c r="D532" s="438"/>
      <c r="E532" s="15"/>
      <c r="F532" s="345"/>
      <c r="G532" s="345"/>
      <c r="H532" s="345">
        <f t="shared" si="15"/>
        <v>0</v>
      </c>
      <c r="I532" s="15"/>
      <c r="K532" s="508"/>
      <c r="L532" s="509"/>
    </row>
    <row r="533" spans="1:12" ht="18.600000000000001" customHeight="1" outlineLevel="1">
      <c r="A533" s="8"/>
      <c r="B533" s="444" t="s">
        <v>391</v>
      </c>
      <c r="C533" s="438">
        <f>tt(B533)</f>
        <v>2253.7120000000004</v>
      </c>
      <c r="D533" s="438">
        <v>2253.7120000000004</v>
      </c>
      <c r="E533" s="15"/>
      <c r="F533" s="345"/>
      <c r="G533" s="345"/>
      <c r="H533" s="345">
        <f t="shared" si="15"/>
        <v>0</v>
      </c>
      <c r="I533" s="15"/>
      <c r="K533" s="508"/>
      <c r="L533" s="509"/>
    </row>
    <row r="534" spans="1:12" ht="18.600000000000001" customHeight="1" outlineLevel="1">
      <c r="A534" s="8"/>
      <c r="B534" s="444" t="s">
        <v>392</v>
      </c>
      <c r="C534" s="438"/>
      <c r="D534" s="438"/>
      <c r="E534" s="15"/>
      <c r="F534" s="345"/>
      <c r="G534" s="345"/>
      <c r="H534" s="345">
        <f t="shared" si="15"/>
        <v>0</v>
      </c>
      <c r="I534" s="15"/>
      <c r="K534" s="508"/>
      <c r="L534" s="509"/>
    </row>
    <row r="535" spans="1:12" ht="18.600000000000001" customHeight="1" outlineLevel="1">
      <c r="A535" s="8"/>
      <c r="B535" s="444" t="s">
        <v>393</v>
      </c>
      <c r="C535" s="438">
        <f>tt(B535)</f>
        <v>4957.4080000000004</v>
      </c>
      <c r="D535" s="438">
        <v>4957.4080000000004</v>
      </c>
      <c r="E535" s="15"/>
      <c r="F535" s="345"/>
      <c r="G535" s="345"/>
      <c r="H535" s="345">
        <f t="shared" si="15"/>
        <v>0</v>
      </c>
      <c r="I535" s="15"/>
      <c r="K535" s="508"/>
      <c r="L535" s="509"/>
    </row>
    <row r="536" spans="1:12" ht="18.600000000000001" customHeight="1" outlineLevel="1">
      <c r="A536" s="8"/>
      <c r="B536" s="444" t="s">
        <v>394</v>
      </c>
      <c r="C536" s="438"/>
      <c r="D536" s="438"/>
      <c r="E536" s="15"/>
      <c r="F536" s="345"/>
      <c r="G536" s="345"/>
      <c r="H536" s="345">
        <f t="shared" si="15"/>
        <v>0</v>
      </c>
      <c r="I536" s="15"/>
      <c r="K536" s="508"/>
      <c r="L536" s="509"/>
    </row>
    <row r="537" spans="1:12" ht="18.600000000000001" customHeight="1" outlineLevel="1">
      <c r="A537" s="8"/>
      <c r="B537" s="444" t="s">
        <v>395</v>
      </c>
      <c r="C537" s="438">
        <f>tt(B537)</f>
        <v>623.78399999999999</v>
      </c>
      <c r="D537" s="438">
        <v>623.78399999999999</v>
      </c>
      <c r="E537" s="15"/>
      <c r="F537" s="345"/>
      <c r="G537" s="345"/>
      <c r="H537" s="345">
        <f t="shared" si="15"/>
        <v>0</v>
      </c>
      <c r="I537" s="15"/>
      <c r="K537" s="508"/>
      <c r="L537" s="509"/>
    </row>
    <row r="538" spans="1:12" ht="18.600000000000001" customHeight="1" outlineLevel="1">
      <c r="A538" s="8"/>
      <c r="B538" s="444" t="s">
        <v>396</v>
      </c>
      <c r="C538" s="438"/>
      <c r="D538" s="438"/>
      <c r="E538" s="15"/>
      <c r="F538" s="345"/>
      <c r="G538" s="345"/>
      <c r="H538" s="345">
        <f t="shared" si="15"/>
        <v>0</v>
      </c>
      <c r="I538" s="15"/>
      <c r="K538" s="508"/>
      <c r="L538" s="509"/>
    </row>
    <row r="539" spans="1:12" ht="18.600000000000001" customHeight="1" outlineLevel="1">
      <c r="A539" s="8"/>
      <c r="B539" s="444" t="s">
        <v>397</v>
      </c>
      <c r="C539" s="438">
        <f>tt(B539)</f>
        <v>630.03600000000006</v>
      </c>
      <c r="D539" s="438">
        <v>630.03600000000006</v>
      </c>
      <c r="E539" s="15"/>
      <c r="F539" s="345"/>
      <c r="G539" s="345"/>
      <c r="H539" s="345">
        <f t="shared" si="15"/>
        <v>0</v>
      </c>
      <c r="I539" s="15"/>
      <c r="K539" s="508"/>
      <c r="L539" s="509"/>
    </row>
    <row r="540" spans="1:12" ht="18.600000000000001" customHeight="1" outlineLevel="1">
      <c r="A540" s="8"/>
      <c r="B540" s="444"/>
      <c r="C540" s="438"/>
      <c r="D540" s="438"/>
      <c r="E540" s="15"/>
      <c r="F540" s="345"/>
      <c r="G540" s="345"/>
      <c r="H540" s="345">
        <f t="shared" si="15"/>
        <v>0</v>
      </c>
      <c r="I540" s="15"/>
      <c r="K540" s="508"/>
      <c r="L540" s="509"/>
    </row>
    <row r="541" spans="1:12" ht="18.600000000000001" customHeight="1" outlineLevel="1">
      <c r="A541" s="8"/>
      <c r="B541" s="446" t="s">
        <v>313</v>
      </c>
      <c r="C541" s="438"/>
      <c r="D541" s="438"/>
      <c r="E541" s="15"/>
      <c r="F541" s="345"/>
      <c r="G541" s="345"/>
      <c r="H541" s="345">
        <f t="shared" si="15"/>
        <v>0</v>
      </c>
      <c r="I541" s="15"/>
      <c r="K541" s="508"/>
      <c r="L541" s="509"/>
    </row>
    <row r="542" spans="1:12" ht="18.600000000000001" customHeight="1" outlineLevel="1">
      <c r="A542" s="8"/>
      <c r="B542" s="444" t="s">
        <v>398</v>
      </c>
      <c r="C542" s="438"/>
      <c r="D542" s="438"/>
      <c r="E542" s="15"/>
      <c r="F542" s="345"/>
      <c r="G542" s="345"/>
      <c r="H542" s="345">
        <f t="shared" si="15"/>
        <v>0</v>
      </c>
      <c r="I542" s="15"/>
      <c r="K542" s="508"/>
      <c r="L542" s="509"/>
    </row>
    <row r="543" spans="1:12" ht="18.600000000000001" customHeight="1" outlineLevel="1">
      <c r="A543" s="8"/>
      <c r="B543" s="444" t="s">
        <v>399</v>
      </c>
      <c r="C543" s="438">
        <f>tt(B543)</f>
        <v>427.23199999999997</v>
      </c>
      <c r="D543" s="438">
        <v>427.23199999999997</v>
      </c>
      <c r="E543" s="15"/>
      <c r="F543" s="345"/>
      <c r="G543" s="345"/>
      <c r="H543" s="345">
        <f t="shared" si="15"/>
        <v>0</v>
      </c>
      <c r="I543" s="15"/>
      <c r="K543" s="508"/>
      <c r="L543" s="509"/>
    </row>
    <row r="544" spans="1:12" ht="18.600000000000001" customHeight="1" outlineLevel="1">
      <c r="A544" s="8"/>
      <c r="B544" s="444" t="s">
        <v>400</v>
      </c>
      <c r="C544" s="438"/>
      <c r="D544" s="438"/>
      <c r="E544" s="15"/>
      <c r="F544" s="345"/>
      <c r="G544" s="345"/>
      <c r="H544" s="345">
        <f t="shared" si="15"/>
        <v>0</v>
      </c>
      <c r="I544" s="15"/>
      <c r="K544" s="508"/>
      <c r="L544" s="509"/>
    </row>
    <row r="545" spans="1:12" ht="18.600000000000001" customHeight="1" outlineLevel="1">
      <c r="A545" s="8"/>
      <c r="B545" s="444" t="s">
        <v>401</v>
      </c>
      <c r="C545" s="438">
        <f>tt(B545)</f>
        <v>49.928000000000004</v>
      </c>
      <c r="D545" s="438">
        <v>49.928000000000004</v>
      </c>
      <c r="E545" s="15"/>
      <c r="F545" s="345"/>
      <c r="G545" s="345"/>
      <c r="H545" s="345">
        <f t="shared" si="15"/>
        <v>0</v>
      </c>
      <c r="I545" s="15"/>
      <c r="K545" s="508"/>
      <c r="L545" s="509"/>
    </row>
    <row r="546" spans="1:12" ht="18.600000000000001" customHeight="1" outlineLevel="1">
      <c r="A546" s="8"/>
      <c r="B546" s="444" t="s">
        <v>402</v>
      </c>
      <c r="C546" s="438"/>
      <c r="D546" s="438"/>
      <c r="E546" s="15"/>
      <c r="F546" s="345"/>
      <c r="G546" s="345"/>
      <c r="H546" s="345">
        <f t="shared" si="15"/>
        <v>0</v>
      </c>
      <c r="I546" s="15"/>
      <c r="K546" s="508"/>
      <c r="L546" s="509"/>
    </row>
    <row r="547" spans="1:12" ht="18.600000000000001" customHeight="1" outlineLevel="1">
      <c r="A547" s="8"/>
      <c r="B547" s="444" t="s">
        <v>403</v>
      </c>
      <c r="C547" s="438">
        <f>tt(B547)</f>
        <v>61.620000000000005</v>
      </c>
      <c r="D547" s="438">
        <v>61.620000000000005</v>
      </c>
      <c r="E547" s="15"/>
      <c r="F547" s="345"/>
      <c r="G547" s="345"/>
      <c r="H547" s="345">
        <f t="shared" si="15"/>
        <v>0</v>
      </c>
      <c r="I547" s="15"/>
      <c r="K547" s="508"/>
      <c r="L547" s="509"/>
    </row>
    <row r="548" spans="1:12" ht="18.600000000000001" customHeight="1" outlineLevel="1">
      <c r="A548" s="8"/>
      <c r="B548" s="444" t="s">
        <v>404</v>
      </c>
      <c r="C548" s="438"/>
      <c r="D548" s="438"/>
      <c r="E548" s="15"/>
      <c r="F548" s="345"/>
      <c r="G548" s="345"/>
      <c r="H548" s="345">
        <f t="shared" si="15"/>
        <v>0</v>
      </c>
      <c r="I548" s="15"/>
      <c r="K548" s="508"/>
      <c r="L548" s="509"/>
    </row>
    <row r="549" spans="1:12" ht="18.600000000000001" customHeight="1" outlineLevel="1">
      <c r="A549" s="8"/>
      <c r="B549" s="444" t="s">
        <v>405</v>
      </c>
      <c r="C549" s="438">
        <f>tt(B549)</f>
        <v>95.903999999999996</v>
      </c>
      <c r="D549" s="438">
        <v>95.903999999999996</v>
      </c>
      <c r="E549" s="15"/>
      <c r="F549" s="345"/>
      <c r="G549" s="345"/>
      <c r="H549" s="345">
        <f t="shared" si="15"/>
        <v>0</v>
      </c>
      <c r="I549" s="15"/>
      <c r="K549" s="508"/>
      <c r="L549" s="509"/>
    </row>
    <row r="550" spans="1:12" ht="18.600000000000001" customHeight="1" outlineLevel="1">
      <c r="A550" s="8"/>
      <c r="B550" s="444"/>
      <c r="C550" s="438"/>
      <c r="D550" s="438"/>
      <c r="E550" s="15"/>
      <c r="F550" s="345"/>
      <c r="G550" s="345"/>
      <c r="H550" s="345">
        <f t="shared" si="15"/>
        <v>0</v>
      </c>
      <c r="I550" s="15"/>
      <c r="K550" s="508"/>
      <c r="L550" s="509"/>
    </row>
    <row r="551" spans="1:12" ht="18.600000000000001" customHeight="1" outlineLevel="1">
      <c r="A551" s="8"/>
      <c r="B551" s="446" t="s">
        <v>619</v>
      </c>
      <c r="C551" s="438"/>
      <c r="D551" s="438"/>
      <c r="E551" s="15"/>
      <c r="F551" s="345"/>
      <c r="G551" s="345"/>
      <c r="H551" s="345">
        <f t="shared" si="15"/>
        <v>0</v>
      </c>
      <c r="I551" s="15"/>
      <c r="K551" s="508"/>
      <c r="L551" s="509"/>
    </row>
    <row r="552" spans="1:12" ht="18.600000000000001" customHeight="1" outlineLevel="1">
      <c r="A552" s="8"/>
      <c r="B552" s="444" t="s">
        <v>406</v>
      </c>
      <c r="C552" s="438"/>
      <c r="D552" s="438"/>
      <c r="E552" s="15"/>
      <c r="F552" s="345"/>
      <c r="G552" s="345"/>
      <c r="H552" s="345">
        <f t="shared" si="15"/>
        <v>0</v>
      </c>
      <c r="I552" s="15"/>
      <c r="K552" s="508"/>
      <c r="L552" s="509"/>
    </row>
    <row r="553" spans="1:12" ht="18.600000000000001" customHeight="1" outlineLevel="1">
      <c r="A553" s="8"/>
      <c r="B553" s="444" t="s">
        <v>407</v>
      </c>
      <c r="C553" s="438">
        <f>tt(B553)</f>
        <v>167.79600000000002</v>
      </c>
      <c r="D553" s="438">
        <v>167.79600000000002</v>
      </c>
      <c r="E553" s="15"/>
      <c r="F553" s="345"/>
      <c r="G553" s="345"/>
      <c r="H553" s="345">
        <f t="shared" si="15"/>
        <v>0</v>
      </c>
      <c r="I553" s="15"/>
      <c r="K553" s="508"/>
      <c r="L553" s="509"/>
    </row>
    <row r="554" spans="1:12" ht="18.600000000000001" customHeight="1" outlineLevel="1">
      <c r="A554" s="8"/>
      <c r="B554" s="444" t="s">
        <v>628</v>
      </c>
      <c r="C554" s="438"/>
      <c r="D554" s="438"/>
      <c r="E554" s="15"/>
      <c r="F554" s="345"/>
      <c r="G554" s="345"/>
      <c r="H554" s="345">
        <f t="shared" si="15"/>
        <v>0</v>
      </c>
      <c r="I554" s="15"/>
      <c r="K554" s="508"/>
      <c r="L554" s="509"/>
    </row>
    <row r="555" spans="1:12" ht="18.600000000000001" customHeight="1" outlineLevel="1">
      <c r="A555" s="8"/>
      <c r="B555" s="444" t="s">
        <v>629</v>
      </c>
      <c r="C555" s="438">
        <f>tt(B555)</f>
        <v>21.488</v>
      </c>
      <c r="D555" s="438">
        <v>21.488</v>
      </c>
      <c r="E555" s="15"/>
      <c r="F555" s="345"/>
      <c r="G555" s="345"/>
      <c r="H555" s="345">
        <f t="shared" si="15"/>
        <v>0</v>
      </c>
      <c r="I555" s="15"/>
      <c r="K555" s="508"/>
      <c r="L555" s="509"/>
    </row>
    <row r="556" spans="1:12" ht="18.600000000000001" customHeight="1" outlineLevel="1">
      <c r="A556" s="8"/>
      <c r="B556" s="444" t="s">
        <v>630</v>
      </c>
      <c r="C556" s="438"/>
      <c r="D556" s="438"/>
      <c r="E556" s="15"/>
      <c r="F556" s="345"/>
      <c r="G556" s="345"/>
      <c r="H556" s="345">
        <f t="shared" si="15"/>
        <v>0</v>
      </c>
      <c r="I556" s="15"/>
      <c r="K556" s="508"/>
      <c r="L556" s="509"/>
    </row>
    <row r="557" spans="1:12" ht="18.600000000000001" customHeight="1" outlineLevel="1">
      <c r="A557" s="8"/>
      <c r="B557" s="444" t="s">
        <v>631</v>
      </c>
      <c r="C557" s="438">
        <f>tt(B557)</f>
        <v>44.556000000000004</v>
      </c>
      <c r="D557" s="438">
        <v>44.556000000000004</v>
      </c>
      <c r="E557" s="15"/>
      <c r="F557" s="345"/>
      <c r="G557" s="345"/>
      <c r="H557" s="345">
        <f t="shared" si="15"/>
        <v>0</v>
      </c>
      <c r="I557" s="15"/>
      <c r="K557" s="508"/>
      <c r="L557" s="509"/>
    </row>
    <row r="558" spans="1:12" ht="18.600000000000001" customHeight="1" outlineLevel="1">
      <c r="A558" s="8"/>
      <c r="B558" s="444" t="s">
        <v>409</v>
      </c>
      <c r="C558" s="438"/>
      <c r="D558" s="438"/>
      <c r="E558" s="15"/>
      <c r="F558" s="345"/>
      <c r="G558" s="345"/>
      <c r="H558" s="345">
        <f t="shared" si="15"/>
        <v>0</v>
      </c>
      <c r="I558" s="15"/>
      <c r="K558" s="508"/>
      <c r="L558" s="509"/>
    </row>
    <row r="559" spans="1:12" ht="18.600000000000001" customHeight="1" outlineLevel="1">
      <c r="A559" s="8"/>
      <c r="B559" s="444" t="s">
        <v>410</v>
      </c>
      <c r="C559" s="438">
        <f>tt(B559)</f>
        <v>36.363599999999998</v>
      </c>
      <c r="D559" s="438">
        <v>36.363599999999998</v>
      </c>
      <c r="E559" s="15"/>
      <c r="F559" s="345"/>
      <c r="G559" s="345"/>
      <c r="H559" s="345">
        <f t="shared" si="15"/>
        <v>0</v>
      </c>
      <c r="I559" s="15"/>
      <c r="K559" s="508"/>
      <c r="L559" s="509"/>
    </row>
    <row r="560" spans="1:12" ht="18.600000000000001" customHeight="1" outlineLevel="1">
      <c r="A560" s="8"/>
      <c r="B560" s="444"/>
      <c r="C560" s="438"/>
      <c r="D560" s="438"/>
      <c r="E560" s="15"/>
      <c r="F560" s="345"/>
      <c r="G560" s="345"/>
      <c r="H560" s="345">
        <f t="shared" si="15"/>
        <v>0</v>
      </c>
      <c r="I560" s="15"/>
      <c r="K560" s="508"/>
      <c r="L560" s="509"/>
    </row>
    <row r="561" spans="1:12" ht="18.600000000000001" customHeight="1" outlineLevel="1">
      <c r="A561" s="8"/>
      <c r="B561" s="446" t="s">
        <v>315</v>
      </c>
      <c r="C561" s="438"/>
      <c r="D561" s="438"/>
      <c r="E561" s="15"/>
      <c r="F561" s="345"/>
      <c r="G561" s="345"/>
      <c r="H561" s="345">
        <f t="shared" si="15"/>
        <v>0</v>
      </c>
      <c r="I561" s="15"/>
      <c r="K561" s="508"/>
      <c r="L561" s="509"/>
    </row>
    <row r="562" spans="1:12" ht="18.600000000000001" customHeight="1" outlineLevel="1">
      <c r="A562" s="8"/>
      <c r="B562" s="444" t="s">
        <v>411</v>
      </c>
      <c r="C562" s="438"/>
      <c r="D562" s="438"/>
      <c r="E562" s="15"/>
      <c r="F562" s="345"/>
      <c r="G562" s="345"/>
      <c r="H562" s="345">
        <f t="shared" si="15"/>
        <v>0</v>
      </c>
      <c r="I562" s="15"/>
      <c r="K562" s="508"/>
      <c r="L562" s="509"/>
    </row>
    <row r="563" spans="1:12" ht="18.600000000000001" customHeight="1" outlineLevel="1">
      <c r="A563" s="8"/>
      <c r="B563" s="444" t="s">
        <v>412</v>
      </c>
      <c r="C563" s="438">
        <f>tt(B563)</f>
        <v>86.268000000000001</v>
      </c>
      <c r="D563" s="438">
        <v>86.268000000000001</v>
      </c>
      <c r="E563" s="15"/>
      <c r="F563" s="345"/>
      <c r="G563" s="345"/>
      <c r="H563" s="345">
        <f t="shared" si="15"/>
        <v>0</v>
      </c>
      <c r="I563" s="15"/>
      <c r="K563" s="508"/>
      <c r="L563" s="509"/>
    </row>
    <row r="564" spans="1:12" ht="18.600000000000001" customHeight="1" outlineLevel="1">
      <c r="A564" s="8"/>
      <c r="B564" s="444" t="s">
        <v>400</v>
      </c>
      <c r="C564" s="438"/>
      <c r="D564" s="438"/>
      <c r="E564" s="15"/>
      <c r="F564" s="345"/>
      <c r="G564" s="345"/>
      <c r="H564" s="345">
        <f t="shared" si="15"/>
        <v>0</v>
      </c>
      <c r="I564" s="15"/>
      <c r="K564" s="508"/>
      <c r="L564" s="509"/>
    </row>
    <row r="565" spans="1:12" ht="18.600000000000001" customHeight="1" outlineLevel="1">
      <c r="A565" s="8"/>
      <c r="B565" s="444" t="s">
        <v>408</v>
      </c>
      <c r="C565" s="438">
        <f>tt(B565)</f>
        <v>10.744</v>
      </c>
      <c r="D565" s="438">
        <v>10.744</v>
      </c>
      <c r="E565" s="15"/>
      <c r="F565" s="345"/>
      <c r="G565" s="345"/>
      <c r="H565" s="345">
        <f t="shared" si="15"/>
        <v>0</v>
      </c>
      <c r="I565" s="15"/>
      <c r="K565" s="508"/>
      <c r="L565" s="509"/>
    </row>
    <row r="566" spans="1:12" ht="18.600000000000001" customHeight="1" outlineLevel="1">
      <c r="A566" s="8"/>
      <c r="B566" s="444" t="s">
        <v>413</v>
      </c>
      <c r="C566" s="438"/>
      <c r="D566" s="438"/>
      <c r="E566" s="15"/>
      <c r="F566" s="345"/>
      <c r="G566" s="345"/>
      <c r="H566" s="345">
        <f t="shared" si="15"/>
        <v>0</v>
      </c>
      <c r="I566" s="15"/>
      <c r="K566" s="508"/>
      <c r="L566" s="509"/>
    </row>
    <row r="567" spans="1:12" ht="18.600000000000001" customHeight="1" outlineLevel="1">
      <c r="A567" s="8"/>
      <c r="B567" s="444" t="s">
        <v>414</v>
      </c>
      <c r="C567" s="438">
        <f>tt(B567)</f>
        <v>12.324</v>
      </c>
      <c r="D567" s="438">
        <v>12.324</v>
      </c>
      <c r="E567" s="15"/>
      <c r="F567" s="345"/>
      <c r="G567" s="345"/>
      <c r="H567" s="345">
        <f t="shared" si="15"/>
        <v>0</v>
      </c>
      <c r="I567" s="15"/>
      <c r="K567" s="508"/>
      <c r="L567" s="509"/>
    </row>
    <row r="568" spans="1:12" ht="18.600000000000001" customHeight="1" outlineLevel="1">
      <c r="A568" s="8"/>
      <c r="B568" s="444" t="s">
        <v>415</v>
      </c>
      <c r="C568" s="438"/>
      <c r="D568" s="438"/>
      <c r="E568" s="15"/>
      <c r="F568" s="345"/>
      <c r="G568" s="345"/>
      <c r="H568" s="345">
        <f t="shared" si="15"/>
        <v>0</v>
      </c>
      <c r="I568" s="15"/>
      <c r="K568" s="508"/>
      <c r="L568" s="509"/>
    </row>
    <row r="569" spans="1:12" ht="18.600000000000001" customHeight="1" outlineLevel="1">
      <c r="A569" s="8"/>
      <c r="B569" s="444" t="s">
        <v>416</v>
      </c>
      <c r="C569" s="438">
        <f>tt(B569)</f>
        <v>18.381599999999999</v>
      </c>
      <c r="D569" s="438">
        <v>18.381599999999999</v>
      </c>
      <c r="E569" s="15"/>
      <c r="F569" s="345"/>
      <c r="G569" s="345"/>
      <c r="H569" s="345">
        <f t="shared" si="15"/>
        <v>0</v>
      </c>
      <c r="I569" s="15"/>
      <c r="K569" s="508"/>
      <c r="L569" s="509"/>
    </row>
    <row r="570" spans="1:12" ht="18.600000000000001" customHeight="1" outlineLevel="1">
      <c r="A570" s="7" t="s">
        <v>7</v>
      </c>
      <c r="B570" s="405" t="s">
        <v>317</v>
      </c>
      <c r="C570" s="441"/>
      <c r="D570" s="441"/>
      <c r="E570" s="15"/>
      <c r="F570" s="345"/>
      <c r="G570" s="345"/>
      <c r="H570" s="345">
        <f t="shared" si="15"/>
        <v>0</v>
      </c>
      <c r="I570" s="15"/>
      <c r="K570" s="508"/>
      <c r="L570" s="509"/>
    </row>
    <row r="571" spans="1:12" ht="18.600000000000001" customHeight="1" outlineLevel="1">
      <c r="A571" s="8"/>
      <c r="B571" s="446" t="s">
        <v>318</v>
      </c>
      <c r="C571" s="441"/>
      <c r="D571" s="441"/>
      <c r="E571" s="15"/>
      <c r="F571" s="345"/>
      <c r="G571" s="345"/>
      <c r="H571" s="345">
        <f t="shared" si="15"/>
        <v>0</v>
      </c>
      <c r="I571" s="15"/>
      <c r="K571" s="508"/>
      <c r="L571" s="509"/>
    </row>
    <row r="572" spans="1:12" ht="18.600000000000001" customHeight="1" outlineLevel="1">
      <c r="A572" s="8"/>
      <c r="B572" s="444" t="s">
        <v>319</v>
      </c>
      <c r="C572" s="441"/>
      <c r="D572" s="441"/>
      <c r="E572" s="15"/>
      <c r="F572" s="345"/>
      <c r="G572" s="345"/>
      <c r="H572" s="345">
        <f t="shared" si="15"/>
        <v>0</v>
      </c>
      <c r="I572" s="15"/>
      <c r="K572" s="508"/>
      <c r="L572" s="509"/>
    </row>
    <row r="573" spans="1:12" ht="18.600000000000001" customHeight="1" outlineLevel="1">
      <c r="A573" s="8"/>
      <c r="B573" s="444" t="s">
        <v>372</v>
      </c>
      <c r="C573" s="438">
        <f>tt(B573)</f>
        <v>2105.4</v>
      </c>
      <c r="D573" s="438">
        <v>2105.4</v>
      </c>
      <c r="E573" s="15"/>
      <c r="F573" s="345"/>
      <c r="G573" s="345"/>
      <c r="H573" s="345">
        <f t="shared" si="15"/>
        <v>0</v>
      </c>
      <c r="I573" s="15"/>
      <c r="K573" s="508"/>
      <c r="L573" s="509"/>
    </row>
    <row r="574" spans="1:12" ht="18.600000000000001" customHeight="1" outlineLevel="1">
      <c r="A574" s="8"/>
      <c r="B574" s="444" t="s">
        <v>373</v>
      </c>
      <c r="C574" s="438">
        <f>tt(B574)</f>
        <v>337.995</v>
      </c>
      <c r="D574" s="438">
        <v>337.995</v>
      </c>
      <c r="E574" s="15"/>
      <c r="F574" s="345"/>
      <c r="G574" s="345"/>
      <c r="H574" s="345">
        <f t="shared" si="15"/>
        <v>0</v>
      </c>
      <c r="I574" s="15"/>
      <c r="K574" s="508"/>
      <c r="L574" s="509"/>
    </row>
    <row r="575" spans="1:12" ht="18.600000000000001" customHeight="1" outlineLevel="1">
      <c r="A575" s="8"/>
      <c r="B575" s="446" t="s">
        <v>321</v>
      </c>
      <c r="C575" s="438"/>
      <c r="D575" s="438"/>
      <c r="E575" s="15"/>
      <c r="F575" s="345"/>
      <c r="G575" s="345"/>
      <c r="H575" s="345">
        <f t="shared" si="15"/>
        <v>0</v>
      </c>
      <c r="I575" s="15"/>
      <c r="K575" s="508"/>
      <c r="L575" s="509"/>
    </row>
    <row r="576" spans="1:12" ht="18.600000000000001" customHeight="1" outlineLevel="1">
      <c r="A576" s="8"/>
      <c r="B576" s="444" t="s">
        <v>374</v>
      </c>
      <c r="C576" s="438">
        <f>tt(B576)</f>
        <v>363</v>
      </c>
      <c r="D576" s="438">
        <v>363</v>
      </c>
      <c r="E576" s="15"/>
      <c r="F576" s="345"/>
      <c r="G576" s="345"/>
      <c r="H576" s="345">
        <f t="shared" si="15"/>
        <v>0</v>
      </c>
      <c r="I576" s="15"/>
      <c r="K576" s="508"/>
      <c r="L576" s="509"/>
    </row>
    <row r="577" spans="1:12" ht="18.600000000000001" customHeight="1" outlineLevel="1">
      <c r="A577" s="8"/>
      <c r="B577" s="444" t="s">
        <v>375</v>
      </c>
      <c r="C577" s="438">
        <f>tt(B577)</f>
        <v>58.274999999999999</v>
      </c>
      <c r="D577" s="438">
        <v>58.274999999999999</v>
      </c>
      <c r="E577" s="15"/>
      <c r="F577" s="345"/>
      <c r="G577" s="345"/>
      <c r="H577" s="345">
        <f t="shared" si="15"/>
        <v>0</v>
      </c>
      <c r="I577" s="15"/>
      <c r="K577" s="508"/>
      <c r="L577" s="509"/>
    </row>
    <row r="578" spans="1:12" ht="18.600000000000001" customHeight="1" outlineLevel="1">
      <c r="A578" s="8"/>
      <c r="B578" s="446" t="s">
        <v>323</v>
      </c>
      <c r="C578" s="438"/>
      <c r="D578" s="438"/>
      <c r="E578" s="15"/>
      <c r="F578" s="345"/>
      <c r="G578" s="345"/>
      <c r="H578" s="345">
        <f t="shared" si="15"/>
        <v>0</v>
      </c>
      <c r="I578" s="15"/>
      <c r="K578" s="508"/>
      <c r="L578" s="509"/>
    </row>
    <row r="579" spans="1:12" ht="18.600000000000001" customHeight="1" outlineLevel="1">
      <c r="A579" s="8"/>
      <c r="B579" s="444" t="s">
        <v>376</v>
      </c>
      <c r="C579" s="438">
        <f>tt(B579)</f>
        <v>492.32800000000003</v>
      </c>
      <c r="D579" s="438">
        <v>492.32800000000003</v>
      </c>
      <c r="E579" s="15"/>
      <c r="F579" s="345"/>
      <c r="G579" s="345"/>
      <c r="H579" s="345">
        <f t="shared" si="15"/>
        <v>0</v>
      </c>
      <c r="I579" s="15"/>
      <c r="K579" s="508"/>
      <c r="L579" s="509"/>
    </row>
    <row r="580" spans="1:12" ht="18.600000000000001" customHeight="1" outlineLevel="1">
      <c r="A580" s="8"/>
      <c r="B580" s="444" t="s">
        <v>378</v>
      </c>
      <c r="C580" s="438">
        <f>tt(B580)</f>
        <v>149.87960000000004</v>
      </c>
      <c r="D580" s="438">
        <v>149.87960000000004</v>
      </c>
      <c r="E580" s="15"/>
      <c r="F580" s="345"/>
      <c r="G580" s="345"/>
      <c r="H580" s="345">
        <f t="shared" si="15"/>
        <v>0</v>
      </c>
      <c r="I580" s="15"/>
      <c r="K580" s="508"/>
      <c r="L580" s="509"/>
    </row>
    <row r="581" spans="1:12" ht="18.600000000000001" customHeight="1" outlineLevel="1">
      <c r="A581" s="8"/>
      <c r="B581" s="444" t="s">
        <v>377</v>
      </c>
      <c r="C581" s="438">
        <f>tt(B581)</f>
        <v>2169.0239999999999</v>
      </c>
      <c r="D581" s="438">
        <v>2169.0239999999999</v>
      </c>
      <c r="E581" s="15"/>
      <c r="F581" s="345"/>
      <c r="G581" s="345"/>
      <c r="H581" s="345">
        <f t="shared" si="15"/>
        <v>0</v>
      </c>
      <c r="I581" s="15"/>
      <c r="K581" s="508"/>
      <c r="L581" s="509"/>
    </row>
    <row r="582" spans="1:12" ht="18.600000000000001" customHeight="1" outlineLevel="1">
      <c r="A582" s="8"/>
      <c r="B582" s="444" t="s">
        <v>379</v>
      </c>
      <c r="C582" s="438">
        <f>tt(B582)</f>
        <v>457.14240000000007</v>
      </c>
      <c r="D582" s="438">
        <v>457.14240000000007</v>
      </c>
      <c r="E582" s="15"/>
      <c r="F582" s="345"/>
      <c r="G582" s="345"/>
      <c r="H582" s="345">
        <f t="shared" si="15"/>
        <v>0</v>
      </c>
      <c r="I582" s="15"/>
      <c r="K582" s="508"/>
      <c r="L582" s="509"/>
    </row>
    <row r="583" spans="1:12" s="12" customFormat="1" ht="18.600000000000001" customHeight="1">
      <c r="A583" s="10">
        <v>2</v>
      </c>
      <c r="B583" s="405" t="s">
        <v>979</v>
      </c>
      <c r="C583" s="415">
        <f>SUM(C584:C586)*1.05</f>
        <v>34816.354650000008</v>
      </c>
      <c r="D583" s="415">
        <v>34816.354650000008</v>
      </c>
      <c r="E583" s="15" t="s">
        <v>3</v>
      </c>
      <c r="F583" s="345"/>
      <c r="G583" s="345"/>
      <c r="H583" s="345">
        <f t="shared" si="15"/>
        <v>0</v>
      </c>
      <c r="I583" s="455"/>
      <c r="K583" s="508"/>
      <c r="L583" s="509"/>
    </row>
    <row r="584" spans="1:12" s="12" customFormat="1" ht="18.600000000000001" customHeight="1" outlineLevel="1">
      <c r="A584" s="7"/>
      <c r="B584" s="446" t="s">
        <v>980</v>
      </c>
      <c r="C584" s="441"/>
      <c r="D584" s="441"/>
      <c r="E584" s="5"/>
      <c r="F584" s="345"/>
      <c r="G584" s="345"/>
      <c r="H584" s="345">
        <f t="shared" si="15"/>
        <v>0</v>
      </c>
      <c r="I584" s="455"/>
      <c r="K584" s="508"/>
      <c r="L584" s="509"/>
    </row>
    <row r="585" spans="1:12" s="12" customFormat="1" ht="18.600000000000001" customHeight="1" outlineLevel="1">
      <c r="A585" s="7"/>
      <c r="B585" s="444" t="s">
        <v>981</v>
      </c>
      <c r="C585" s="438">
        <f>tt(B585)</f>
        <v>21406.077000000001</v>
      </c>
      <c r="D585" s="438">
        <v>21406.077000000001</v>
      </c>
      <c r="E585" s="5"/>
      <c r="F585" s="345"/>
      <c r="G585" s="345"/>
      <c r="H585" s="345">
        <f t="shared" si="15"/>
        <v>0</v>
      </c>
      <c r="I585" s="455"/>
      <c r="K585" s="508"/>
      <c r="L585" s="509"/>
    </row>
    <row r="586" spans="1:12" s="12" customFormat="1" ht="18.600000000000001" customHeight="1" outlineLevel="1">
      <c r="A586" s="7"/>
      <c r="B586" s="444" t="s">
        <v>982</v>
      </c>
      <c r="C586" s="438">
        <f>tt(B586)</f>
        <v>11752.356</v>
      </c>
      <c r="D586" s="438">
        <v>11752.356</v>
      </c>
      <c r="E586" s="5"/>
      <c r="F586" s="345"/>
      <c r="G586" s="345"/>
      <c r="H586" s="345">
        <f t="shared" si="15"/>
        <v>0</v>
      </c>
      <c r="I586" s="455"/>
      <c r="K586" s="508"/>
      <c r="L586" s="509"/>
    </row>
    <row r="587" spans="1:12" s="12" customFormat="1" ht="18.600000000000001" customHeight="1">
      <c r="A587" s="7"/>
      <c r="B587" s="449"/>
      <c r="C587" s="441"/>
      <c r="D587" s="441"/>
      <c r="E587" s="5"/>
      <c r="F587" s="345"/>
      <c r="G587" s="345"/>
      <c r="H587" s="345"/>
      <c r="I587" s="455"/>
      <c r="K587" s="508"/>
      <c r="L587" s="509"/>
    </row>
    <row r="588" spans="1:12" s="12" customFormat="1" ht="18.600000000000001" customHeight="1">
      <c r="A588" s="1" t="s">
        <v>4</v>
      </c>
      <c r="B588" s="17" t="s">
        <v>21</v>
      </c>
      <c r="C588" s="438"/>
      <c r="D588" s="438"/>
      <c r="E588" s="5"/>
      <c r="F588" s="345"/>
      <c r="G588" s="345"/>
      <c r="H588" s="345"/>
      <c r="I588" s="455"/>
      <c r="K588" s="508"/>
      <c r="L588" s="509"/>
    </row>
    <row r="589" spans="1:12" ht="18.600000000000001" customHeight="1">
      <c r="A589" s="10">
        <v>1</v>
      </c>
      <c r="B589" s="405" t="s">
        <v>22</v>
      </c>
      <c r="C589" s="415">
        <f>SUM(C591:C657)*1.05</f>
        <v>86051.566273680059</v>
      </c>
      <c r="D589" s="415">
        <v>88836.624598680079</v>
      </c>
      <c r="E589" s="5" t="s">
        <v>3</v>
      </c>
      <c r="F589" s="345"/>
      <c r="G589" s="345"/>
      <c r="H589" s="345">
        <f t="shared" si="15"/>
        <v>0</v>
      </c>
      <c r="I589" s="15"/>
      <c r="K589" s="508"/>
      <c r="L589" s="509"/>
    </row>
    <row r="590" spans="1:12" ht="18.600000000000001" customHeight="1" outlineLevel="1">
      <c r="A590" s="10"/>
      <c r="B590" s="9" t="s">
        <v>42</v>
      </c>
      <c r="C590" s="415"/>
      <c r="D590" s="415"/>
      <c r="E590" s="15"/>
      <c r="F590" s="345"/>
      <c r="G590" s="345"/>
      <c r="H590" s="345">
        <f t="shared" si="15"/>
        <v>0</v>
      </c>
      <c r="I590" s="15"/>
      <c r="K590" s="508"/>
      <c r="L590" s="509"/>
    </row>
    <row r="591" spans="1:12" s="12" customFormat="1" ht="18.600000000000001" customHeight="1" outlineLevel="1">
      <c r="A591" s="7"/>
      <c r="B591" s="447" t="s">
        <v>53</v>
      </c>
      <c r="C591" s="441">
        <f>theptohop(B591)</f>
        <v>1067.2860000000001</v>
      </c>
      <c r="D591" s="441">
        <v>1067.2860000000001</v>
      </c>
      <c r="E591" s="5"/>
      <c r="F591" s="345"/>
      <c r="G591" s="345"/>
      <c r="H591" s="345"/>
      <c r="I591" s="455"/>
      <c r="K591" s="508"/>
      <c r="L591" s="509"/>
    </row>
    <row r="592" spans="1:12" s="12" customFormat="1" ht="18.600000000000001" customHeight="1" outlineLevel="1">
      <c r="A592" s="7"/>
      <c r="B592" s="447" t="s">
        <v>54</v>
      </c>
      <c r="C592" s="441">
        <f>tt(B592)</f>
        <v>32.122199999999999</v>
      </c>
      <c r="D592" s="441">
        <v>32.122199999999999</v>
      </c>
      <c r="E592" s="5"/>
      <c r="F592" s="345"/>
      <c r="G592" s="345"/>
      <c r="H592" s="345">
        <f t="shared" ref="H592:H654" si="16">(F592+G592)*C592</f>
        <v>0</v>
      </c>
      <c r="I592" s="455"/>
      <c r="K592" s="508"/>
      <c r="L592" s="509"/>
    </row>
    <row r="593" spans="1:12" s="12" customFormat="1" ht="18.600000000000001" customHeight="1" outlineLevel="1">
      <c r="A593" s="7"/>
      <c r="B593" s="447" t="s">
        <v>55</v>
      </c>
      <c r="C593" s="441">
        <f>theptohop(B593)</f>
        <v>1340.6543999999999</v>
      </c>
      <c r="D593" s="441">
        <v>1340.6543999999999</v>
      </c>
      <c r="E593" s="5"/>
      <c r="F593" s="345"/>
      <c r="G593" s="345"/>
      <c r="H593" s="345">
        <f t="shared" si="16"/>
        <v>0</v>
      </c>
      <c r="I593" s="455"/>
      <c r="K593" s="508"/>
      <c r="L593" s="509"/>
    </row>
    <row r="594" spans="1:12" s="12" customFormat="1" ht="18.600000000000001" customHeight="1" outlineLevel="1">
      <c r="A594" s="7"/>
      <c r="B594" s="447" t="s">
        <v>56</v>
      </c>
      <c r="C594" s="441">
        <f>tt(B594)</f>
        <v>26.2818</v>
      </c>
      <c r="D594" s="441">
        <v>26.2818</v>
      </c>
      <c r="E594" s="5"/>
      <c r="F594" s="345"/>
      <c r="G594" s="345"/>
      <c r="H594" s="345">
        <f t="shared" si="16"/>
        <v>0</v>
      </c>
      <c r="I594" s="455"/>
      <c r="K594" s="508"/>
      <c r="L594" s="509"/>
    </row>
    <row r="595" spans="1:12" s="12" customFormat="1" ht="18.600000000000001" customHeight="1" outlineLevel="1">
      <c r="A595" s="7"/>
      <c r="B595" s="447" t="s">
        <v>91</v>
      </c>
      <c r="C595" s="441">
        <f>theptohop(B595)</f>
        <v>525.15671040000007</v>
      </c>
      <c r="D595" s="441">
        <v>525.15671040000007</v>
      </c>
      <c r="E595" s="5"/>
      <c r="F595" s="345"/>
      <c r="G595" s="345"/>
      <c r="H595" s="345">
        <f t="shared" si="16"/>
        <v>0</v>
      </c>
      <c r="I595" s="455"/>
      <c r="K595" s="508"/>
      <c r="L595" s="509"/>
    </row>
    <row r="596" spans="1:12" s="12" customFormat="1" ht="18.600000000000001" customHeight="1" outlineLevel="1">
      <c r="A596" s="7"/>
      <c r="B596" s="447" t="s">
        <v>57</v>
      </c>
      <c r="C596" s="441">
        <f>tt(B596)</f>
        <v>15.769079999999997</v>
      </c>
      <c r="D596" s="441">
        <v>15.769079999999997</v>
      </c>
      <c r="E596" s="5"/>
      <c r="F596" s="345"/>
      <c r="G596" s="345"/>
      <c r="H596" s="345">
        <f t="shared" si="16"/>
        <v>0</v>
      </c>
      <c r="I596" s="455"/>
      <c r="K596" s="508"/>
      <c r="L596" s="509"/>
    </row>
    <row r="597" spans="1:12" s="12" customFormat="1" ht="18.600000000000001" customHeight="1" outlineLevel="1">
      <c r="A597" s="7"/>
      <c r="B597" s="447" t="s">
        <v>92</v>
      </c>
      <c r="C597" s="441">
        <f>theptohop(B597)</f>
        <v>76.113600000000005</v>
      </c>
      <c r="D597" s="441">
        <v>76.113600000000005</v>
      </c>
      <c r="E597" s="5"/>
      <c r="F597" s="345"/>
      <c r="G597" s="345"/>
      <c r="H597" s="345">
        <f t="shared" si="16"/>
        <v>0</v>
      </c>
      <c r="I597" s="455"/>
      <c r="K597" s="508"/>
      <c r="L597" s="509"/>
    </row>
    <row r="598" spans="1:12" ht="18.600000000000001" customHeight="1" outlineLevel="1">
      <c r="A598" s="10"/>
      <c r="B598" s="9" t="s">
        <v>43</v>
      </c>
      <c r="C598" s="415"/>
      <c r="D598" s="415"/>
      <c r="E598" s="15"/>
      <c r="F598" s="345"/>
      <c r="G598" s="345"/>
      <c r="H598" s="345">
        <f t="shared" si="16"/>
        <v>0</v>
      </c>
      <c r="I598" s="15"/>
      <c r="K598" s="508"/>
      <c r="L598" s="509"/>
    </row>
    <row r="599" spans="1:12" s="12" customFormat="1" ht="18.600000000000001" customHeight="1" outlineLevel="1">
      <c r="A599" s="7"/>
      <c r="B599" s="447" t="s">
        <v>59</v>
      </c>
      <c r="C599" s="441">
        <f>theptohop(B599)</f>
        <v>12807.432000000001</v>
      </c>
      <c r="D599" s="441">
        <v>12807.432000000001</v>
      </c>
      <c r="E599" s="5"/>
      <c r="F599" s="345"/>
      <c r="G599" s="345"/>
      <c r="H599" s="345">
        <f t="shared" si="16"/>
        <v>0</v>
      </c>
      <c r="I599" s="455"/>
      <c r="K599" s="508"/>
      <c r="L599" s="509"/>
    </row>
    <row r="600" spans="1:12" s="12" customFormat="1" ht="18.600000000000001" customHeight="1" outlineLevel="1">
      <c r="A600" s="7"/>
      <c r="B600" s="447" t="s">
        <v>60</v>
      </c>
      <c r="C600" s="441">
        <f>tt(B600)</f>
        <v>385.46640000000002</v>
      </c>
      <c r="D600" s="441">
        <v>385.46640000000002</v>
      </c>
      <c r="E600" s="5"/>
      <c r="F600" s="345"/>
      <c r="G600" s="345"/>
      <c r="H600" s="345">
        <f t="shared" si="16"/>
        <v>0</v>
      </c>
      <c r="I600" s="455"/>
      <c r="K600" s="508"/>
      <c r="L600" s="509"/>
    </row>
    <row r="601" spans="1:12" s="12" customFormat="1" ht="18.600000000000001" customHeight="1" outlineLevel="1">
      <c r="A601" s="7"/>
      <c r="B601" s="447" t="s">
        <v>61</v>
      </c>
      <c r="C601" s="441">
        <f>theptohop(B601)</f>
        <v>16087.852800000001</v>
      </c>
      <c r="D601" s="441">
        <v>16087.852800000001</v>
      </c>
      <c r="E601" s="5"/>
      <c r="F601" s="345"/>
      <c r="G601" s="345"/>
      <c r="H601" s="345">
        <f t="shared" si="16"/>
        <v>0</v>
      </c>
      <c r="I601" s="455"/>
      <c r="K601" s="508"/>
      <c r="L601" s="509"/>
    </row>
    <row r="602" spans="1:12" s="12" customFormat="1" ht="18.600000000000001" customHeight="1" outlineLevel="1">
      <c r="A602" s="7"/>
      <c r="B602" s="447" t="s">
        <v>62</v>
      </c>
      <c r="C602" s="441">
        <f>tt(B602)</f>
        <v>315.38159999999999</v>
      </c>
      <c r="D602" s="441">
        <v>315.38159999999999</v>
      </c>
      <c r="E602" s="5"/>
      <c r="F602" s="345"/>
      <c r="G602" s="345"/>
      <c r="H602" s="345">
        <f t="shared" si="16"/>
        <v>0</v>
      </c>
      <c r="I602" s="455"/>
      <c r="K602" s="508"/>
      <c r="L602" s="509"/>
    </row>
    <row r="603" spans="1:12" s="12" customFormat="1" ht="18.600000000000001" customHeight="1" outlineLevel="1">
      <c r="A603" s="7"/>
      <c r="B603" s="447" t="s">
        <v>94</v>
      </c>
      <c r="C603" s="441">
        <f>theptohop(B603)</f>
        <v>6301.8805247999999</v>
      </c>
      <c r="D603" s="441">
        <v>6301.8805247999999</v>
      </c>
      <c r="E603" s="5"/>
      <c r="F603" s="345"/>
      <c r="G603" s="345"/>
      <c r="H603" s="345">
        <f t="shared" si="16"/>
        <v>0</v>
      </c>
      <c r="I603" s="455"/>
      <c r="K603" s="508"/>
      <c r="L603" s="509"/>
    </row>
    <row r="604" spans="1:12" s="12" customFormat="1" ht="18.600000000000001" customHeight="1" outlineLevel="1">
      <c r="A604" s="7"/>
      <c r="B604" s="447" t="s">
        <v>63</v>
      </c>
      <c r="C604" s="441">
        <f>tt(B604)</f>
        <v>189.22895999999997</v>
      </c>
      <c r="D604" s="441">
        <v>189.22895999999997</v>
      </c>
      <c r="E604" s="5"/>
      <c r="F604" s="345"/>
      <c r="G604" s="345"/>
      <c r="H604" s="345">
        <f t="shared" si="16"/>
        <v>0</v>
      </c>
      <c r="I604" s="455"/>
      <c r="K604" s="508"/>
      <c r="L604" s="509"/>
    </row>
    <row r="605" spans="1:12" s="12" customFormat="1" ht="18.600000000000001" customHeight="1" outlineLevel="1">
      <c r="A605" s="7"/>
      <c r="B605" s="447" t="s">
        <v>93</v>
      </c>
      <c r="C605" s="441">
        <f>theptohop(B605)</f>
        <v>913.36320000000001</v>
      </c>
      <c r="D605" s="441">
        <v>913.36320000000001</v>
      </c>
      <c r="E605" s="5"/>
      <c r="F605" s="345"/>
      <c r="G605" s="345"/>
      <c r="H605" s="345">
        <f t="shared" si="16"/>
        <v>0</v>
      </c>
      <c r="I605" s="455"/>
      <c r="K605" s="508"/>
      <c r="L605" s="509"/>
    </row>
    <row r="606" spans="1:12" s="12" customFormat="1" ht="18.600000000000001" customHeight="1" outlineLevel="1">
      <c r="A606" s="7"/>
      <c r="B606" s="9" t="s">
        <v>44</v>
      </c>
      <c r="C606" s="415"/>
      <c r="D606" s="415"/>
      <c r="E606" s="5"/>
      <c r="F606" s="345"/>
      <c r="G606" s="345"/>
      <c r="H606" s="345">
        <f t="shared" si="16"/>
        <v>0</v>
      </c>
      <c r="I606" s="455"/>
      <c r="K606" s="508"/>
      <c r="L606" s="509"/>
    </row>
    <row r="607" spans="1:12" s="12" customFormat="1" ht="18.600000000000001" customHeight="1" outlineLevel="1">
      <c r="A607" s="7"/>
      <c r="B607" s="447" t="s">
        <v>64</v>
      </c>
      <c r="C607" s="441">
        <f>theptohop(B607)</f>
        <v>633.024</v>
      </c>
      <c r="D607" s="441">
        <v>633.024</v>
      </c>
      <c r="E607" s="5"/>
      <c r="F607" s="345"/>
      <c r="G607" s="345"/>
      <c r="H607" s="345">
        <f t="shared" si="16"/>
        <v>0</v>
      </c>
      <c r="I607" s="455"/>
      <c r="K607" s="508"/>
      <c r="L607" s="509"/>
    </row>
    <row r="608" spans="1:12" s="12" customFormat="1" ht="18.600000000000001" customHeight="1" outlineLevel="1">
      <c r="A608" s="7"/>
      <c r="B608" s="447" t="s">
        <v>65</v>
      </c>
      <c r="C608" s="441">
        <f>tt(B608)</f>
        <v>21.609479999999998</v>
      </c>
      <c r="D608" s="441">
        <v>21.609479999999998</v>
      </c>
      <c r="E608" s="5"/>
      <c r="F608" s="345"/>
      <c r="G608" s="345"/>
      <c r="H608" s="345">
        <f t="shared" si="16"/>
        <v>0</v>
      </c>
      <c r="I608" s="455"/>
      <c r="K608" s="508"/>
      <c r="L608" s="509"/>
    </row>
    <row r="609" spans="1:12" s="12" customFormat="1" ht="18.600000000000001" customHeight="1" outlineLevel="1">
      <c r="A609" s="7"/>
      <c r="B609" s="447" t="s">
        <v>66</v>
      </c>
      <c r="C609" s="441">
        <f>theptohop(B609)</f>
        <v>674.84879999999998</v>
      </c>
      <c r="D609" s="441">
        <v>674.84879999999998</v>
      </c>
      <c r="E609" s="5"/>
      <c r="F609" s="345"/>
      <c r="G609" s="345"/>
      <c r="H609" s="345">
        <f t="shared" si="16"/>
        <v>0</v>
      </c>
      <c r="I609" s="455"/>
      <c r="K609" s="508"/>
      <c r="L609" s="509"/>
    </row>
    <row r="610" spans="1:12" s="12" customFormat="1" ht="18.600000000000001" customHeight="1" outlineLevel="1">
      <c r="A610" s="7"/>
      <c r="B610" s="447" t="s">
        <v>67</v>
      </c>
      <c r="C610" s="441">
        <f>tt(B610)</f>
        <v>12.440052000000001</v>
      </c>
      <c r="D610" s="441">
        <v>12.440052000000001</v>
      </c>
      <c r="E610" s="5"/>
      <c r="F610" s="345"/>
      <c r="G610" s="345"/>
      <c r="H610" s="345">
        <f t="shared" si="16"/>
        <v>0</v>
      </c>
      <c r="I610" s="455"/>
      <c r="K610" s="508"/>
      <c r="L610" s="509"/>
    </row>
    <row r="611" spans="1:12" s="12" customFormat="1" ht="18.600000000000001" customHeight="1" outlineLevel="1">
      <c r="A611" s="7"/>
      <c r="B611" s="447" t="s">
        <v>68</v>
      </c>
      <c r="C611" s="441">
        <f>theptohop(B611)</f>
        <v>466.5454704</v>
      </c>
      <c r="D611" s="441">
        <v>466.5454704</v>
      </c>
      <c r="E611" s="5"/>
      <c r="F611" s="345"/>
      <c r="G611" s="345"/>
      <c r="H611" s="345">
        <f t="shared" si="16"/>
        <v>0</v>
      </c>
      <c r="I611" s="455"/>
      <c r="K611" s="508"/>
      <c r="L611" s="509"/>
    </row>
    <row r="612" spans="1:12" s="12" customFormat="1" ht="18.600000000000001" customHeight="1" outlineLevel="1">
      <c r="A612" s="7"/>
      <c r="B612" s="447" t="s">
        <v>67</v>
      </c>
      <c r="C612" s="441">
        <f>tt(B612)</f>
        <v>12.440052000000001</v>
      </c>
      <c r="D612" s="441">
        <v>12.440052000000001</v>
      </c>
      <c r="E612" s="5"/>
      <c r="F612" s="345"/>
      <c r="G612" s="345"/>
      <c r="H612" s="345">
        <f t="shared" si="16"/>
        <v>0</v>
      </c>
      <c r="I612" s="455"/>
      <c r="K612" s="508"/>
      <c r="L612" s="509"/>
    </row>
    <row r="613" spans="1:12" s="12" customFormat="1" ht="18.600000000000001" customHeight="1" outlineLevel="1">
      <c r="A613" s="7"/>
      <c r="B613" s="447" t="s">
        <v>58</v>
      </c>
      <c r="C613" s="441">
        <f>theptohop(B613)</f>
        <v>98.344800000000006</v>
      </c>
      <c r="D613" s="441">
        <v>98.344800000000006</v>
      </c>
      <c r="E613" s="5"/>
      <c r="F613" s="345"/>
      <c r="G613" s="345"/>
      <c r="H613" s="345">
        <f t="shared" si="16"/>
        <v>0</v>
      </c>
      <c r="I613" s="455"/>
      <c r="K613" s="508"/>
      <c r="L613" s="509"/>
    </row>
    <row r="614" spans="1:12" s="12" customFormat="1" ht="18.600000000000001" customHeight="1" outlineLevel="1">
      <c r="A614" s="7"/>
      <c r="B614" s="447" t="s">
        <v>69</v>
      </c>
      <c r="C614" s="441">
        <f>theptohop(B614)</f>
        <v>402.92881920000002</v>
      </c>
      <c r="D614" s="441">
        <v>402.92881920000002</v>
      </c>
      <c r="E614" s="5"/>
      <c r="F614" s="345"/>
      <c r="G614" s="345"/>
      <c r="H614" s="345">
        <f t="shared" si="16"/>
        <v>0</v>
      </c>
      <c r="I614" s="455"/>
      <c r="K614" s="508"/>
      <c r="L614" s="509"/>
    </row>
    <row r="615" spans="1:12" s="12" customFormat="1" ht="18.600000000000001" customHeight="1" outlineLevel="1">
      <c r="A615" s="7"/>
      <c r="B615" s="447" t="s">
        <v>70</v>
      </c>
      <c r="C615" s="441">
        <f>theptohop(B615)</f>
        <v>20.980224</v>
      </c>
      <c r="D615" s="441">
        <v>20.980224</v>
      </c>
      <c r="E615" s="5"/>
      <c r="F615" s="345"/>
      <c r="G615" s="345"/>
      <c r="H615" s="345">
        <f t="shared" si="16"/>
        <v>0</v>
      </c>
      <c r="I615" s="455"/>
      <c r="K615" s="508"/>
      <c r="L615" s="509"/>
    </row>
    <row r="616" spans="1:12" s="12" customFormat="1" ht="18.600000000000001" customHeight="1" outlineLevel="1">
      <c r="A616" s="7"/>
      <c r="B616" s="447" t="s">
        <v>71</v>
      </c>
      <c r="C616" s="441">
        <f>tt(B616)</f>
        <v>7.5925199999999995</v>
      </c>
      <c r="D616" s="441">
        <v>7.5925199999999995</v>
      </c>
      <c r="E616" s="5"/>
      <c r="F616" s="345"/>
      <c r="G616" s="345"/>
      <c r="H616" s="345">
        <f t="shared" si="16"/>
        <v>0</v>
      </c>
      <c r="I616" s="455"/>
      <c r="K616" s="508"/>
      <c r="L616" s="509"/>
    </row>
    <row r="617" spans="1:12" s="12" customFormat="1" ht="18.600000000000001" customHeight="1" outlineLevel="1">
      <c r="A617" s="7"/>
      <c r="B617" s="9" t="s">
        <v>45</v>
      </c>
      <c r="C617" s="415"/>
      <c r="D617" s="415"/>
      <c r="E617" s="5"/>
      <c r="F617" s="345"/>
      <c r="G617" s="345"/>
      <c r="H617" s="345">
        <f t="shared" si="16"/>
        <v>0</v>
      </c>
      <c r="I617" s="455"/>
      <c r="K617" s="508"/>
      <c r="L617" s="509"/>
    </row>
    <row r="618" spans="1:12" s="12" customFormat="1" ht="18.600000000000001" customHeight="1" outlineLevel="1">
      <c r="A618" s="7"/>
      <c r="B618" s="447" t="s">
        <v>72</v>
      </c>
      <c r="C618" s="441">
        <f>theptohop(B618)</f>
        <v>6403.7160000000003</v>
      </c>
      <c r="D618" s="441">
        <v>6403.7160000000003</v>
      </c>
      <c r="E618" s="5"/>
      <c r="F618" s="345"/>
      <c r="G618" s="345"/>
      <c r="H618" s="345">
        <f t="shared" si="16"/>
        <v>0</v>
      </c>
      <c r="I618" s="455"/>
      <c r="K618" s="508"/>
      <c r="L618" s="509"/>
    </row>
    <row r="619" spans="1:12" s="12" customFormat="1" ht="18.600000000000001" customHeight="1" outlineLevel="1">
      <c r="A619" s="7"/>
      <c r="B619" s="447" t="s">
        <v>73</v>
      </c>
      <c r="C619" s="441">
        <f>tt(B619)</f>
        <v>192.73320000000001</v>
      </c>
      <c r="D619" s="441">
        <v>192.73320000000001</v>
      </c>
      <c r="E619" s="5"/>
      <c r="F619" s="345"/>
      <c r="G619" s="345"/>
      <c r="H619" s="345">
        <f t="shared" si="16"/>
        <v>0</v>
      </c>
      <c r="I619" s="455"/>
      <c r="K619" s="508"/>
      <c r="L619" s="509"/>
    </row>
    <row r="620" spans="1:12" s="12" customFormat="1" ht="18.600000000000001" customHeight="1" outlineLevel="1">
      <c r="A620" s="7"/>
      <c r="B620" s="447" t="s">
        <v>74</v>
      </c>
      <c r="C620" s="441">
        <f>theptohop(B620)</f>
        <v>8043.9264000000003</v>
      </c>
      <c r="D620" s="441">
        <v>8043.9264000000003</v>
      </c>
      <c r="E620" s="5"/>
      <c r="F620" s="345"/>
      <c r="G620" s="345"/>
      <c r="H620" s="345">
        <f t="shared" si="16"/>
        <v>0</v>
      </c>
      <c r="I620" s="455"/>
      <c r="K620" s="508"/>
      <c r="L620" s="509"/>
    </row>
    <row r="621" spans="1:12" s="12" customFormat="1" ht="18.600000000000001" customHeight="1" outlineLevel="1">
      <c r="A621" s="7"/>
      <c r="B621" s="447" t="s">
        <v>75</v>
      </c>
      <c r="C621" s="441">
        <f>tt(B621)</f>
        <v>157.6908</v>
      </c>
      <c r="D621" s="441">
        <v>157.6908</v>
      </c>
      <c r="E621" s="5"/>
      <c r="F621" s="345"/>
      <c r="G621" s="345"/>
      <c r="H621" s="345">
        <f t="shared" si="16"/>
        <v>0</v>
      </c>
      <c r="I621" s="455"/>
      <c r="K621" s="508"/>
      <c r="L621" s="509"/>
    </row>
    <row r="622" spans="1:12" s="12" customFormat="1" ht="18.600000000000001" customHeight="1" outlineLevel="1">
      <c r="A622" s="7"/>
      <c r="B622" s="447" t="s">
        <v>95</v>
      </c>
      <c r="C622" s="441">
        <f>theptohop(B622)</f>
        <v>3150.9402623999999</v>
      </c>
      <c r="D622" s="441">
        <v>3150.9402623999999</v>
      </c>
      <c r="E622" s="5"/>
      <c r="F622" s="345"/>
      <c r="G622" s="345"/>
      <c r="H622" s="345">
        <f t="shared" si="16"/>
        <v>0</v>
      </c>
      <c r="I622" s="455"/>
      <c r="K622" s="508"/>
      <c r="L622" s="509"/>
    </row>
    <row r="623" spans="1:12" s="12" customFormat="1" ht="18.600000000000001" customHeight="1" outlineLevel="1">
      <c r="A623" s="7"/>
      <c r="B623" s="447" t="s">
        <v>76</v>
      </c>
      <c r="C623" s="441">
        <f>tt(B623)</f>
        <v>94.614479999999986</v>
      </c>
      <c r="D623" s="441">
        <v>94.614479999999986</v>
      </c>
      <c r="E623" s="5"/>
      <c r="F623" s="345"/>
      <c r="G623" s="345"/>
      <c r="H623" s="345">
        <f t="shared" si="16"/>
        <v>0</v>
      </c>
      <c r="I623" s="455"/>
      <c r="K623" s="508"/>
      <c r="L623" s="509"/>
    </row>
    <row r="624" spans="1:12" s="12" customFormat="1" ht="18.600000000000001" customHeight="1" outlineLevel="1">
      <c r="A624" s="7"/>
      <c r="B624" s="447" t="s">
        <v>77</v>
      </c>
      <c r="C624" s="441">
        <f>theptohop(B624)</f>
        <v>590.06880000000001</v>
      </c>
      <c r="D624" s="441">
        <v>590.06880000000001</v>
      </c>
      <c r="E624" s="5"/>
      <c r="F624" s="345"/>
      <c r="G624" s="345"/>
      <c r="H624" s="345">
        <f t="shared" si="16"/>
        <v>0</v>
      </c>
      <c r="I624" s="455"/>
      <c r="K624" s="508"/>
      <c r="L624" s="509"/>
    </row>
    <row r="625" spans="1:12" s="12" customFormat="1" ht="18.600000000000001" customHeight="1" outlineLevel="1">
      <c r="A625" s="7"/>
      <c r="B625" s="447" t="s">
        <v>78</v>
      </c>
      <c r="C625" s="441">
        <f>theptohop(B625)</f>
        <v>2417.5729151999999</v>
      </c>
      <c r="D625" s="441">
        <v>2417.5729151999999</v>
      </c>
      <c r="E625" s="5"/>
      <c r="F625" s="345"/>
      <c r="G625" s="345"/>
      <c r="H625" s="345">
        <f t="shared" si="16"/>
        <v>0</v>
      </c>
      <c r="I625" s="455"/>
      <c r="K625" s="508"/>
      <c r="L625" s="509"/>
    </row>
    <row r="626" spans="1:12" s="12" customFormat="1" ht="18.600000000000001" customHeight="1" outlineLevel="1">
      <c r="A626" s="7"/>
      <c r="B626" s="447" t="s">
        <v>79</v>
      </c>
      <c r="C626" s="441">
        <f>theptohop(B626)</f>
        <v>125.88134400000001</v>
      </c>
      <c r="D626" s="441">
        <v>125.88134400000001</v>
      </c>
      <c r="E626" s="5"/>
      <c r="F626" s="345"/>
      <c r="G626" s="345"/>
      <c r="H626" s="345">
        <f t="shared" si="16"/>
        <v>0</v>
      </c>
      <c r="I626" s="455"/>
      <c r="K626" s="508"/>
      <c r="L626" s="509"/>
    </row>
    <row r="627" spans="1:12" s="12" customFormat="1" ht="18.600000000000001" customHeight="1" outlineLevel="1">
      <c r="A627" s="7"/>
      <c r="B627" s="447" t="s">
        <v>80</v>
      </c>
      <c r="C627" s="441">
        <f>tt(B627)</f>
        <v>45.555119999999995</v>
      </c>
      <c r="D627" s="441">
        <v>45.555119999999995</v>
      </c>
      <c r="E627" s="5"/>
      <c r="F627" s="345"/>
      <c r="G627" s="345"/>
      <c r="H627" s="345">
        <f t="shared" si="16"/>
        <v>0</v>
      </c>
      <c r="I627" s="455"/>
      <c r="K627" s="508"/>
      <c r="L627" s="509"/>
    </row>
    <row r="628" spans="1:12" s="12" customFormat="1" ht="18.600000000000001" customHeight="1" outlineLevel="1">
      <c r="A628" s="7"/>
      <c r="B628" s="9" t="s">
        <v>47</v>
      </c>
      <c r="C628" s="415"/>
      <c r="D628" s="415"/>
      <c r="E628" s="5"/>
      <c r="F628" s="345"/>
      <c r="G628" s="345"/>
      <c r="H628" s="345">
        <f t="shared" si="16"/>
        <v>0</v>
      </c>
      <c r="I628" s="455"/>
      <c r="K628" s="508"/>
      <c r="L628" s="509"/>
    </row>
    <row r="629" spans="1:12" s="12" customFormat="1" ht="18.600000000000001" customHeight="1" outlineLevel="1">
      <c r="A629" s="7"/>
      <c r="B629" s="447" t="s">
        <v>81</v>
      </c>
      <c r="C629" s="441">
        <f>theptohop(B629)</f>
        <v>814.82999999999993</v>
      </c>
      <c r="D629" s="441">
        <v>814.82999999999993</v>
      </c>
      <c r="E629" s="5"/>
      <c r="F629" s="345"/>
      <c r="G629" s="345"/>
      <c r="H629" s="345">
        <f t="shared" si="16"/>
        <v>0</v>
      </c>
      <c r="I629" s="455"/>
      <c r="K629" s="508"/>
      <c r="L629" s="509"/>
    </row>
    <row r="630" spans="1:12" s="12" customFormat="1" ht="18.600000000000001" customHeight="1" outlineLevel="1">
      <c r="A630" s="7"/>
      <c r="B630" s="447" t="s">
        <v>82</v>
      </c>
      <c r="C630" s="441">
        <f>theptohop(B630)</f>
        <v>950.63499999999999</v>
      </c>
      <c r="D630" s="441">
        <v>950.63499999999999</v>
      </c>
      <c r="E630" s="5"/>
      <c r="F630" s="345"/>
      <c r="G630" s="345"/>
      <c r="H630" s="345">
        <f t="shared" si="16"/>
        <v>0</v>
      </c>
      <c r="I630" s="455"/>
      <c r="K630" s="508"/>
      <c r="L630" s="509"/>
    </row>
    <row r="631" spans="1:12" s="12" customFormat="1" ht="18.600000000000001" customHeight="1" outlineLevel="1">
      <c r="A631" s="7"/>
      <c r="B631" s="447" t="s">
        <v>83</v>
      </c>
      <c r="C631" s="441">
        <f>theptohop(B631)</f>
        <v>1048.4146000000001</v>
      </c>
      <c r="D631" s="441">
        <v>1048.4146000000001</v>
      </c>
      <c r="E631" s="5"/>
      <c r="F631" s="345"/>
      <c r="G631" s="345"/>
      <c r="H631" s="345">
        <f t="shared" si="16"/>
        <v>0</v>
      </c>
      <c r="I631" s="455"/>
      <c r="K631" s="508"/>
      <c r="L631" s="509"/>
    </row>
    <row r="632" spans="1:12" s="12" customFormat="1" ht="18.600000000000001" customHeight="1" outlineLevel="1">
      <c r="A632" s="7"/>
      <c r="B632" s="447" t="s">
        <v>84</v>
      </c>
      <c r="C632" s="441">
        <f>tt(B632)</f>
        <v>66.580560000000006</v>
      </c>
      <c r="D632" s="441">
        <v>66.580560000000006</v>
      </c>
      <c r="E632" s="5"/>
      <c r="F632" s="345"/>
      <c r="G632" s="345"/>
      <c r="H632" s="345">
        <f t="shared" si="16"/>
        <v>0</v>
      </c>
      <c r="I632" s="455"/>
      <c r="K632" s="508"/>
      <c r="L632" s="509"/>
    </row>
    <row r="633" spans="1:12" s="12" customFormat="1" ht="18.600000000000001" customHeight="1" outlineLevel="1">
      <c r="A633" s="7"/>
      <c r="B633" s="447" t="s">
        <v>66</v>
      </c>
      <c r="C633" s="441">
        <f>theptohop(B633)</f>
        <v>674.84879999999998</v>
      </c>
      <c r="D633" s="441">
        <v>674.84879999999998</v>
      </c>
      <c r="E633" s="5"/>
      <c r="F633" s="345"/>
      <c r="G633" s="345"/>
      <c r="H633" s="345">
        <f t="shared" si="16"/>
        <v>0</v>
      </c>
      <c r="I633" s="455"/>
      <c r="K633" s="508"/>
      <c r="L633" s="509"/>
    </row>
    <row r="634" spans="1:12" s="12" customFormat="1" ht="18.600000000000001" customHeight="1" outlineLevel="1">
      <c r="A634" s="7"/>
      <c r="B634" s="447" t="s">
        <v>67</v>
      </c>
      <c r="C634" s="441">
        <f>tt(B634)</f>
        <v>12.440052000000001</v>
      </c>
      <c r="D634" s="441">
        <v>12.440052000000001</v>
      </c>
      <c r="E634" s="5"/>
      <c r="F634" s="345"/>
      <c r="G634" s="345"/>
      <c r="H634" s="345">
        <f t="shared" si="16"/>
        <v>0</v>
      </c>
      <c r="I634" s="455"/>
      <c r="K634" s="508"/>
      <c r="L634" s="509"/>
    </row>
    <row r="635" spans="1:12" s="12" customFormat="1" ht="18.600000000000001" customHeight="1" outlineLevel="1">
      <c r="A635" s="7"/>
      <c r="B635" s="447" t="s">
        <v>68</v>
      </c>
      <c r="C635" s="441">
        <f>theptohop(B635)</f>
        <v>466.5454704</v>
      </c>
      <c r="D635" s="441">
        <v>466.5454704</v>
      </c>
      <c r="E635" s="5"/>
      <c r="F635" s="345"/>
      <c r="G635" s="345"/>
      <c r="H635" s="345">
        <f t="shared" si="16"/>
        <v>0</v>
      </c>
      <c r="I635" s="455"/>
      <c r="K635" s="508"/>
      <c r="L635" s="509"/>
    </row>
    <row r="636" spans="1:12" s="12" customFormat="1" ht="18.600000000000001" customHeight="1" outlineLevel="1">
      <c r="A636" s="7"/>
      <c r="B636" s="447" t="s">
        <v>67</v>
      </c>
      <c r="C636" s="441">
        <f>tt(B636)</f>
        <v>12.440052000000001</v>
      </c>
      <c r="D636" s="441">
        <v>12.440052000000001</v>
      </c>
      <c r="E636" s="5"/>
      <c r="F636" s="345"/>
      <c r="G636" s="345"/>
      <c r="H636" s="345">
        <f t="shared" si="16"/>
        <v>0</v>
      </c>
      <c r="I636" s="455"/>
      <c r="K636" s="508"/>
      <c r="L636" s="509"/>
    </row>
    <row r="637" spans="1:12" s="12" customFormat="1" ht="18.600000000000001" customHeight="1" outlineLevel="1">
      <c r="A637" s="7"/>
      <c r="B637" s="447" t="s">
        <v>58</v>
      </c>
      <c r="C637" s="441">
        <f>theptohop(B637)</f>
        <v>98.344800000000006</v>
      </c>
      <c r="D637" s="441">
        <v>98.344800000000006</v>
      </c>
      <c r="E637" s="5"/>
      <c r="F637" s="345"/>
      <c r="G637" s="345"/>
      <c r="H637" s="345">
        <f t="shared" si="16"/>
        <v>0</v>
      </c>
      <c r="I637" s="455"/>
      <c r="K637" s="508"/>
      <c r="L637" s="509"/>
    </row>
    <row r="638" spans="1:12" s="12" customFormat="1" ht="18.600000000000001" customHeight="1" outlineLevel="1">
      <c r="A638" s="7"/>
      <c r="B638" s="9" t="s">
        <v>48</v>
      </c>
      <c r="C638" s="415"/>
      <c r="D638" s="415"/>
      <c r="E638" s="5"/>
      <c r="F638" s="345"/>
      <c r="G638" s="345"/>
      <c r="H638" s="345">
        <f t="shared" si="16"/>
        <v>0</v>
      </c>
      <c r="I638" s="455"/>
      <c r="K638" s="508"/>
      <c r="L638" s="509"/>
    </row>
    <row r="639" spans="1:12" s="12" customFormat="1" ht="18.600000000000001" customHeight="1" outlineLevel="1">
      <c r="A639" s="7"/>
      <c r="B639" s="447" t="s">
        <v>64</v>
      </c>
      <c r="C639" s="441">
        <f>theptohop(B639)</f>
        <v>633.024</v>
      </c>
      <c r="D639" s="441">
        <v>633.024</v>
      </c>
      <c r="E639" s="5"/>
      <c r="F639" s="345"/>
      <c r="G639" s="345"/>
      <c r="H639" s="345">
        <f t="shared" si="16"/>
        <v>0</v>
      </c>
      <c r="I639" s="455"/>
      <c r="K639" s="508"/>
      <c r="L639" s="509"/>
    </row>
    <row r="640" spans="1:12" s="12" customFormat="1" ht="18.600000000000001" customHeight="1" outlineLevel="1">
      <c r="A640" s="7"/>
      <c r="B640" s="447" t="s">
        <v>85</v>
      </c>
      <c r="C640" s="441">
        <f>theptohop(B640)</f>
        <v>738.52800000000002</v>
      </c>
      <c r="D640" s="441">
        <v>738.52800000000002</v>
      </c>
      <c r="E640" s="5"/>
      <c r="F640" s="345"/>
      <c r="G640" s="345"/>
      <c r="H640" s="345">
        <f t="shared" si="16"/>
        <v>0</v>
      </c>
      <c r="I640" s="455"/>
      <c r="K640" s="508"/>
      <c r="L640" s="509"/>
    </row>
    <row r="641" spans="1:12" s="12" customFormat="1" ht="18.600000000000001" customHeight="1" outlineLevel="1">
      <c r="A641" s="7"/>
      <c r="B641" s="447" t="s">
        <v>83</v>
      </c>
      <c r="C641" s="441">
        <f>theptohop(B641)</f>
        <v>1048.4146000000001</v>
      </c>
      <c r="D641" s="441">
        <v>1048.4146000000001</v>
      </c>
      <c r="E641" s="5"/>
      <c r="F641" s="345"/>
      <c r="G641" s="345"/>
      <c r="H641" s="345">
        <f t="shared" si="16"/>
        <v>0</v>
      </c>
      <c r="I641" s="455"/>
      <c r="K641" s="508"/>
      <c r="L641" s="509"/>
    </row>
    <row r="642" spans="1:12" s="12" customFormat="1" ht="18.600000000000001" customHeight="1" outlineLevel="1">
      <c r="A642" s="7"/>
      <c r="B642" s="447" t="s">
        <v>84</v>
      </c>
      <c r="C642" s="441">
        <f>tt(B642)</f>
        <v>66.580560000000006</v>
      </c>
      <c r="D642" s="441">
        <v>66.580560000000006</v>
      </c>
      <c r="E642" s="5"/>
      <c r="F642" s="345"/>
      <c r="G642" s="345"/>
      <c r="H642" s="345">
        <f t="shared" si="16"/>
        <v>0</v>
      </c>
      <c r="I642" s="455"/>
      <c r="K642" s="508"/>
      <c r="L642" s="509"/>
    </row>
    <row r="643" spans="1:12" s="12" customFormat="1" ht="18.600000000000001" customHeight="1" outlineLevel="1">
      <c r="A643" s="7"/>
      <c r="B643" s="447" t="s">
        <v>66</v>
      </c>
      <c r="C643" s="441">
        <f>theptohop(B643)</f>
        <v>674.84879999999998</v>
      </c>
      <c r="D643" s="441">
        <v>674.84879999999998</v>
      </c>
      <c r="E643" s="5"/>
      <c r="F643" s="345"/>
      <c r="G643" s="345"/>
      <c r="H643" s="345">
        <f t="shared" si="16"/>
        <v>0</v>
      </c>
      <c r="I643" s="455"/>
      <c r="K643" s="508"/>
      <c r="L643" s="509"/>
    </row>
    <row r="644" spans="1:12" s="12" customFormat="1" ht="18.600000000000001" customHeight="1" outlineLevel="1">
      <c r="A644" s="7"/>
      <c r="B644" s="447" t="s">
        <v>67</v>
      </c>
      <c r="C644" s="441">
        <f>tt(B644)</f>
        <v>12.440052000000001</v>
      </c>
      <c r="D644" s="441">
        <v>12.440052000000001</v>
      </c>
      <c r="E644" s="5"/>
      <c r="F644" s="345"/>
      <c r="G644" s="345"/>
      <c r="H644" s="345">
        <f t="shared" si="16"/>
        <v>0</v>
      </c>
      <c r="I644" s="455"/>
      <c r="K644" s="508"/>
      <c r="L644" s="509"/>
    </row>
    <row r="645" spans="1:12" s="12" customFormat="1" ht="18.600000000000001" customHeight="1" outlineLevel="1">
      <c r="A645" s="7"/>
      <c r="B645" s="447" t="s">
        <v>68</v>
      </c>
      <c r="C645" s="441">
        <f>theptohop(B645)</f>
        <v>466.5454704</v>
      </c>
      <c r="D645" s="441">
        <v>466.5454704</v>
      </c>
      <c r="E645" s="5"/>
      <c r="F645" s="345"/>
      <c r="G645" s="345"/>
      <c r="H645" s="345">
        <f t="shared" si="16"/>
        <v>0</v>
      </c>
      <c r="I645" s="455"/>
      <c r="K645" s="508"/>
      <c r="L645" s="509"/>
    </row>
    <row r="646" spans="1:12" s="12" customFormat="1" ht="18.600000000000001" customHeight="1" outlineLevel="1">
      <c r="A646" s="7"/>
      <c r="B646" s="447" t="s">
        <v>67</v>
      </c>
      <c r="C646" s="441">
        <f>tt(B646)</f>
        <v>12.440052000000001</v>
      </c>
      <c r="D646" s="441">
        <v>12.440052000000001</v>
      </c>
      <c r="E646" s="5"/>
      <c r="F646" s="345"/>
      <c r="G646" s="345"/>
      <c r="H646" s="345">
        <f t="shared" si="16"/>
        <v>0</v>
      </c>
      <c r="I646" s="455"/>
      <c r="K646" s="508"/>
      <c r="L646" s="509"/>
    </row>
    <row r="647" spans="1:12" s="12" customFormat="1" ht="18.600000000000001" customHeight="1" outlineLevel="1">
      <c r="A647" s="7"/>
      <c r="B647" s="447" t="s">
        <v>58</v>
      </c>
      <c r="C647" s="441">
        <f>theptohop(B647)</f>
        <v>98.344800000000006</v>
      </c>
      <c r="D647" s="441">
        <v>98.344800000000006</v>
      </c>
      <c r="E647" s="5"/>
      <c r="F647" s="345"/>
      <c r="G647" s="345"/>
      <c r="H647" s="345">
        <f t="shared" si="16"/>
        <v>0</v>
      </c>
      <c r="I647" s="455"/>
      <c r="K647" s="508"/>
      <c r="L647" s="509"/>
    </row>
    <row r="648" spans="1:12" s="12" customFormat="1" ht="18.600000000000001" customHeight="1" outlineLevel="1">
      <c r="A648" s="7"/>
      <c r="B648" s="9" t="s">
        <v>49</v>
      </c>
      <c r="C648" s="441"/>
      <c r="D648" s="441"/>
      <c r="E648" s="5"/>
      <c r="F648" s="345"/>
      <c r="G648" s="345"/>
      <c r="H648" s="345">
        <f t="shared" si="16"/>
        <v>0</v>
      </c>
      <c r="I648" s="455"/>
      <c r="K648" s="508"/>
      <c r="L648" s="509"/>
    </row>
    <row r="649" spans="1:12" s="12" customFormat="1" ht="18.600000000000001" customHeight="1" outlineLevel="1">
      <c r="A649" s="7"/>
      <c r="B649" s="447" t="s">
        <v>86</v>
      </c>
      <c r="C649" s="441">
        <f>theptohop(B649)</f>
        <v>1536.2226432</v>
      </c>
      <c r="D649" s="441">
        <v>1536.2226432</v>
      </c>
      <c r="E649" s="5"/>
      <c r="F649" s="345"/>
      <c r="G649" s="345"/>
      <c r="H649" s="345">
        <f t="shared" si="16"/>
        <v>0</v>
      </c>
      <c r="I649" s="455"/>
      <c r="K649" s="508"/>
      <c r="L649" s="509"/>
    </row>
    <row r="650" spans="1:12" s="12" customFormat="1" ht="18.600000000000001" customHeight="1" outlineLevel="1">
      <c r="A650" s="7"/>
      <c r="B650" s="447" t="s">
        <v>87</v>
      </c>
      <c r="C650" s="441">
        <f>theptohop(B650)</f>
        <v>62.940672000000006</v>
      </c>
      <c r="D650" s="441">
        <v>62.940672000000006</v>
      </c>
      <c r="E650" s="5"/>
      <c r="F650" s="345"/>
      <c r="G650" s="345"/>
      <c r="H650" s="345">
        <f t="shared" si="16"/>
        <v>0</v>
      </c>
      <c r="I650" s="455"/>
      <c r="K650" s="508"/>
      <c r="L650" s="509"/>
    </row>
    <row r="651" spans="1:12" s="12" customFormat="1" ht="18.600000000000001" customHeight="1" outlineLevel="1">
      <c r="A651" s="7"/>
      <c r="B651" s="447" t="s">
        <v>88</v>
      </c>
      <c r="C651" s="441">
        <f>tt(B651)</f>
        <v>30.662099999999995</v>
      </c>
      <c r="D651" s="441">
        <v>30.662099999999995</v>
      </c>
      <c r="E651" s="5"/>
      <c r="F651" s="345"/>
      <c r="G651" s="345"/>
      <c r="H651" s="345">
        <f t="shared" si="16"/>
        <v>0</v>
      </c>
      <c r="I651" s="455"/>
      <c r="K651" s="508"/>
      <c r="L651" s="509"/>
    </row>
    <row r="652" spans="1:12" s="12" customFormat="1" ht="18.600000000000001" customHeight="1" outlineLevel="1">
      <c r="A652" s="7"/>
      <c r="B652" s="9" t="s">
        <v>50</v>
      </c>
      <c r="C652" s="441"/>
      <c r="D652" s="441"/>
      <c r="E652" s="5"/>
      <c r="F652" s="345"/>
      <c r="G652" s="345"/>
      <c r="H652" s="345">
        <f t="shared" si="16"/>
        <v>0</v>
      </c>
      <c r="I652" s="455"/>
      <c r="K652" s="508"/>
      <c r="L652" s="509"/>
    </row>
    <row r="653" spans="1:12" s="12" customFormat="1" ht="18.600000000000001" customHeight="1" outlineLevel="1">
      <c r="A653" s="7"/>
      <c r="B653" s="447" t="s">
        <v>89</v>
      </c>
      <c r="C653" s="441">
        <f>theptohop(B653)</f>
        <v>402.92881920000002</v>
      </c>
      <c r="D653" s="441">
        <v>402.92881920000002</v>
      </c>
      <c r="E653" s="5"/>
      <c r="F653" s="345"/>
      <c r="G653" s="345"/>
      <c r="H653" s="345">
        <f t="shared" si="16"/>
        <v>0</v>
      </c>
      <c r="I653" s="455"/>
      <c r="K653" s="508"/>
      <c r="L653" s="509"/>
    </row>
    <row r="654" spans="1:12" s="12" customFormat="1" ht="18.600000000000001" customHeight="1" outlineLevel="1">
      <c r="A654" s="7"/>
      <c r="B654" s="447" t="s">
        <v>70</v>
      </c>
      <c r="C654" s="441">
        <f>theptohop(B654)</f>
        <v>20.980224</v>
      </c>
      <c r="D654" s="441">
        <v>20.980224</v>
      </c>
      <c r="E654" s="5"/>
      <c r="F654" s="345"/>
      <c r="G654" s="345"/>
      <c r="H654" s="345">
        <f t="shared" si="16"/>
        <v>0</v>
      </c>
      <c r="I654" s="455"/>
      <c r="K654" s="508"/>
      <c r="L654" s="509"/>
    </row>
    <row r="655" spans="1:12" s="12" customFormat="1" ht="18.600000000000001" customHeight="1" outlineLevel="1">
      <c r="A655" s="7"/>
      <c r="B655" s="447" t="s">
        <v>90</v>
      </c>
      <c r="C655" s="441">
        <f>tt(B655)</f>
        <v>10.220699999999999</v>
      </c>
      <c r="D655" s="441">
        <v>10.220699999999999</v>
      </c>
      <c r="E655" s="5"/>
      <c r="F655" s="345"/>
      <c r="G655" s="345"/>
      <c r="H655" s="345">
        <f t="shared" ref="H655:H718" si="17">(F655+G655)*C655</f>
        <v>0</v>
      </c>
      <c r="I655" s="455"/>
      <c r="K655" s="508"/>
      <c r="L655" s="509"/>
    </row>
    <row r="656" spans="1:12" ht="18.600000000000001" customHeight="1" outlineLevel="1">
      <c r="A656" s="10"/>
      <c r="B656" s="9" t="s">
        <v>51</v>
      </c>
      <c r="C656" s="415"/>
      <c r="D656" s="415"/>
      <c r="E656" s="15"/>
      <c r="F656" s="345"/>
      <c r="G656" s="345"/>
      <c r="H656" s="345">
        <f t="shared" si="17"/>
        <v>0</v>
      </c>
      <c r="I656" s="15"/>
      <c r="K656" s="508"/>
      <c r="L656" s="509"/>
    </row>
    <row r="657" spans="1:15" s="612" customFormat="1" ht="18.600000000000001" customHeight="1" outlineLevel="1">
      <c r="A657" s="608"/>
      <c r="B657" s="609" t="s">
        <v>1574</v>
      </c>
      <c r="C657" s="610">
        <f>theptohop(B657)</f>
        <v>8336.2289999999994</v>
      </c>
      <c r="D657" s="610">
        <v>10988.665499999999</v>
      </c>
      <c r="E657" s="570"/>
      <c r="F657" s="563"/>
      <c r="G657" s="563"/>
      <c r="H657" s="563">
        <f t="shared" si="17"/>
        <v>0</v>
      </c>
      <c r="I657" s="611"/>
      <c r="K657" s="592"/>
      <c r="L657" s="593"/>
    </row>
    <row r="658" spans="1:15" ht="18.600000000000001" customHeight="1">
      <c r="A658" s="190">
        <v>2</v>
      </c>
      <c r="B658" s="451" t="s">
        <v>23</v>
      </c>
      <c r="C658" s="415"/>
      <c r="D658" s="415"/>
      <c r="E658" s="5"/>
      <c r="F658" s="345"/>
      <c r="G658" s="345"/>
      <c r="H658" s="345"/>
      <c r="I658" s="15"/>
      <c r="K658" s="508"/>
      <c r="L658" s="509"/>
    </row>
    <row r="659" spans="1:15" s="172" customFormat="1" ht="18.600000000000001" customHeight="1">
      <c r="A659" s="171" t="s">
        <v>7</v>
      </c>
      <c r="B659" s="448" t="s">
        <v>34</v>
      </c>
      <c r="C659" s="401">
        <f>SUM(C661:C663)*1.05</f>
        <v>738.90600000000006</v>
      </c>
      <c r="D659" s="401">
        <v>738.90600000000006</v>
      </c>
      <c r="E659" s="5" t="s">
        <v>3</v>
      </c>
      <c r="F659" s="345"/>
      <c r="G659" s="345"/>
      <c r="H659" s="345">
        <f t="shared" si="17"/>
        <v>0</v>
      </c>
      <c r="I659" s="5"/>
      <c r="K659" s="508"/>
      <c r="L659" s="509"/>
    </row>
    <row r="660" spans="1:15" ht="18.600000000000001" customHeight="1" outlineLevel="1">
      <c r="A660" s="10"/>
      <c r="B660" s="9" t="s">
        <v>251</v>
      </c>
      <c r="C660" s="415"/>
      <c r="D660" s="415"/>
      <c r="E660" s="15"/>
      <c r="F660" s="345"/>
      <c r="G660" s="345"/>
      <c r="H660" s="345">
        <f t="shared" si="17"/>
        <v>0</v>
      </c>
      <c r="I660" s="15"/>
      <c r="K660" s="508"/>
      <c r="L660" s="509"/>
    </row>
    <row r="661" spans="1:15" s="12" customFormat="1" ht="18.600000000000001" customHeight="1" outlineLevel="1">
      <c r="A661" s="7"/>
      <c r="B661" s="447" t="s">
        <v>52</v>
      </c>
      <c r="C661" s="441">
        <f>tt(B661)</f>
        <v>308.48</v>
      </c>
      <c r="D661" s="441">
        <v>308.48</v>
      </c>
      <c r="E661" s="5"/>
      <c r="F661" s="345"/>
      <c r="G661" s="345"/>
      <c r="H661" s="345">
        <f t="shared" si="17"/>
        <v>0</v>
      </c>
      <c r="I661" s="455"/>
      <c r="K661" s="508"/>
      <c r="L661" s="509"/>
    </row>
    <row r="662" spans="1:15" s="12" customFormat="1" ht="18.600000000000001" customHeight="1" outlineLevel="1">
      <c r="A662" s="7"/>
      <c r="B662" s="9" t="s">
        <v>253</v>
      </c>
      <c r="C662" s="441"/>
      <c r="D662" s="441"/>
      <c r="E662" s="5"/>
      <c r="F662" s="345"/>
      <c r="G662" s="345"/>
      <c r="H662" s="345">
        <f t="shared" si="17"/>
        <v>0</v>
      </c>
      <c r="I662" s="455"/>
      <c r="K662" s="508"/>
      <c r="L662" s="509"/>
    </row>
    <row r="663" spans="1:15" s="12" customFormat="1" ht="18.600000000000001" customHeight="1" outlineLevel="1">
      <c r="A663" s="7"/>
      <c r="B663" s="447" t="s">
        <v>254</v>
      </c>
      <c r="C663" s="441">
        <f>tt(B663)</f>
        <v>395.24</v>
      </c>
      <c r="D663" s="441">
        <v>395.24</v>
      </c>
      <c r="E663" s="5"/>
      <c r="F663" s="345"/>
      <c r="G663" s="345"/>
      <c r="H663" s="345">
        <f t="shared" si="17"/>
        <v>0</v>
      </c>
      <c r="I663" s="455"/>
      <c r="K663" s="508"/>
      <c r="L663" s="509"/>
    </row>
    <row r="664" spans="1:15" ht="18.600000000000001" customHeight="1">
      <c r="A664" s="10">
        <v>3</v>
      </c>
      <c r="B664" s="405" t="s">
        <v>24</v>
      </c>
      <c r="C664" s="415">
        <f>SUM(C665:C732)*1.05</f>
        <v>7929.7323369600026</v>
      </c>
      <c r="D664" s="415">
        <v>7929.7323369600026</v>
      </c>
      <c r="E664" s="5" t="s">
        <v>3</v>
      </c>
      <c r="F664" s="345"/>
      <c r="G664" s="345"/>
      <c r="H664" s="345">
        <f t="shared" si="17"/>
        <v>0</v>
      </c>
      <c r="I664" s="15"/>
      <c r="K664" s="508"/>
      <c r="L664" s="509"/>
    </row>
    <row r="665" spans="1:15" ht="18.600000000000001" customHeight="1" outlineLevel="1">
      <c r="A665" s="10" t="s">
        <v>7</v>
      </c>
      <c r="B665" s="405" t="s">
        <v>26</v>
      </c>
      <c r="C665" s="415"/>
      <c r="D665" s="415"/>
      <c r="E665" s="15"/>
      <c r="F665" s="345"/>
      <c r="G665" s="345"/>
      <c r="H665" s="345">
        <f t="shared" si="17"/>
        <v>0</v>
      </c>
      <c r="I665" s="15"/>
      <c r="K665" s="508"/>
      <c r="L665" s="509"/>
    </row>
    <row r="666" spans="1:15" ht="18.600000000000001" customHeight="1" outlineLevel="1">
      <c r="A666" s="10"/>
      <c r="B666" s="9" t="s">
        <v>99</v>
      </c>
      <c r="C666" s="415"/>
      <c r="D666" s="415"/>
      <c r="E666" s="15"/>
      <c r="F666" s="345"/>
      <c r="G666" s="345"/>
      <c r="H666" s="345">
        <f t="shared" si="17"/>
        <v>0</v>
      </c>
      <c r="I666" s="15"/>
      <c r="K666" s="508"/>
      <c r="L666" s="509"/>
    </row>
    <row r="667" spans="1:15" s="12" customFormat="1" ht="18.600000000000001" customHeight="1" outlineLevel="1">
      <c r="A667" s="7"/>
      <c r="B667" s="447" t="s">
        <v>97</v>
      </c>
      <c r="C667" s="441">
        <f>tt(B667)</f>
        <v>51.496000000000002</v>
      </c>
      <c r="D667" s="441">
        <v>51.496000000000002</v>
      </c>
      <c r="E667" s="5"/>
      <c r="F667" s="345"/>
      <c r="G667" s="345"/>
      <c r="H667" s="345">
        <f t="shared" si="17"/>
        <v>0</v>
      </c>
      <c r="I667" s="455"/>
      <c r="K667" s="508"/>
      <c r="L667" s="509"/>
    </row>
    <row r="668" spans="1:15" s="12" customFormat="1" ht="18.600000000000001" customHeight="1" outlineLevel="1">
      <c r="A668" s="7"/>
      <c r="B668" s="447" t="s">
        <v>98</v>
      </c>
      <c r="C668" s="441">
        <f>tt(B668)</f>
        <v>20.096</v>
      </c>
      <c r="D668" s="441">
        <v>20.096</v>
      </c>
      <c r="E668" s="5"/>
      <c r="F668" s="345"/>
      <c r="G668" s="345"/>
      <c r="H668" s="345">
        <f t="shared" si="17"/>
        <v>0</v>
      </c>
      <c r="I668" s="455"/>
      <c r="K668" s="508"/>
      <c r="L668" s="509"/>
    </row>
    <row r="669" spans="1:15" ht="18.600000000000001" customHeight="1" outlineLevel="1">
      <c r="A669" s="10"/>
      <c r="B669" s="9" t="s">
        <v>100</v>
      </c>
      <c r="C669" s="415"/>
      <c r="D669" s="415"/>
      <c r="E669" s="15"/>
      <c r="F669" s="345"/>
      <c r="G669" s="345"/>
      <c r="H669" s="345">
        <f t="shared" si="17"/>
        <v>0</v>
      </c>
      <c r="I669" s="15"/>
      <c r="K669" s="508"/>
      <c r="L669" s="509"/>
    </row>
    <row r="670" spans="1:15" s="12" customFormat="1" ht="18.600000000000001" customHeight="1" outlineLevel="1">
      <c r="A670" s="7"/>
      <c r="B670" s="447" t="s">
        <v>101</v>
      </c>
      <c r="C670" s="441">
        <f>tt(B670)</f>
        <v>643.69999999999993</v>
      </c>
      <c r="D670" s="441">
        <v>643.69999999999993</v>
      </c>
      <c r="E670" s="5"/>
      <c r="F670" s="345"/>
      <c r="G670" s="345"/>
      <c r="H670" s="345">
        <f t="shared" si="17"/>
        <v>0</v>
      </c>
      <c r="I670" s="455"/>
      <c r="K670" s="508"/>
      <c r="L670" s="509"/>
    </row>
    <row r="671" spans="1:15" s="12" customFormat="1" ht="18.600000000000001" customHeight="1" outlineLevel="1">
      <c r="A671" s="7"/>
      <c r="B671" s="447" t="s">
        <v>102</v>
      </c>
      <c r="C671" s="441">
        <f>tt(B671)</f>
        <v>200.96</v>
      </c>
      <c r="D671" s="441">
        <v>200.96</v>
      </c>
      <c r="E671" s="5"/>
      <c r="F671" s="345"/>
      <c r="G671" s="345"/>
      <c r="H671" s="345">
        <f t="shared" si="17"/>
        <v>0</v>
      </c>
      <c r="I671" s="455"/>
      <c r="K671" s="508"/>
      <c r="L671" s="509"/>
      <c r="O671" s="45"/>
    </row>
    <row r="672" spans="1:15" ht="18.600000000000001" customHeight="1" outlineLevel="1">
      <c r="A672" s="10"/>
      <c r="B672" s="9" t="s">
        <v>103</v>
      </c>
      <c r="C672" s="415"/>
      <c r="D672" s="415"/>
      <c r="E672" s="15"/>
      <c r="F672" s="345"/>
      <c r="G672" s="345"/>
      <c r="H672" s="345">
        <f t="shared" si="17"/>
        <v>0</v>
      </c>
      <c r="I672" s="15"/>
      <c r="K672" s="508"/>
      <c r="L672" s="509"/>
      <c r="O672" s="46"/>
    </row>
    <row r="673" spans="1:12" s="12" customFormat="1" ht="18.600000000000001" customHeight="1" outlineLevel="1">
      <c r="A673" s="7"/>
      <c r="B673" s="447" t="s">
        <v>104</v>
      </c>
      <c r="C673" s="441">
        <f>tt(B673)</f>
        <v>128.73999999999998</v>
      </c>
      <c r="D673" s="441">
        <v>128.73999999999998</v>
      </c>
      <c r="E673" s="5"/>
      <c r="F673" s="345"/>
      <c r="G673" s="345"/>
      <c r="H673" s="345">
        <f t="shared" si="17"/>
        <v>0</v>
      </c>
      <c r="I673" s="455"/>
      <c r="K673" s="508"/>
      <c r="L673" s="509"/>
    </row>
    <row r="674" spans="1:12" s="12" customFormat="1" ht="18.600000000000001" customHeight="1" outlineLevel="1">
      <c r="A674" s="7"/>
      <c r="B674" s="447" t="s">
        <v>105</v>
      </c>
      <c r="C674" s="441">
        <f>tt(B674)</f>
        <v>40.192</v>
      </c>
      <c r="D674" s="441">
        <v>40.192</v>
      </c>
      <c r="E674" s="5"/>
      <c r="F674" s="345"/>
      <c r="G674" s="345"/>
      <c r="H674" s="345">
        <f t="shared" si="17"/>
        <v>0</v>
      </c>
      <c r="I674" s="455"/>
      <c r="K674" s="508"/>
      <c r="L674" s="509"/>
    </row>
    <row r="675" spans="1:12" ht="18.600000000000001" customHeight="1" outlineLevel="1">
      <c r="A675" s="10"/>
      <c r="B675" s="9" t="s">
        <v>106</v>
      </c>
      <c r="C675" s="415"/>
      <c r="D675" s="415"/>
      <c r="E675" s="15"/>
      <c r="F675" s="345"/>
      <c r="G675" s="345"/>
      <c r="H675" s="345">
        <f t="shared" si="17"/>
        <v>0</v>
      </c>
      <c r="I675" s="15"/>
      <c r="K675" s="508"/>
      <c r="L675" s="509"/>
    </row>
    <row r="676" spans="1:12" s="12" customFormat="1" ht="18.600000000000001" customHeight="1" outlineLevel="1">
      <c r="A676" s="7"/>
      <c r="B676" s="447" t="s">
        <v>107</v>
      </c>
      <c r="C676" s="441">
        <f>tt(B676)</f>
        <v>37.68</v>
      </c>
      <c r="D676" s="441">
        <v>37.68</v>
      </c>
      <c r="E676" s="5"/>
      <c r="F676" s="345"/>
      <c r="G676" s="345"/>
      <c r="H676" s="345">
        <f t="shared" si="17"/>
        <v>0</v>
      </c>
      <c r="I676" s="455"/>
      <c r="K676" s="508"/>
      <c r="L676" s="509"/>
    </row>
    <row r="677" spans="1:12" s="12" customFormat="1" ht="18.600000000000001" customHeight="1" outlineLevel="1">
      <c r="A677" s="7"/>
      <c r="B677" s="447" t="s">
        <v>108</v>
      </c>
      <c r="C677" s="441">
        <f>tt(B677)</f>
        <v>10.048</v>
      </c>
      <c r="D677" s="441">
        <v>10.048</v>
      </c>
      <c r="E677" s="5"/>
      <c r="F677" s="345"/>
      <c r="G677" s="345"/>
      <c r="H677" s="345">
        <f t="shared" si="17"/>
        <v>0</v>
      </c>
      <c r="I677" s="455"/>
      <c r="K677" s="508"/>
      <c r="L677" s="509"/>
    </row>
    <row r="678" spans="1:12" ht="18.600000000000001" customHeight="1" outlineLevel="1">
      <c r="A678" s="10" t="s">
        <v>7</v>
      </c>
      <c r="B678" s="405" t="s">
        <v>27</v>
      </c>
      <c r="C678" s="415"/>
      <c r="D678" s="415"/>
      <c r="E678" s="15"/>
      <c r="F678" s="345"/>
      <c r="G678" s="345"/>
      <c r="H678" s="345">
        <f t="shared" si="17"/>
        <v>0</v>
      </c>
      <c r="I678" s="15"/>
      <c r="K678" s="508"/>
      <c r="L678" s="509"/>
    </row>
    <row r="679" spans="1:12" ht="18.600000000000001" customHeight="1" outlineLevel="1">
      <c r="A679" s="10"/>
      <c r="B679" s="9" t="s">
        <v>109</v>
      </c>
      <c r="C679" s="415"/>
      <c r="D679" s="415"/>
      <c r="E679" s="15"/>
      <c r="F679" s="345"/>
      <c r="G679" s="345"/>
      <c r="H679" s="345">
        <f t="shared" si="17"/>
        <v>0</v>
      </c>
      <c r="I679" s="15"/>
      <c r="K679" s="508"/>
      <c r="L679" s="509"/>
    </row>
    <row r="680" spans="1:12" s="12" customFormat="1" ht="18.600000000000001" customHeight="1" outlineLevel="1">
      <c r="A680" s="7"/>
      <c r="B680" s="447" t="s">
        <v>110</v>
      </c>
      <c r="C680" s="441">
        <f>tt(B680)</f>
        <v>1367.1208320000003</v>
      </c>
      <c r="D680" s="441">
        <v>1367.1208320000003</v>
      </c>
      <c r="E680" s="5"/>
      <c r="F680" s="345"/>
      <c r="G680" s="345"/>
      <c r="H680" s="345">
        <f t="shared" si="17"/>
        <v>0</v>
      </c>
      <c r="I680" s="455"/>
      <c r="K680" s="508"/>
      <c r="L680" s="509"/>
    </row>
    <row r="681" spans="1:12" s="12" customFormat="1" ht="18.600000000000001" customHeight="1" outlineLevel="1">
      <c r="A681" s="7"/>
      <c r="B681" s="447" t="s">
        <v>111</v>
      </c>
      <c r="C681" s="441">
        <f>tt(B681)</f>
        <v>577.03152</v>
      </c>
      <c r="D681" s="441">
        <v>577.03152</v>
      </c>
      <c r="E681" s="5"/>
      <c r="F681" s="345"/>
      <c r="G681" s="345"/>
      <c r="H681" s="345">
        <f t="shared" si="17"/>
        <v>0</v>
      </c>
      <c r="I681" s="455"/>
      <c r="K681" s="508"/>
      <c r="L681" s="509"/>
    </row>
    <row r="682" spans="1:12" s="12" customFormat="1" ht="18.600000000000001" customHeight="1" outlineLevel="1">
      <c r="A682" s="7"/>
      <c r="B682" s="447" t="s">
        <v>112</v>
      </c>
      <c r="C682" s="441">
        <f>tt(B682)</f>
        <v>399.48335999999995</v>
      </c>
      <c r="D682" s="441">
        <v>399.48335999999995</v>
      </c>
      <c r="E682" s="5"/>
      <c r="F682" s="345"/>
      <c r="G682" s="345"/>
      <c r="H682" s="345">
        <f t="shared" si="17"/>
        <v>0</v>
      </c>
      <c r="I682" s="455"/>
      <c r="K682" s="508"/>
      <c r="L682" s="509"/>
    </row>
    <row r="683" spans="1:12" s="12" customFormat="1" ht="18.600000000000001" customHeight="1" outlineLevel="1">
      <c r="A683" s="7"/>
      <c r="B683" s="447" t="s">
        <v>113</v>
      </c>
      <c r="C683" s="441">
        <f>tt(B683)</f>
        <v>143.184</v>
      </c>
      <c r="D683" s="441">
        <v>143.184</v>
      </c>
      <c r="E683" s="5"/>
      <c r="F683" s="345"/>
      <c r="G683" s="345"/>
      <c r="H683" s="345">
        <f t="shared" si="17"/>
        <v>0</v>
      </c>
      <c r="I683" s="455"/>
      <c r="K683" s="508"/>
      <c r="L683" s="509"/>
    </row>
    <row r="684" spans="1:12" s="12" customFormat="1" ht="18.600000000000001" customHeight="1" outlineLevel="1">
      <c r="A684" s="7"/>
      <c r="B684" s="447" t="s">
        <v>128</v>
      </c>
      <c r="C684" s="441">
        <f>tt(B684)</f>
        <v>153.13528800000003</v>
      </c>
      <c r="D684" s="441">
        <v>153.13528800000003</v>
      </c>
      <c r="E684" s="5"/>
      <c r="F684" s="345"/>
      <c r="G684" s="345"/>
      <c r="H684" s="345">
        <f t="shared" si="17"/>
        <v>0</v>
      </c>
      <c r="I684" s="455"/>
      <c r="K684" s="508"/>
      <c r="L684" s="509"/>
    </row>
    <row r="685" spans="1:12" ht="18.600000000000001" customHeight="1" outlineLevel="1">
      <c r="A685" s="10"/>
      <c r="B685" s="9" t="s">
        <v>114</v>
      </c>
      <c r="C685" s="415"/>
      <c r="D685" s="415"/>
      <c r="E685" s="15"/>
      <c r="F685" s="345"/>
      <c r="G685" s="345"/>
      <c r="H685" s="345">
        <f t="shared" si="17"/>
        <v>0</v>
      </c>
      <c r="I685" s="15"/>
      <c r="K685" s="508"/>
      <c r="L685" s="509"/>
    </row>
    <row r="686" spans="1:12" s="12" customFormat="1" ht="18.600000000000001" customHeight="1" outlineLevel="1">
      <c r="A686" s="7"/>
      <c r="B686" s="447" t="s">
        <v>115</v>
      </c>
      <c r="C686" s="441">
        <f>tt(B686)</f>
        <v>807.84412800000007</v>
      </c>
      <c r="D686" s="441">
        <v>807.84412800000007</v>
      </c>
      <c r="E686" s="5"/>
      <c r="F686" s="345"/>
      <c r="G686" s="345"/>
      <c r="H686" s="345">
        <f t="shared" si="17"/>
        <v>0</v>
      </c>
      <c r="I686" s="455"/>
      <c r="K686" s="508"/>
      <c r="L686" s="509"/>
    </row>
    <row r="687" spans="1:12" s="12" customFormat="1" ht="18.600000000000001" customHeight="1" outlineLevel="1">
      <c r="A687" s="7"/>
      <c r="B687" s="447" t="s">
        <v>116</v>
      </c>
      <c r="C687" s="441">
        <f>tt(B687)</f>
        <v>71.591999999999999</v>
      </c>
      <c r="D687" s="441">
        <v>71.591999999999999</v>
      </c>
      <c r="E687" s="5"/>
      <c r="F687" s="345"/>
      <c r="G687" s="345"/>
      <c r="H687" s="345">
        <f t="shared" si="17"/>
        <v>0</v>
      </c>
      <c r="I687" s="455"/>
      <c r="K687" s="508"/>
      <c r="L687" s="509"/>
    </row>
    <row r="688" spans="1:12" s="12" customFormat="1" ht="18.600000000000001" customHeight="1" outlineLevel="1">
      <c r="A688" s="7"/>
      <c r="B688" s="9" t="s">
        <v>117</v>
      </c>
      <c r="C688" s="441"/>
      <c r="D688" s="441"/>
      <c r="E688" s="5"/>
      <c r="F688" s="345"/>
      <c r="G688" s="345"/>
      <c r="H688" s="345">
        <f t="shared" si="17"/>
        <v>0</v>
      </c>
      <c r="I688" s="455"/>
      <c r="K688" s="508"/>
      <c r="L688" s="509"/>
    </row>
    <row r="689" spans="1:12" s="12" customFormat="1" ht="18.600000000000001" customHeight="1" outlineLevel="1">
      <c r="A689" s="7"/>
      <c r="B689" s="447" t="s">
        <v>118</v>
      </c>
      <c r="C689" s="441">
        <f>tt(B689)</f>
        <v>322.36087800000001</v>
      </c>
      <c r="D689" s="441">
        <v>322.36087800000001</v>
      </c>
      <c r="E689" s="5"/>
      <c r="F689" s="345"/>
      <c r="G689" s="345"/>
      <c r="H689" s="345">
        <f t="shared" si="17"/>
        <v>0</v>
      </c>
      <c r="I689" s="455"/>
      <c r="K689" s="508"/>
      <c r="L689" s="509"/>
    </row>
    <row r="690" spans="1:12" s="12" customFormat="1" ht="18.600000000000001" customHeight="1" outlineLevel="1">
      <c r="A690" s="7"/>
      <c r="B690" s="447" t="s">
        <v>119</v>
      </c>
      <c r="C690" s="441">
        <f>tt(B690)</f>
        <v>29.830000000000005</v>
      </c>
      <c r="D690" s="441">
        <v>29.830000000000005</v>
      </c>
      <c r="E690" s="5"/>
      <c r="F690" s="345"/>
      <c r="G690" s="345"/>
      <c r="H690" s="345">
        <f t="shared" si="17"/>
        <v>0</v>
      </c>
      <c r="I690" s="455"/>
      <c r="K690" s="508"/>
      <c r="L690" s="509"/>
    </row>
    <row r="691" spans="1:12" s="12" customFormat="1" ht="18.600000000000001" customHeight="1" outlineLevel="1">
      <c r="A691" s="7"/>
      <c r="B691" s="9" t="s">
        <v>120</v>
      </c>
      <c r="C691" s="441"/>
      <c r="D691" s="441"/>
      <c r="E691" s="5"/>
      <c r="F691" s="345"/>
      <c r="G691" s="345"/>
      <c r="H691" s="345">
        <f t="shared" si="17"/>
        <v>0</v>
      </c>
      <c r="I691" s="455"/>
      <c r="K691" s="508"/>
      <c r="L691" s="509"/>
    </row>
    <row r="692" spans="1:12" s="12" customFormat="1" ht="18.600000000000001" customHeight="1" outlineLevel="1">
      <c r="A692" s="7"/>
      <c r="B692" s="447" t="s">
        <v>121</v>
      </c>
      <c r="C692" s="441">
        <f>tt(B692)</f>
        <v>150.24429000000001</v>
      </c>
      <c r="D692" s="441">
        <v>150.24429000000001</v>
      </c>
      <c r="E692" s="5"/>
      <c r="F692" s="345"/>
      <c r="G692" s="345"/>
      <c r="H692" s="345">
        <f t="shared" si="17"/>
        <v>0</v>
      </c>
      <c r="I692" s="455"/>
      <c r="K692" s="508"/>
      <c r="L692" s="509"/>
    </row>
    <row r="693" spans="1:12" s="12" customFormat="1" ht="18.600000000000001" customHeight="1" outlineLevel="1">
      <c r="A693" s="7"/>
      <c r="B693" s="447" t="s">
        <v>122</v>
      </c>
      <c r="C693" s="441">
        <f>tt(B693)</f>
        <v>26.376000000000001</v>
      </c>
      <c r="D693" s="441">
        <v>26.376000000000001</v>
      </c>
      <c r="E693" s="5"/>
      <c r="F693" s="345"/>
      <c r="G693" s="345"/>
      <c r="H693" s="345">
        <f t="shared" si="17"/>
        <v>0</v>
      </c>
      <c r="I693" s="455"/>
      <c r="K693" s="508"/>
      <c r="L693" s="509"/>
    </row>
    <row r="694" spans="1:12" s="12" customFormat="1" ht="18.600000000000001" customHeight="1" outlineLevel="1">
      <c r="A694" s="7"/>
      <c r="B694" s="447" t="s">
        <v>123</v>
      </c>
      <c r="C694" s="441">
        <f>tt(B694)</f>
        <v>153.71932800000002</v>
      </c>
      <c r="D694" s="441">
        <v>153.71932800000002</v>
      </c>
      <c r="E694" s="5"/>
      <c r="F694" s="345"/>
      <c r="G694" s="345"/>
      <c r="H694" s="345">
        <f t="shared" si="17"/>
        <v>0</v>
      </c>
      <c r="I694" s="455"/>
      <c r="K694" s="508"/>
      <c r="L694" s="509"/>
    </row>
    <row r="695" spans="1:12" ht="18.600000000000001" customHeight="1" outlineLevel="1">
      <c r="A695" s="10"/>
      <c r="B695" s="9" t="s">
        <v>124</v>
      </c>
      <c r="C695" s="415"/>
      <c r="D695" s="415"/>
      <c r="E695" s="15"/>
      <c r="F695" s="345"/>
      <c r="G695" s="345"/>
      <c r="H695" s="345">
        <f t="shared" si="17"/>
        <v>0</v>
      </c>
      <c r="I695" s="15"/>
      <c r="K695" s="508"/>
      <c r="L695" s="509"/>
    </row>
    <row r="696" spans="1:12" s="12" customFormat="1" ht="18.600000000000001" customHeight="1" outlineLevel="1">
      <c r="A696" s="7"/>
      <c r="B696" s="447" t="s">
        <v>125</v>
      </c>
      <c r="C696" s="441">
        <f>tt(B696)</f>
        <v>78.494975999999994</v>
      </c>
      <c r="D696" s="441">
        <v>78.494975999999994</v>
      </c>
      <c r="E696" s="5"/>
      <c r="F696" s="345"/>
      <c r="G696" s="345"/>
      <c r="H696" s="345">
        <f t="shared" si="17"/>
        <v>0</v>
      </c>
      <c r="I696" s="455"/>
      <c r="K696" s="508"/>
      <c r="L696" s="509"/>
    </row>
    <row r="697" spans="1:12" s="12" customFormat="1" ht="18.600000000000001" customHeight="1" outlineLevel="1">
      <c r="A697" s="7"/>
      <c r="B697" s="447" t="s">
        <v>126</v>
      </c>
      <c r="C697" s="441">
        <f>tt(B697)</f>
        <v>60.740160000000003</v>
      </c>
      <c r="D697" s="441">
        <v>60.740160000000003</v>
      </c>
      <c r="E697" s="5"/>
      <c r="F697" s="345"/>
      <c r="G697" s="345"/>
      <c r="H697" s="345">
        <f t="shared" si="17"/>
        <v>0</v>
      </c>
      <c r="I697" s="455"/>
      <c r="K697" s="508"/>
      <c r="L697" s="509"/>
    </row>
    <row r="698" spans="1:12" ht="18.600000000000001" customHeight="1" outlineLevel="1">
      <c r="A698" s="10"/>
      <c r="B698" s="447" t="s">
        <v>127</v>
      </c>
      <c r="C698" s="441">
        <f>tt(B698)</f>
        <v>16.586736000000002</v>
      </c>
      <c r="D698" s="441">
        <v>16.586736000000002</v>
      </c>
      <c r="E698" s="15"/>
      <c r="F698" s="345"/>
      <c r="G698" s="345"/>
      <c r="H698" s="345">
        <f t="shared" si="17"/>
        <v>0</v>
      </c>
      <c r="I698" s="15"/>
      <c r="K698" s="508"/>
      <c r="L698" s="509"/>
    </row>
    <row r="699" spans="1:12" s="12" customFormat="1" ht="18.600000000000001" customHeight="1" outlineLevel="1">
      <c r="A699" s="7"/>
      <c r="B699" s="447" t="s">
        <v>129</v>
      </c>
      <c r="C699" s="441">
        <f>tt(B699)</f>
        <v>16.119504000000003</v>
      </c>
      <c r="D699" s="441">
        <v>16.119504000000003</v>
      </c>
      <c r="E699" s="5"/>
      <c r="F699" s="345"/>
      <c r="G699" s="345"/>
      <c r="H699" s="345">
        <f t="shared" si="17"/>
        <v>0</v>
      </c>
      <c r="I699" s="455"/>
      <c r="K699" s="508"/>
      <c r="L699" s="509"/>
    </row>
    <row r="700" spans="1:12" s="12" customFormat="1" ht="18.600000000000001" customHeight="1" outlineLevel="1">
      <c r="A700" s="7"/>
      <c r="B700" s="447" t="s">
        <v>130</v>
      </c>
      <c r="C700" s="441">
        <f>tt(B700)</f>
        <v>7.5360000000000005</v>
      </c>
      <c r="D700" s="441">
        <v>7.5360000000000005</v>
      </c>
      <c r="E700" s="5"/>
      <c r="F700" s="345"/>
      <c r="G700" s="345"/>
      <c r="H700" s="345">
        <f t="shared" si="17"/>
        <v>0</v>
      </c>
      <c r="I700" s="455"/>
      <c r="K700" s="508"/>
      <c r="L700" s="509"/>
    </row>
    <row r="701" spans="1:12" s="12" customFormat="1" ht="18.600000000000001" customHeight="1" outlineLevel="1">
      <c r="A701" s="7"/>
      <c r="B701" s="9" t="s">
        <v>131</v>
      </c>
      <c r="C701" s="441"/>
      <c r="D701" s="441"/>
      <c r="E701" s="5"/>
      <c r="F701" s="345"/>
      <c r="G701" s="345"/>
      <c r="H701" s="345">
        <f t="shared" si="17"/>
        <v>0</v>
      </c>
      <c r="I701" s="455"/>
      <c r="K701" s="508"/>
      <c r="L701" s="509"/>
    </row>
    <row r="702" spans="1:12" ht="18.600000000000001" customHeight="1" outlineLevel="1">
      <c r="A702" s="10"/>
      <c r="B702" s="447" t="s">
        <v>132</v>
      </c>
      <c r="C702" s="441">
        <f>tt(B702)</f>
        <v>18.864491999999998</v>
      </c>
      <c r="D702" s="441">
        <v>18.864491999999998</v>
      </c>
      <c r="E702" s="15"/>
      <c r="F702" s="345"/>
      <c r="G702" s="345"/>
      <c r="H702" s="345">
        <f t="shared" si="17"/>
        <v>0</v>
      </c>
      <c r="I702" s="15"/>
      <c r="K702" s="508"/>
      <c r="L702" s="509"/>
    </row>
    <row r="703" spans="1:12" s="12" customFormat="1" ht="18.600000000000001" customHeight="1" outlineLevel="1">
      <c r="A703" s="7"/>
      <c r="B703" s="447" t="s">
        <v>133</v>
      </c>
      <c r="C703" s="441">
        <f>tt(B703)</f>
        <v>33.523896000000001</v>
      </c>
      <c r="D703" s="441">
        <v>33.523896000000001</v>
      </c>
      <c r="E703" s="5"/>
      <c r="F703" s="345"/>
      <c r="G703" s="345"/>
      <c r="H703" s="345">
        <f t="shared" si="17"/>
        <v>0</v>
      </c>
      <c r="I703" s="455"/>
      <c r="K703" s="508"/>
      <c r="L703" s="509"/>
    </row>
    <row r="704" spans="1:12" ht="18.600000000000001" customHeight="1" outlineLevel="1">
      <c r="A704" s="10"/>
      <c r="B704" s="9" t="s">
        <v>134</v>
      </c>
      <c r="C704" s="415"/>
      <c r="D704" s="415"/>
      <c r="E704" s="15"/>
      <c r="F704" s="345"/>
      <c r="G704" s="345"/>
      <c r="H704" s="345">
        <f t="shared" si="17"/>
        <v>0</v>
      </c>
      <c r="I704" s="15"/>
      <c r="K704" s="508"/>
      <c r="L704" s="509"/>
    </row>
    <row r="705" spans="1:12" s="12" customFormat="1" ht="18.600000000000001" customHeight="1" outlineLevel="1">
      <c r="A705" s="7"/>
      <c r="B705" s="447" t="s">
        <v>135</v>
      </c>
      <c r="C705" s="441">
        <f>tt(B705)</f>
        <v>50.694671999999997</v>
      </c>
      <c r="D705" s="441">
        <v>50.694671999999997</v>
      </c>
      <c r="E705" s="5"/>
      <c r="F705" s="345"/>
      <c r="G705" s="345"/>
      <c r="H705" s="345">
        <f t="shared" si="17"/>
        <v>0</v>
      </c>
      <c r="I705" s="455"/>
      <c r="K705" s="508"/>
      <c r="L705" s="509"/>
    </row>
    <row r="706" spans="1:12" ht="18.600000000000001" customHeight="1" outlineLevel="1">
      <c r="A706" s="10"/>
      <c r="B706" s="447" t="s">
        <v>136</v>
      </c>
      <c r="C706" s="441">
        <f>tt(B706)</f>
        <v>3.7680000000000002</v>
      </c>
      <c r="D706" s="441">
        <v>3.7680000000000002</v>
      </c>
      <c r="E706" s="15"/>
      <c r="F706" s="345"/>
      <c r="G706" s="345"/>
      <c r="H706" s="345">
        <f t="shared" si="17"/>
        <v>0</v>
      </c>
      <c r="I706" s="15"/>
      <c r="K706" s="508"/>
      <c r="L706" s="509"/>
    </row>
    <row r="707" spans="1:12" s="12" customFormat="1" ht="18.600000000000001" customHeight="1" outlineLevel="1">
      <c r="A707" s="7"/>
      <c r="B707" s="447" t="s">
        <v>137</v>
      </c>
      <c r="C707" s="441">
        <f>tt(B707)</f>
        <v>22.6708</v>
      </c>
      <c r="D707" s="441">
        <v>22.6708</v>
      </c>
      <c r="E707" s="5"/>
      <c r="F707" s="345"/>
      <c r="G707" s="345"/>
      <c r="H707" s="345">
        <f t="shared" si="17"/>
        <v>0</v>
      </c>
      <c r="I707" s="455"/>
      <c r="K707" s="508"/>
      <c r="L707" s="509"/>
    </row>
    <row r="708" spans="1:12" s="12" customFormat="1" ht="18.600000000000001" customHeight="1" outlineLevel="1">
      <c r="A708" s="7"/>
      <c r="B708" s="447" t="s">
        <v>138</v>
      </c>
      <c r="C708" s="441">
        <f>tt(B708)</f>
        <v>13.84112</v>
      </c>
      <c r="D708" s="441">
        <v>13.84112</v>
      </c>
      <c r="E708" s="5"/>
      <c r="F708" s="345"/>
      <c r="G708" s="345"/>
      <c r="H708" s="345">
        <f t="shared" si="17"/>
        <v>0</v>
      </c>
      <c r="I708" s="455"/>
      <c r="K708" s="508"/>
      <c r="L708" s="509"/>
    </row>
    <row r="709" spans="1:12" s="12" customFormat="1" ht="18.600000000000001" customHeight="1" outlineLevel="1">
      <c r="A709" s="7"/>
      <c r="B709" s="9" t="s">
        <v>139</v>
      </c>
      <c r="C709" s="441"/>
      <c r="D709" s="441"/>
      <c r="E709" s="5"/>
      <c r="F709" s="345"/>
      <c r="G709" s="345"/>
      <c r="H709" s="345">
        <f t="shared" si="17"/>
        <v>0</v>
      </c>
      <c r="I709" s="455"/>
      <c r="K709" s="508"/>
      <c r="L709" s="509"/>
    </row>
    <row r="710" spans="1:12" ht="18.600000000000001" customHeight="1" outlineLevel="1">
      <c r="A710" s="10"/>
      <c r="B710" s="447" t="s">
        <v>140</v>
      </c>
      <c r="C710" s="441">
        <f>tt(B710)</f>
        <v>51.267031200000005</v>
      </c>
      <c r="D710" s="441">
        <v>51.267031200000005</v>
      </c>
      <c r="E710" s="15"/>
      <c r="F710" s="345"/>
      <c r="G710" s="345"/>
      <c r="H710" s="345">
        <f t="shared" si="17"/>
        <v>0</v>
      </c>
      <c r="I710" s="15"/>
      <c r="K710" s="508"/>
      <c r="L710" s="509"/>
    </row>
    <row r="711" spans="1:12" s="12" customFormat="1" ht="18.600000000000001" customHeight="1" outlineLevel="1">
      <c r="A711" s="7"/>
      <c r="B711" s="447" t="s">
        <v>130</v>
      </c>
      <c r="C711" s="441">
        <f>tt(B711)</f>
        <v>7.5360000000000005</v>
      </c>
      <c r="D711" s="441">
        <v>7.5360000000000005</v>
      </c>
      <c r="E711" s="5"/>
      <c r="F711" s="345"/>
      <c r="G711" s="345"/>
      <c r="H711" s="345">
        <f t="shared" si="17"/>
        <v>0</v>
      </c>
      <c r="I711" s="455"/>
      <c r="K711" s="508"/>
      <c r="L711" s="509"/>
    </row>
    <row r="712" spans="1:12" s="12" customFormat="1" ht="18.600000000000001" customHeight="1" outlineLevel="1">
      <c r="A712" s="7"/>
      <c r="B712" s="447" t="s">
        <v>141</v>
      </c>
      <c r="C712" s="441">
        <f>tt(B712)</f>
        <v>44.387040000000006</v>
      </c>
      <c r="D712" s="441">
        <v>44.387040000000006</v>
      </c>
      <c r="E712" s="5"/>
      <c r="F712" s="345"/>
      <c r="G712" s="345"/>
      <c r="H712" s="345">
        <f t="shared" si="17"/>
        <v>0</v>
      </c>
      <c r="I712" s="455"/>
      <c r="K712" s="508"/>
      <c r="L712" s="509"/>
    </row>
    <row r="713" spans="1:12" ht="18.600000000000001" customHeight="1" outlineLevel="1">
      <c r="A713" s="10"/>
      <c r="B713" s="9" t="s">
        <v>142</v>
      </c>
      <c r="C713" s="415"/>
      <c r="D713" s="415"/>
      <c r="E713" s="15"/>
      <c r="F713" s="345"/>
      <c r="G713" s="345"/>
      <c r="H713" s="345">
        <f t="shared" si="17"/>
        <v>0</v>
      </c>
      <c r="I713" s="15"/>
      <c r="K713" s="508"/>
      <c r="L713" s="509"/>
    </row>
    <row r="714" spans="1:12" s="12" customFormat="1" ht="18.600000000000001" customHeight="1" outlineLevel="1">
      <c r="A714" s="7"/>
      <c r="B714" s="447" t="s">
        <v>143</v>
      </c>
      <c r="C714" s="441">
        <f>tt(B714)</f>
        <v>46.723200000000006</v>
      </c>
      <c r="D714" s="441">
        <v>46.723200000000006</v>
      </c>
      <c r="E714" s="5"/>
      <c r="F714" s="345"/>
      <c r="G714" s="345"/>
      <c r="H714" s="345">
        <f t="shared" si="17"/>
        <v>0</v>
      </c>
      <c r="I714" s="455"/>
      <c r="K714" s="508"/>
      <c r="L714" s="509"/>
    </row>
    <row r="715" spans="1:12" s="12" customFormat="1" ht="18.600000000000001" customHeight="1" outlineLevel="1">
      <c r="A715" s="7"/>
      <c r="B715" s="447" t="s">
        <v>144</v>
      </c>
      <c r="C715" s="441">
        <f>tt(B715)</f>
        <v>66.346944000000008</v>
      </c>
      <c r="D715" s="441">
        <v>66.346944000000008</v>
      </c>
      <c r="E715" s="5"/>
      <c r="F715" s="345"/>
      <c r="G715" s="345"/>
      <c r="H715" s="345">
        <f t="shared" si="17"/>
        <v>0</v>
      </c>
      <c r="I715" s="455"/>
      <c r="K715" s="508"/>
      <c r="L715" s="509"/>
    </row>
    <row r="716" spans="1:12" ht="18.600000000000001" customHeight="1" outlineLevel="1">
      <c r="A716" s="10"/>
      <c r="B716" s="9" t="s">
        <v>145</v>
      </c>
      <c r="C716" s="415"/>
      <c r="D716" s="415"/>
      <c r="E716" s="15"/>
      <c r="F716" s="345"/>
      <c r="G716" s="345"/>
      <c r="H716" s="345">
        <f t="shared" si="17"/>
        <v>0</v>
      </c>
      <c r="I716" s="15"/>
      <c r="K716" s="508"/>
      <c r="L716" s="509"/>
    </row>
    <row r="717" spans="1:12" ht="18.600000000000001" customHeight="1" outlineLevel="1">
      <c r="A717" s="10"/>
      <c r="B717" s="447" t="s">
        <v>146</v>
      </c>
      <c r="C717" s="441">
        <f>tt(B717)</f>
        <v>56.067840000000004</v>
      </c>
      <c r="D717" s="441">
        <v>56.067840000000004</v>
      </c>
      <c r="E717" s="15"/>
      <c r="F717" s="345"/>
      <c r="G717" s="345"/>
      <c r="H717" s="345">
        <f t="shared" si="17"/>
        <v>0</v>
      </c>
      <c r="I717" s="15"/>
      <c r="K717" s="508"/>
      <c r="L717" s="509"/>
    </row>
    <row r="718" spans="1:12" ht="18.600000000000001" customHeight="1" outlineLevel="1">
      <c r="A718" s="10" t="s">
        <v>7</v>
      </c>
      <c r="B718" s="405" t="s">
        <v>147</v>
      </c>
      <c r="C718" s="415"/>
      <c r="D718" s="415"/>
      <c r="E718" s="15"/>
      <c r="F718" s="345"/>
      <c r="G718" s="345"/>
      <c r="H718" s="345">
        <f t="shared" si="17"/>
        <v>0</v>
      </c>
      <c r="I718" s="15"/>
      <c r="K718" s="508"/>
      <c r="L718" s="509"/>
    </row>
    <row r="719" spans="1:12" ht="18.600000000000001" customHeight="1" outlineLevel="1">
      <c r="A719" s="10"/>
      <c r="B719" s="447" t="s">
        <v>148</v>
      </c>
      <c r="C719" s="441">
        <f>tt(B719)</f>
        <v>237.38399999999996</v>
      </c>
      <c r="D719" s="441">
        <v>237.38399999999996</v>
      </c>
      <c r="E719" s="15"/>
      <c r="F719" s="345"/>
      <c r="G719" s="345"/>
      <c r="H719" s="345">
        <f t="shared" ref="H719:H782" si="18">(F719+G719)*C719</f>
        <v>0</v>
      </c>
      <c r="I719" s="15"/>
      <c r="K719" s="508"/>
      <c r="L719" s="509"/>
    </row>
    <row r="720" spans="1:12" ht="18.600000000000001" customHeight="1" outlineLevel="1">
      <c r="A720" s="10" t="s">
        <v>7</v>
      </c>
      <c r="B720" s="405" t="s">
        <v>32</v>
      </c>
      <c r="C720" s="415"/>
      <c r="D720" s="415"/>
      <c r="E720" s="15"/>
      <c r="F720" s="345"/>
      <c r="G720" s="345"/>
      <c r="H720" s="345">
        <f t="shared" si="18"/>
        <v>0</v>
      </c>
      <c r="I720" s="15"/>
      <c r="K720" s="508"/>
      <c r="L720" s="509"/>
    </row>
    <row r="721" spans="1:12" ht="18.600000000000001" customHeight="1" outlineLevel="1">
      <c r="A721" s="10"/>
      <c r="B721" s="9" t="s">
        <v>149</v>
      </c>
      <c r="C721" s="415"/>
      <c r="D721" s="415"/>
      <c r="E721" s="15"/>
      <c r="F721" s="345"/>
      <c r="G721" s="345"/>
      <c r="H721" s="345">
        <f t="shared" si="18"/>
        <v>0</v>
      </c>
      <c r="I721" s="15"/>
      <c r="K721" s="508"/>
      <c r="L721" s="509"/>
    </row>
    <row r="722" spans="1:12" s="12" customFormat="1" ht="18.600000000000001" customHeight="1" outlineLevel="1">
      <c r="A722" s="7"/>
      <c r="B722" s="447" t="s">
        <v>150</v>
      </c>
      <c r="C722" s="441">
        <f>tt(B722)</f>
        <v>739.47</v>
      </c>
      <c r="D722" s="441">
        <v>739.47</v>
      </c>
      <c r="E722" s="5"/>
      <c r="F722" s="345"/>
      <c r="G722" s="345"/>
      <c r="H722" s="345">
        <f t="shared" si="18"/>
        <v>0</v>
      </c>
      <c r="I722" s="455"/>
      <c r="K722" s="508"/>
      <c r="L722" s="509"/>
    </row>
    <row r="723" spans="1:12" s="12" customFormat="1" ht="18.600000000000001" customHeight="1" outlineLevel="1">
      <c r="A723" s="7"/>
      <c r="B723" s="447" t="s">
        <v>151</v>
      </c>
      <c r="C723" s="441">
        <f>tt(B723)</f>
        <v>246.49000000000004</v>
      </c>
      <c r="D723" s="441">
        <v>246.49000000000004</v>
      </c>
      <c r="E723" s="5"/>
      <c r="F723" s="345"/>
      <c r="G723" s="345"/>
      <c r="H723" s="345">
        <f t="shared" si="18"/>
        <v>0</v>
      </c>
      <c r="I723" s="455"/>
      <c r="K723" s="508"/>
      <c r="L723" s="509"/>
    </row>
    <row r="724" spans="1:12" ht="18.600000000000001" customHeight="1" outlineLevel="1">
      <c r="A724" s="10"/>
      <c r="B724" s="9" t="s">
        <v>33</v>
      </c>
      <c r="C724" s="415"/>
      <c r="D724" s="415"/>
      <c r="E724" s="15"/>
      <c r="F724" s="345"/>
      <c r="G724" s="345"/>
      <c r="H724" s="345">
        <f t="shared" si="18"/>
        <v>0</v>
      </c>
      <c r="I724" s="15"/>
      <c r="K724" s="508"/>
      <c r="L724" s="509"/>
    </row>
    <row r="725" spans="1:12" s="12" customFormat="1" ht="18.600000000000001" customHeight="1" outlineLevel="1">
      <c r="A725" s="7"/>
      <c r="B725" s="447" t="s">
        <v>152</v>
      </c>
      <c r="C725" s="441">
        <f>tt(B725)</f>
        <v>169.56</v>
      </c>
      <c r="D725" s="441">
        <v>169.56</v>
      </c>
      <c r="E725" s="5"/>
      <c r="F725" s="345"/>
      <c r="G725" s="345"/>
      <c r="H725" s="345">
        <f t="shared" si="18"/>
        <v>0</v>
      </c>
      <c r="I725" s="455"/>
      <c r="K725" s="508"/>
      <c r="L725" s="509"/>
    </row>
    <row r="726" spans="1:12" s="12" customFormat="1" ht="18.600000000000001" customHeight="1" outlineLevel="1">
      <c r="A726" s="7"/>
      <c r="B726" s="447" t="s">
        <v>153</v>
      </c>
      <c r="C726" s="441">
        <f>tt(B726)</f>
        <v>56.52000000000001</v>
      </c>
      <c r="D726" s="441">
        <v>56.52000000000001</v>
      </c>
      <c r="E726" s="5"/>
      <c r="F726" s="345"/>
      <c r="G726" s="345"/>
      <c r="H726" s="345">
        <f t="shared" si="18"/>
        <v>0</v>
      </c>
      <c r="I726" s="455"/>
      <c r="K726" s="508"/>
      <c r="L726" s="509"/>
    </row>
    <row r="727" spans="1:12" ht="18.600000000000001" customHeight="1" outlineLevel="1">
      <c r="A727" s="10"/>
      <c r="B727" s="9" t="s">
        <v>29</v>
      </c>
      <c r="C727" s="415"/>
      <c r="D727" s="415"/>
      <c r="E727" s="15"/>
      <c r="F727" s="345"/>
      <c r="G727" s="345"/>
      <c r="H727" s="345">
        <f t="shared" si="18"/>
        <v>0</v>
      </c>
      <c r="I727" s="15"/>
      <c r="K727" s="508"/>
      <c r="L727" s="509"/>
    </row>
    <row r="728" spans="1:12" s="12" customFormat="1" ht="18.600000000000001" customHeight="1" outlineLevel="1">
      <c r="A728" s="7"/>
      <c r="B728" s="447" t="s">
        <v>155</v>
      </c>
      <c r="C728" s="441">
        <f>tt(B728)</f>
        <v>105.97499999999999</v>
      </c>
      <c r="D728" s="441">
        <v>105.97499999999999</v>
      </c>
      <c r="E728" s="5"/>
      <c r="F728" s="345"/>
      <c r="G728" s="345"/>
      <c r="H728" s="345">
        <f t="shared" si="18"/>
        <v>0</v>
      </c>
      <c r="I728" s="455"/>
      <c r="K728" s="508"/>
      <c r="L728" s="509"/>
    </row>
    <row r="729" spans="1:12" s="12" customFormat="1" ht="18.600000000000001" customHeight="1" outlineLevel="1">
      <c r="A729" s="7"/>
      <c r="B729" s="447" t="s">
        <v>154</v>
      </c>
      <c r="C729" s="441">
        <f>tt(B729)</f>
        <v>35.325000000000003</v>
      </c>
      <c r="D729" s="441">
        <v>35.325000000000003</v>
      </c>
      <c r="E729" s="5"/>
      <c r="F729" s="345"/>
      <c r="G729" s="345"/>
      <c r="H729" s="345">
        <f t="shared" si="18"/>
        <v>0</v>
      </c>
      <c r="I729" s="455"/>
      <c r="K729" s="508"/>
      <c r="L729" s="509"/>
    </row>
    <row r="730" spans="1:12" ht="18.600000000000001" customHeight="1" outlineLevel="1">
      <c r="A730" s="10"/>
      <c r="B730" s="9" t="s">
        <v>156</v>
      </c>
      <c r="C730" s="415"/>
      <c r="D730" s="415"/>
      <c r="E730" s="15"/>
      <c r="F730" s="345"/>
      <c r="G730" s="345"/>
      <c r="H730" s="345">
        <f t="shared" si="18"/>
        <v>0</v>
      </c>
      <c r="I730" s="15"/>
      <c r="K730" s="508"/>
      <c r="L730" s="509"/>
    </row>
    <row r="731" spans="1:12" s="12" customFormat="1" ht="18.600000000000001" customHeight="1" outlineLevel="1">
      <c r="A731" s="7"/>
      <c r="B731" s="447" t="s">
        <v>240</v>
      </c>
      <c r="C731" s="441">
        <f>tt(B731)</f>
        <v>23.55</v>
      </c>
      <c r="D731" s="441">
        <v>23.55</v>
      </c>
      <c r="E731" s="5"/>
      <c r="F731" s="345"/>
      <c r="G731" s="345"/>
      <c r="H731" s="345">
        <f t="shared" si="18"/>
        <v>0</v>
      </c>
      <c r="I731" s="455"/>
      <c r="K731" s="508"/>
      <c r="L731" s="509"/>
    </row>
    <row r="732" spans="1:12" s="12" customFormat="1" ht="18.600000000000001" customHeight="1" outlineLevel="1">
      <c r="A732" s="7"/>
      <c r="B732" s="447" t="s">
        <v>241</v>
      </c>
      <c r="C732" s="441">
        <f>tt(B732)</f>
        <v>7.8500000000000014</v>
      </c>
      <c r="D732" s="441">
        <v>7.8500000000000014</v>
      </c>
      <c r="E732" s="5"/>
      <c r="F732" s="345"/>
      <c r="G732" s="345"/>
      <c r="H732" s="345">
        <f t="shared" si="18"/>
        <v>0</v>
      </c>
      <c r="I732" s="455"/>
      <c r="K732" s="508"/>
      <c r="L732" s="509"/>
    </row>
    <row r="733" spans="1:12" ht="18.600000000000001" customHeight="1">
      <c r="A733" s="10">
        <v>4</v>
      </c>
      <c r="B733" s="448" t="s">
        <v>46</v>
      </c>
      <c r="C733" s="415">
        <f>SUM(C734:C873)</f>
        <v>2955.9523199999985</v>
      </c>
      <c r="D733" s="415">
        <v>2955.9523199999985</v>
      </c>
      <c r="E733" s="5" t="s">
        <v>1</v>
      </c>
      <c r="F733" s="345"/>
      <c r="G733" s="345"/>
      <c r="H733" s="345">
        <f t="shared" si="18"/>
        <v>0</v>
      </c>
      <c r="I733" s="15"/>
      <c r="K733" s="508"/>
      <c r="L733" s="509"/>
    </row>
    <row r="734" spans="1:12" ht="18.600000000000001" hidden="1" customHeight="1" outlineLevel="1">
      <c r="A734" s="10" t="s">
        <v>7</v>
      </c>
      <c r="B734" s="405" t="s">
        <v>22</v>
      </c>
      <c r="C734" s="415"/>
      <c r="D734" s="415"/>
      <c r="E734" s="15"/>
      <c r="F734" s="345"/>
      <c r="G734" s="345"/>
      <c r="H734" s="345">
        <f t="shared" si="18"/>
        <v>0</v>
      </c>
      <c r="I734" s="15"/>
      <c r="K734" s="508"/>
      <c r="L734" s="509"/>
    </row>
    <row r="735" spans="1:12" ht="18.600000000000001" hidden="1" customHeight="1" outlineLevel="1">
      <c r="A735" s="10"/>
      <c r="B735" s="9" t="s">
        <v>42</v>
      </c>
      <c r="C735" s="415"/>
      <c r="D735" s="415"/>
      <c r="E735" s="15"/>
      <c r="F735" s="345"/>
      <c r="G735" s="345"/>
      <c r="H735" s="345">
        <f t="shared" si="18"/>
        <v>0</v>
      </c>
      <c r="I735" s="15"/>
      <c r="K735" s="508"/>
      <c r="L735" s="509"/>
    </row>
    <row r="736" spans="1:12" s="12" customFormat="1" ht="18.600000000000001" hidden="1" customHeight="1" outlineLevel="1">
      <c r="A736" s="7"/>
      <c r="B736" s="447" t="s">
        <v>53</v>
      </c>
      <c r="C736" s="441">
        <f>sontheptohop(B736)</f>
        <v>28.41</v>
      </c>
      <c r="D736" s="441">
        <v>28.41</v>
      </c>
      <c r="E736" s="5"/>
      <c r="F736" s="345"/>
      <c r="G736" s="345"/>
      <c r="H736" s="345">
        <f t="shared" si="18"/>
        <v>0</v>
      </c>
      <c r="I736" s="455"/>
      <c r="K736" s="508"/>
      <c r="L736" s="509"/>
    </row>
    <row r="737" spans="1:12" s="12" customFormat="1" ht="18.600000000000001" hidden="1" customHeight="1" outlineLevel="1">
      <c r="A737" s="7"/>
      <c r="B737" s="447" t="s">
        <v>157</v>
      </c>
      <c r="C737" s="441">
        <f>tt(B737)</f>
        <v>1.6368</v>
      </c>
      <c r="D737" s="441">
        <v>1.6368</v>
      </c>
      <c r="E737" s="5"/>
      <c r="F737" s="345"/>
      <c r="G737" s="345"/>
      <c r="H737" s="345">
        <f t="shared" si="18"/>
        <v>0</v>
      </c>
      <c r="I737" s="455"/>
      <c r="K737" s="508"/>
      <c r="L737" s="509"/>
    </row>
    <row r="738" spans="1:12" s="12" customFormat="1" ht="18.600000000000001" hidden="1" customHeight="1" outlineLevel="1">
      <c r="A738" s="7"/>
      <c r="B738" s="447" t="s">
        <v>55</v>
      </c>
      <c r="C738" s="441">
        <f>sontheptohop(B738)</f>
        <v>36</v>
      </c>
      <c r="D738" s="441">
        <v>36</v>
      </c>
      <c r="E738" s="5"/>
      <c r="F738" s="345"/>
      <c r="G738" s="345"/>
      <c r="H738" s="345">
        <f t="shared" si="18"/>
        <v>0</v>
      </c>
      <c r="I738" s="455"/>
      <c r="K738" s="508"/>
      <c r="L738" s="509"/>
    </row>
    <row r="739" spans="1:12" s="12" customFormat="1" ht="18.600000000000001" hidden="1" customHeight="1" outlineLevel="1">
      <c r="A739" s="7"/>
      <c r="B739" s="447" t="s">
        <v>158</v>
      </c>
      <c r="C739" s="441">
        <f>tt(B739)</f>
        <v>1.3391999999999999</v>
      </c>
      <c r="D739" s="441">
        <v>1.3391999999999999</v>
      </c>
      <c r="E739" s="5"/>
      <c r="F739" s="345"/>
      <c r="G739" s="345"/>
      <c r="H739" s="345">
        <f t="shared" si="18"/>
        <v>0</v>
      </c>
      <c r="I739" s="455"/>
      <c r="K739" s="508"/>
      <c r="L739" s="509"/>
    </row>
    <row r="740" spans="1:12" s="12" customFormat="1" ht="18.600000000000001" hidden="1" customHeight="1" outlineLevel="1">
      <c r="A740" s="7"/>
      <c r="B740" s="447" t="s">
        <v>91</v>
      </c>
      <c r="C740" s="441">
        <f>sontheptohop(B740)</f>
        <v>19.213535999999998</v>
      </c>
      <c r="D740" s="441">
        <v>19.213535999999998</v>
      </c>
      <c r="E740" s="5"/>
      <c r="F740" s="345"/>
      <c r="G740" s="345"/>
      <c r="H740" s="345">
        <f t="shared" si="18"/>
        <v>0</v>
      </c>
      <c r="I740" s="455"/>
      <c r="K740" s="508"/>
      <c r="L740" s="509"/>
    </row>
    <row r="741" spans="1:12" s="12" customFormat="1" ht="18.600000000000001" hidden="1" customHeight="1" outlineLevel="1">
      <c r="A741" s="7"/>
      <c r="B741" s="447" t="s">
        <v>159</v>
      </c>
      <c r="C741" s="441">
        <f>tt(B741)</f>
        <v>0.8035199999999999</v>
      </c>
      <c r="D741" s="441">
        <v>0.8035199999999999</v>
      </c>
      <c r="E741" s="5"/>
      <c r="F741" s="345"/>
      <c r="G741" s="345"/>
      <c r="H741" s="345">
        <f t="shared" si="18"/>
        <v>0</v>
      </c>
      <c r="I741" s="455"/>
      <c r="K741" s="508"/>
      <c r="L741" s="509"/>
    </row>
    <row r="742" spans="1:12" s="12" customFormat="1" ht="18.600000000000001" hidden="1" customHeight="1" outlineLevel="1">
      <c r="A742" s="7"/>
      <c r="B742" s="447" t="s">
        <v>92</v>
      </c>
      <c r="C742" s="441">
        <f>sontheptohop(B742)</f>
        <v>3.4320000000000004</v>
      </c>
      <c r="D742" s="441">
        <v>3.4320000000000004</v>
      </c>
      <c r="E742" s="5"/>
      <c r="F742" s="345"/>
      <c r="G742" s="345"/>
      <c r="H742" s="345">
        <f t="shared" si="18"/>
        <v>0</v>
      </c>
      <c r="I742" s="455"/>
      <c r="K742" s="508"/>
      <c r="L742" s="509"/>
    </row>
    <row r="743" spans="1:12" ht="18.600000000000001" hidden="1" customHeight="1" outlineLevel="1">
      <c r="A743" s="10"/>
      <c r="B743" s="9" t="s">
        <v>43</v>
      </c>
      <c r="C743" s="415"/>
      <c r="D743" s="415"/>
      <c r="E743" s="15"/>
      <c r="F743" s="345"/>
      <c r="G743" s="345"/>
      <c r="H743" s="345">
        <f t="shared" si="18"/>
        <v>0</v>
      </c>
      <c r="I743" s="15"/>
      <c r="K743" s="508"/>
      <c r="L743" s="509"/>
    </row>
    <row r="744" spans="1:12" s="12" customFormat="1" ht="18.600000000000001" hidden="1" customHeight="1" outlineLevel="1">
      <c r="A744" s="7"/>
      <c r="B744" s="447" t="s">
        <v>59</v>
      </c>
      <c r="C744" s="441">
        <f>sontheptohop(B744)</f>
        <v>340.91999999999996</v>
      </c>
      <c r="D744" s="441">
        <v>340.91999999999996</v>
      </c>
      <c r="E744" s="5"/>
      <c r="F744" s="345"/>
      <c r="G744" s="345"/>
      <c r="H744" s="345">
        <f t="shared" si="18"/>
        <v>0</v>
      </c>
      <c r="I744" s="455"/>
      <c r="K744" s="508"/>
      <c r="L744" s="509"/>
    </row>
    <row r="745" spans="1:12" s="12" customFormat="1" ht="18.600000000000001" hidden="1" customHeight="1" outlineLevel="1">
      <c r="A745" s="7"/>
      <c r="B745" s="447" t="s">
        <v>160</v>
      </c>
      <c r="C745" s="441">
        <f>tt(B745)</f>
        <v>19.6416</v>
      </c>
      <c r="D745" s="441">
        <v>19.6416</v>
      </c>
      <c r="E745" s="5"/>
      <c r="F745" s="345"/>
      <c r="G745" s="345"/>
      <c r="H745" s="345">
        <f t="shared" si="18"/>
        <v>0</v>
      </c>
      <c r="I745" s="455"/>
      <c r="K745" s="508"/>
      <c r="L745" s="509"/>
    </row>
    <row r="746" spans="1:12" s="12" customFormat="1" ht="18.600000000000001" hidden="1" customHeight="1" outlineLevel="1">
      <c r="A746" s="7"/>
      <c r="B746" s="447" t="s">
        <v>61</v>
      </c>
      <c r="C746" s="441">
        <f>sontheptohop(B746)</f>
        <v>432</v>
      </c>
      <c r="D746" s="441">
        <v>432</v>
      </c>
      <c r="E746" s="5"/>
      <c r="F746" s="345"/>
      <c r="G746" s="345"/>
      <c r="H746" s="345">
        <f t="shared" si="18"/>
        <v>0</v>
      </c>
      <c r="I746" s="455"/>
      <c r="K746" s="508"/>
      <c r="L746" s="509"/>
    </row>
    <row r="747" spans="1:12" s="12" customFormat="1" ht="18.600000000000001" hidden="1" customHeight="1" outlineLevel="1">
      <c r="A747" s="7"/>
      <c r="B747" s="447" t="s">
        <v>161</v>
      </c>
      <c r="C747" s="441">
        <f>tt(B747)</f>
        <v>16.070399999999999</v>
      </c>
      <c r="D747" s="441">
        <v>16.070399999999999</v>
      </c>
      <c r="E747" s="5"/>
      <c r="F747" s="345"/>
      <c r="G747" s="345"/>
      <c r="H747" s="345">
        <f t="shared" si="18"/>
        <v>0</v>
      </c>
      <c r="I747" s="455"/>
      <c r="K747" s="508"/>
      <c r="L747" s="509"/>
    </row>
    <row r="748" spans="1:12" s="12" customFormat="1" ht="18.600000000000001" hidden="1" customHeight="1" outlineLevel="1">
      <c r="A748" s="7"/>
      <c r="B748" s="447" t="s">
        <v>94</v>
      </c>
      <c r="C748" s="441">
        <f>sontheptohop(B748)</f>
        <v>230.562432</v>
      </c>
      <c r="D748" s="441">
        <v>230.562432</v>
      </c>
      <c r="E748" s="5"/>
      <c r="F748" s="345"/>
      <c r="G748" s="345"/>
      <c r="H748" s="345">
        <f t="shared" si="18"/>
        <v>0</v>
      </c>
      <c r="I748" s="455"/>
      <c r="K748" s="508"/>
      <c r="L748" s="509"/>
    </row>
    <row r="749" spans="1:12" s="12" customFormat="1" ht="18.600000000000001" hidden="1" customHeight="1" outlineLevel="1">
      <c r="A749" s="7"/>
      <c r="B749" s="447" t="s">
        <v>162</v>
      </c>
      <c r="C749" s="441">
        <f>tt(B749)</f>
        <v>9.6422399999999993</v>
      </c>
      <c r="D749" s="441">
        <v>9.6422399999999993</v>
      </c>
      <c r="E749" s="5"/>
      <c r="F749" s="345"/>
      <c r="G749" s="345"/>
      <c r="H749" s="345">
        <f t="shared" si="18"/>
        <v>0</v>
      </c>
      <c r="I749" s="455"/>
      <c r="K749" s="508"/>
      <c r="L749" s="509"/>
    </row>
    <row r="750" spans="1:12" s="12" customFormat="1" ht="18.600000000000001" hidden="1" customHeight="1" outlineLevel="1">
      <c r="A750" s="7"/>
      <c r="B750" s="447" t="s">
        <v>93</v>
      </c>
      <c r="C750" s="441">
        <f>sontheptohop(B750)</f>
        <v>41.183999999999997</v>
      </c>
      <c r="D750" s="441">
        <v>41.183999999999997</v>
      </c>
      <c r="E750" s="5"/>
      <c r="F750" s="345"/>
      <c r="G750" s="345"/>
      <c r="H750" s="345">
        <f t="shared" si="18"/>
        <v>0</v>
      </c>
      <c r="I750" s="455"/>
      <c r="K750" s="508"/>
      <c r="L750" s="509"/>
    </row>
    <row r="751" spans="1:12" s="12" customFormat="1" ht="18.600000000000001" hidden="1" customHeight="1" outlineLevel="1">
      <c r="A751" s="7"/>
      <c r="B751" s="9" t="s">
        <v>44</v>
      </c>
      <c r="C751" s="415"/>
      <c r="D751" s="415"/>
      <c r="E751" s="5"/>
      <c r="F751" s="345"/>
      <c r="G751" s="345"/>
      <c r="H751" s="345">
        <f t="shared" si="18"/>
        <v>0</v>
      </c>
      <c r="I751" s="455"/>
      <c r="K751" s="508"/>
      <c r="L751" s="509"/>
    </row>
    <row r="752" spans="1:12" s="12" customFormat="1" ht="18.600000000000001" hidden="1" customHeight="1" outlineLevel="1">
      <c r="A752" s="7"/>
      <c r="B752" s="447" t="s">
        <v>64</v>
      </c>
      <c r="C752" s="441">
        <f>sontheptohop(B752)</f>
        <v>23.16</v>
      </c>
      <c r="D752" s="441">
        <v>23.16</v>
      </c>
      <c r="E752" s="5"/>
      <c r="F752" s="345"/>
      <c r="G752" s="345"/>
      <c r="H752" s="345">
        <f t="shared" si="18"/>
        <v>0</v>
      </c>
      <c r="I752" s="455"/>
      <c r="K752" s="508"/>
      <c r="L752" s="509"/>
    </row>
    <row r="753" spans="1:12" s="12" customFormat="1" ht="18.600000000000001" hidden="1" customHeight="1" outlineLevel="1">
      <c r="A753" s="7"/>
      <c r="B753" s="447" t="s">
        <v>163</v>
      </c>
      <c r="C753" s="441">
        <f>tt(B753)</f>
        <v>1.1011199999999999</v>
      </c>
      <c r="D753" s="441">
        <v>1.1011199999999999</v>
      </c>
      <c r="E753" s="5"/>
      <c r="F753" s="345"/>
      <c r="G753" s="345"/>
      <c r="H753" s="345">
        <f t="shared" si="18"/>
        <v>0</v>
      </c>
      <c r="I753" s="455"/>
      <c r="K753" s="508"/>
      <c r="L753" s="509"/>
    </row>
    <row r="754" spans="1:12" s="12" customFormat="1" ht="18.600000000000001" hidden="1" customHeight="1" outlineLevel="1">
      <c r="A754" s="7"/>
      <c r="B754" s="447" t="s">
        <v>66</v>
      </c>
      <c r="C754" s="441">
        <f>sontheptohop(B754)</f>
        <v>24.192</v>
      </c>
      <c r="D754" s="441">
        <v>24.192</v>
      </c>
      <c r="E754" s="5"/>
      <c r="F754" s="345"/>
      <c r="G754" s="345"/>
      <c r="H754" s="345">
        <f t="shared" si="18"/>
        <v>0</v>
      </c>
      <c r="I754" s="455"/>
      <c r="K754" s="508"/>
      <c r="L754" s="509"/>
    </row>
    <row r="755" spans="1:12" s="12" customFormat="1" ht="18.600000000000001" hidden="1" customHeight="1" outlineLevel="1">
      <c r="A755" s="7"/>
      <c r="B755" s="447" t="s">
        <v>164</v>
      </c>
      <c r="C755" s="441">
        <f>tt(B755)</f>
        <v>0.63388800000000001</v>
      </c>
      <c r="D755" s="441">
        <v>0.63388800000000001</v>
      </c>
      <c r="E755" s="5"/>
      <c r="F755" s="345"/>
      <c r="G755" s="345"/>
      <c r="H755" s="345">
        <f t="shared" si="18"/>
        <v>0</v>
      </c>
      <c r="I755" s="455"/>
      <c r="K755" s="508"/>
      <c r="L755" s="509"/>
    </row>
    <row r="756" spans="1:12" s="12" customFormat="1" ht="18.600000000000001" hidden="1" customHeight="1" outlineLevel="1">
      <c r="A756" s="7"/>
      <c r="B756" s="447" t="s">
        <v>68</v>
      </c>
      <c r="C756" s="441">
        <f>sontheptohop(B756)</f>
        <v>16.724736</v>
      </c>
      <c r="D756" s="441">
        <v>16.724736</v>
      </c>
      <c r="E756" s="5"/>
      <c r="F756" s="345"/>
      <c r="G756" s="345"/>
      <c r="H756" s="345">
        <f t="shared" si="18"/>
        <v>0</v>
      </c>
      <c r="I756" s="455"/>
      <c r="K756" s="508"/>
      <c r="L756" s="509"/>
    </row>
    <row r="757" spans="1:12" s="12" customFormat="1" ht="18.600000000000001" hidden="1" customHeight="1" outlineLevel="1">
      <c r="A757" s="7"/>
      <c r="B757" s="447" t="s">
        <v>164</v>
      </c>
      <c r="C757" s="441">
        <f>tt(B757)</f>
        <v>0.63388800000000001</v>
      </c>
      <c r="D757" s="441">
        <v>0.63388800000000001</v>
      </c>
      <c r="E757" s="5"/>
      <c r="F757" s="345"/>
      <c r="G757" s="345"/>
      <c r="H757" s="345">
        <f t="shared" si="18"/>
        <v>0</v>
      </c>
      <c r="I757" s="455"/>
      <c r="K757" s="508"/>
      <c r="L757" s="509"/>
    </row>
    <row r="758" spans="1:12" s="12" customFormat="1" ht="18.600000000000001" hidden="1" customHeight="1" outlineLevel="1">
      <c r="A758" s="7"/>
      <c r="B758" s="447" t="s">
        <v>58</v>
      </c>
      <c r="C758" s="441">
        <f>sontheptohop(B758)</f>
        <v>3.4320000000000004</v>
      </c>
      <c r="D758" s="441">
        <v>3.4320000000000004</v>
      </c>
      <c r="E758" s="5"/>
      <c r="F758" s="345"/>
      <c r="G758" s="345"/>
      <c r="H758" s="345">
        <f t="shared" si="18"/>
        <v>0</v>
      </c>
      <c r="I758" s="455"/>
      <c r="K758" s="508"/>
      <c r="L758" s="509"/>
    </row>
    <row r="759" spans="1:12" s="12" customFormat="1" ht="18.600000000000001" hidden="1" customHeight="1" outlineLevel="1">
      <c r="A759" s="7"/>
      <c r="B759" s="447" t="s">
        <v>69</v>
      </c>
      <c r="C759" s="441">
        <f>sontheptohop(B759)</f>
        <v>14.601728000000001</v>
      </c>
      <c r="D759" s="441">
        <v>14.601728000000001</v>
      </c>
      <c r="E759" s="5"/>
      <c r="F759" s="345"/>
      <c r="G759" s="345"/>
      <c r="H759" s="345">
        <f t="shared" si="18"/>
        <v>0</v>
      </c>
      <c r="I759" s="455"/>
      <c r="K759" s="508"/>
      <c r="L759" s="509"/>
    </row>
    <row r="760" spans="1:12" s="12" customFormat="1" ht="18.600000000000001" hidden="1" customHeight="1" outlineLevel="1">
      <c r="A760" s="7"/>
      <c r="B760" s="447" t="s">
        <v>70</v>
      </c>
      <c r="C760" s="441">
        <f>sontheptohop(B760)</f>
        <v>0.73216000000000003</v>
      </c>
      <c r="D760" s="441">
        <v>0.73216000000000003</v>
      </c>
      <c r="E760" s="5"/>
      <c r="F760" s="345"/>
      <c r="G760" s="345"/>
      <c r="H760" s="345">
        <f t="shared" si="18"/>
        <v>0</v>
      </c>
      <c r="I760" s="455"/>
      <c r="K760" s="508"/>
      <c r="L760" s="509"/>
    </row>
    <row r="761" spans="1:12" s="12" customFormat="1" ht="18.600000000000001" hidden="1" customHeight="1" outlineLevel="1">
      <c r="A761" s="7"/>
      <c r="B761" s="447" t="s">
        <v>165</v>
      </c>
      <c r="C761" s="441">
        <f>tt(B761)</f>
        <v>0.38688</v>
      </c>
      <c r="D761" s="441">
        <v>0.38688</v>
      </c>
      <c r="E761" s="5"/>
      <c r="F761" s="345"/>
      <c r="G761" s="345"/>
      <c r="H761" s="345">
        <f t="shared" si="18"/>
        <v>0</v>
      </c>
      <c r="I761" s="455"/>
      <c r="K761" s="508"/>
      <c r="L761" s="509"/>
    </row>
    <row r="762" spans="1:12" s="12" customFormat="1" ht="18.600000000000001" hidden="1" customHeight="1" outlineLevel="1">
      <c r="A762" s="7"/>
      <c r="B762" s="9" t="s">
        <v>45</v>
      </c>
      <c r="C762" s="415"/>
      <c r="D762" s="415"/>
      <c r="E762" s="5"/>
      <c r="F762" s="345"/>
      <c r="G762" s="345"/>
      <c r="H762" s="345">
        <f t="shared" si="18"/>
        <v>0</v>
      </c>
      <c r="I762" s="455"/>
      <c r="K762" s="508"/>
      <c r="L762" s="509"/>
    </row>
    <row r="763" spans="1:12" s="12" customFormat="1" ht="18.600000000000001" hidden="1" customHeight="1" outlineLevel="1">
      <c r="A763" s="7"/>
      <c r="B763" s="447" t="s">
        <v>72</v>
      </c>
      <c r="C763" s="441">
        <f>sontheptohop(B763)</f>
        <v>170.45999999999998</v>
      </c>
      <c r="D763" s="441">
        <v>170.45999999999998</v>
      </c>
      <c r="E763" s="5"/>
      <c r="F763" s="345"/>
      <c r="G763" s="345"/>
      <c r="H763" s="345">
        <f t="shared" si="18"/>
        <v>0</v>
      </c>
      <c r="I763" s="455"/>
      <c r="K763" s="508"/>
      <c r="L763" s="509"/>
    </row>
    <row r="764" spans="1:12" s="12" customFormat="1" ht="18.600000000000001" hidden="1" customHeight="1" outlineLevel="1">
      <c r="A764" s="7"/>
      <c r="B764" s="447" t="s">
        <v>166</v>
      </c>
      <c r="C764" s="441">
        <f>tt(B764)</f>
        <v>9.8208000000000002</v>
      </c>
      <c r="D764" s="441">
        <v>9.8208000000000002</v>
      </c>
      <c r="E764" s="5"/>
      <c r="F764" s="345"/>
      <c r="G764" s="345"/>
      <c r="H764" s="345">
        <f t="shared" si="18"/>
        <v>0</v>
      </c>
      <c r="I764" s="455"/>
      <c r="K764" s="508"/>
      <c r="L764" s="509"/>
    </row>
    <row r="765" spans="1:12" s="12" customFormat="1" ht="18.600000000000001" hidden="1" customHeight="1" outlineLevel="1">
      <c r="A765" s="7"/>
      <c r="B765" s="447" t="s">
        <v>74</v>
      </c>
      <c r="C765" s="441">
        <f>sontheptohop(B765)</f>
        <v>216</v>
      </c>
      <c r="D765" s="441">
        <v>216</v>
      </c>
      <c r="E765" s="5"/>
      <c r="F765" s="345"/>
      <c r="G765" s="345"/>
      <c r="H765" s="345">
        <f t="shared" si="18"/>
        <v>0</v>
      </c>
      <c r="I765" s="455"/>
      <c r="K765" s="508"/>
      <c r="L765" s="509"/>
    </row>
    <row r="766" spans="1:12" s="12" customFormat="1" ht="18.600000000000001" hidden="1" customHeight="1" outlineLevel="1">
      <c r="A766" s="7"/>
      <c r="B766" s="447" t="s">
        <v>167</v>
      </c>
      <c r="C766" s="441">
        <f>tt(B766)</f>
        <v>8.0351999999999997</v>
      </c>
      <c r="D766" s="441">
        <v>8.0351999999999997</v>
      </c>
      <c r="E766" s="5"/>
      <c r="F766" s="345"/>
      <c r="G766" s="345"/>
      <c r="H766" s="345">
        <f t="shared" si="18"/>
        <v>0</v>
      </c>
      <c r="I766" s="455"/>
      <c r="K766" s="508"/>
      <c r="L766" s="509"/>
    </row>
    <row r="767" spans="1:12" s="12" customFormat="1" ht="18.600000000000001" hidden="1" customHeight="1" outlineLevel="1">
      <c r="A767" s="7"/>
      <c r="B767" s="447" t="s">
        <v>95</v>
      </c>
      <c r="C767" s="441">
        <f>sontheptohop(B767)</f>
        <v>115.281216</v>
      </c>
      <c r="D767" s="441">
        <v>115.281216</v>
      </c>
      <c r="E767" s="5"/>
      <c r="F767" s="345"/>
      <c r="G767" s="345"/>
      <c r="H767" s="345">
        <f t="shared" si="18"/>
        <v>0</v>
      </c>
      <c r="I767" s="455"/>
      <c r="K767" s="508"/>
      <c r="L767" s="509"/>
    </row>
    <row r="768" spans="1:12" s="12" customFormat="1" ht="18.600000000000001" hidden="1" customHeight="1" outlineLevel="1">
      <c r="A768" s="7"/>
      <c r="B768" s="447" t="s">
        <v>168</v>
      </c>
      <c r="C768" s="441">
        <f>tt(B768)</f>
        <v>4.8211199999999996</v>
      </c>
      <c r="D768" s="441">
        <v>4.8211199999999996</v>
      </c>
      <c r="E768" s="5"/>
      <c r="F768" s="345"/>
      <c r="G768" s="345"/>
      <c r="H768" s="345">
        <f t="shared" si="18"/>
        <v>0</v>
      </c>
      <c r="I768" s="455"/>
      <c r="K768" s="508"/>
      <c r="L768" s="509"/>
    </row>
    <row r="769" spans="1:12" s="12" customFormat="1" ht="18.600000000000001" hidden="1" customHeight="1" outlineLevel="1">
      <c r="A769" s="7"/>
      <c r="B769" s="447" t="s">
        <v>77</v>
      </c>
      <c r="C769" s="441">
        <f>sontheptohop(B769)</f>
        <v>20.591999999999999</v>
      </c>
      <c r="D769" s="441">
        <v>20.591999999999999</v>
      </c>
      <c r="E769" s="5"/>
      <c r="F769" s="345"/>
      <c r="G769" s="345"/>
      <c r="H769" s="345">
        <f t="shared" si="18"/>
        <v>0</v>
      </c>
      <c r="I769" s="455"/>
      <c r="K769" s="508"/>
      <c r="L769" s="509"/>
    </row>
    <row r="770" spans="1:12" s="12" customFormat="1" ht="18.600000000000001" hidden="1" customHeight="1" outlineLevel="1">
      <c r="A770" s="7"/>
      <c r="B770" s="447" t="s">
        <v>78</v>
      </c>
      <c r="C770" s="441">
        <f>sontheptohop(B770)</f>
        <v>87.610367999999994</v>
      </c>
      <c r="D770" s="441">
        <v>87.610367999999994</v>
      </c>
      <c r="E770" s="5"/>
      <c r="F770" s="345"/>
      <c r="G770" s="345"/>
      <c r="H770" s="345">
        <f t="shared" si="18"/>
        <v>0</v>
      </c>
      <c r="I770" s="455"/>
      <c r="K770" s="508"/>
      <c r="L770" s="509"/>
    </row>
    <row r="771" spans="1:12" s="12" customFormat="1" ht="18.600000000000001" hidden="1" customHeight="1" outlineLevel="1">
      <c r="A771" s="7"/>
      <c r="B771" s="447" t="s">
        <v>79</v>
      </c>
      <c r="C771" s="441">
        <f>sontheptohop(B771)</f>
        <v>4.3929600000000004</v>
      </c>
      <c r="D771" s="441">
        <v>4.3929600000000004</v>
      </c>
      <c r="E771" s="5"/>
      <c r="F771" s="345"/>
      <c r="G771" s="345"/>
      <c r="H771" s="345">
        <f t="shared" si="18"/>
        <v>0</v>
      </c>
      <c r="I771" s="455"/>
      <c r="K771" s="508"/>
      <c r="L771" s="509"/>
    </row>
    <row r="772" spans="1:12" s="12" customFormat="1" ht="18.600000000000001" hidden="1" customHeight="1" outlineLevel="1">
      <c r="A772" s="7"/>
      <c r="B772" s="447" t="s">
        <v>169</v>
      </c>
      <c r="C772" s="441">
        <f>tt(B772)</f>
        <v>2.3212799999999998</v>
      </c>
      <c r="D772" s="441">
        <v>2.3212799999999998</v>
      </c>
      <c r="E772" s="5"/>
      <c r="F772" s="345"/>
      <c r="G772" s="345"/>
      <c r="H772" s="345">
        <f t="shared" si="18"/>
        <v>0</v>
      </c>
      <c r="I772" s="455"/>
      <c r="K772" s="508"/>
      <c r="L772" s="509"/>
    </row>
    <row r="773" spans="1:12" s="12" customFormat="1" ht="18.600000000000001" hidden="1" customHeight="1" outlineLevel="1">
      <c r="A773" s="7"/>
      <c r="B773" s="9" t="s">
        <v>47</v>
      </c>
      <c r="C773" s="415"/>
      <c r="D773" s="415"/>
      <c r="E773" s="5"/>
      <c r="F773" s="345"/>
      <c r="G773" s="345"/>
      <c r="H773" s="345">
        <f t="shared" si="18"/>
        <v>0</v>
      </c>
      <c r="I773" s="455"/>
      <c r="K773" s="508"/>
      <c r="L773" s="509"/>
    </row>
    <row r="774" spans="1:12" s="12" customFormat="1" ht="18.600000000000001" hidden="1" customHeight="1" outlineLevel="1">
      <c r="A774" s="7"/>
      <c r="B774" s="447" t="s">
        <v>81</v>
      </c>
      <c r="C774" s="441">
        <f>sontheptohop(B774)</f>
        <v>23.16</v>
      </c>
      <c r="D774" s="441">
        <v>23.16</v>
      </c>
      <c r="E774" s="5"/>
      <c r="F774" s="345"/>
      <c r="G774" s="345"/>
      <c r="H774" s="345">
        <f t="shared" si="18"/>
        <v>0</v>
      </c>
      <c r="I774" s="455"/>
      <c r="K774" s="508"/>
      <c r="L774" s="509"/>
    </row>
    <row r="775" spans="1:12" s="12" customFormat="1" ht="18.600000000000001" hidden="1" customHeight="1" outlineLevel="1">
      <c r="A775" s="7"/>
      <c r="B775" s="447" t="s">
        <v>82</v>
      </c>
      <c r="C775" s="441">
        <f>sontheptohop(B775)</f>
        <v>27.02</v>
      </c>
      <c r="D775" s="441">
        <v>27.02</v>
      </c>
      <c r="E775" s="5"/>
      <c r="F775" s="345"/>
      <c r="G775" s="345"/>
      <c r="H775" s="345">
        <f t="shared" si="18"/>
        <v>0</v>
      </c>
      <c r="I775" s="455"/>
      <c r="K775" s="508"/>
      <c r="L775" s="509"/>
    </row>
    <row r="776" spans="1:12" s="12" customFormat="1" ht="18.600000000000001" hidden="1" customHeight="1" outlineLevel="1">
      <c r="A776" s="7"/>
      <c r="B776" s="447" t="s">
        <v>83</v>
      </c>
      <c r="C776" s="441">
        <f>sontheptohop(B776)</f>
        <v>29.799199999999999</v>
      </c>
      <c r="D776" s="441">
        <v>29.799199999999999</v>
      </c>
      <c r="E776" s="5"/>
      <c r="F776" s="345"/>
      <c r="G776" s="345"/>
      <c r="H776" s="345">
        <f t="shared" si="18"/>
        <v>0</v>
      </c>
      <c r="I776" s="455"/>
      <c r="K776" s="508"/>
      <c r="L776" s="509"/>
    </row>
    <row r="777" spans="1:12" s="12" customFormat="1" ht="18.600000000000001" hidden="1" customHeight="1" outlineLevel="1">
      <c r="A777" s="7"/>
      <c r="B777" s="447" t="s">
        <v>170</v>
      </c>
      <c r="C777" s="441">
        <f>tt(B777)</f>
        <v>3.3926400000000001</v>
      </c>
      <c r="D777" s="441">
        <v>3.3926400000000001</v>
      </c>
      <c r="E777" s="5"/>
      <c r="F777" s="345"/>
      <c r="G777" s="345"/>
      <c r="H777" s="345">
        <f t="shared" si="18"/>
        <v>0</v>
      </c>
      <c r="I777" s="455"/>
      <c r="K777" s="508"/>
      <c r="L777" s="509"/>
    </row>
    <row r="778" spans="1:12" s="12" customFormat="1" ht="18.600000000000001" hidden="1" customHeight="1" outlineLevel="1">
      <c r="A778" s="7"/>
      <c r="B778" s="447" t="s">
        <v>66</v>
      </c>
      <c r="C778" s="441">
        <f>sontheptohop(B778)</f>
        <v>24.192</v>
      </c>
      <c r="D778" s="441">
        <v>24.192</v>
      </c>
      <c r="E778" s="5"/>
      <c r="F778" s="345"/>
      <c r="G778" s="345"/>
      <c r="H778" s="345">
        <f t="shared" si="18"/>
        <v>0</v>
      </c>
      <c r="I778" s="455"/>
      <c r="K778" s="508"/>
      <c r="L778" s="509"/>
    </row>
    <row r="779" spans="1:12" s="12" customFormat="1" ht="18.600000000000001" hidden="1" customHeight="1" outlineLevel="1">
      <c r="A779" s="7"/>
      <c r="B779" s="447" t="s">
        <v>164</v>
      </c>
      <c r="C779" s="441">
        <f>tt(B779)</f>
        <v>0.63388800000000001</v>
      </c>
      <c r="D779" s="441">
        <v>0.63388800000000001</v>
      </c>
      <c r="E779" s="5"/>
      <c r="F779" s="345"/>
      <c r="G779" s="345"/>
      <c r="H779" s="345">
        <f t="shared" si="18"/>
        <v>0</v>
      </c>
      <c r="I779" s="455"/>
      <c r="K779" s="508"/>
      <c r="L779" s="509"/>
    </row>
    <row r="780" spans="1:12" s="12" customFormat="1" ht="18.600000000000001" hidden="1" customHeight="1" outlineLevel="1">
      <c r="A780" s="7"/>
      <c r="B780" s="447" t="s">
        <v>68</v>
      </c>
      <c r="C780" s="441">
        <f>sontheptohop(B780)</f>
        <v>16.724736</v>
      </c>
      <c r="D780" s="441">
        <v>16.724736</v>
      </c>
      <c r="E780" s="5"/>
      <c r="F780" s="345"/>
      <c r="G780" s="345"/>
      <c r="H780" s="345">
        <f t="shared" si="18"/>
        <v>0</v>
      </c>
      <c r="I780" s="455"/>
      <c r="K780" s="508"/>
      <c r="L780" s="509"/>
    </row>
    <row r="781" spans="1:12" s="12" customFormat="1" ht="18.600000000000001" hidden="1" customHeight="1" outlineLevel="1">
      <c r="A781" s="7"/>
      <c r="B781" s="447" t="s">
        <v>164</v>
      </c>
      <c r="C781" s="441">
        <f>tt(B781)</f>
        <v>0.63388800000000001</v>
      </c>
      <c r="D781" s="441">
        <v>0.63388800000000001</v>
      </c>
      <c r="E781" s="5"/>
      <c r="F781" s="345"/>
      <c r="G781" s="345"/>
      <c r="H781" s="345">
        <f t="shared" si="18"/>
        <v>0</v>
      </c>
      <c r="I781" s="455"/>
      <c r="K781" s="508"/>
      <c r="L781" s="509"/>
    </row>
    <row r="782" spans="1:12" s="12" customFormat="1" ht="18.600000000000001" hidden="1" customHeight="1" outlineLevel="1">
      <c r="A782" s="7"/>
      <c r="B782" s="447" t="s">
        <v>58</v>
      </c>
      <c r="C782" s="441">
        <f>sontheptohop(B782)</f>
        <v>3.4320000000000004</v>
      </c>
      <c r="D782" s="441">
        <v>3.4320000000000004</v>
      </c>
      <c r="E782" s="5"/>
      <c r="F782" s="345"/>
      <c r="G782" s="345"/>
      <c r="H782" s="345">
        <f t="shared" si="18"/>
        <v>0</v>
      </c>
      <c r="I782" s="455"/>
      <c r="K782" s="508"/>
      <c r="L782" s="509"/>
    </row>
    <row r="783" spans="1:12" s="12" customFormat="1" ht="18.600000000000001" hidden="1" customHeight="1" outlineLevel="1">
      <c r="A783" s="7"/>
      <c r="B783" s="9" t="s">
        <v>48</v>
      </c>
      <c r="C783" s="415"/>
      <c r="D783" s="415"/>
      <c r="E783" s="5"/>
      <c r="F783" s="345"/>
      <c r="G783" s="345"/>
      <c r="H783" s="345">
        <f t="shared" ref="H783:H846" si="19">(F783+G783)*C783</f>
        <v>0</v>
      </c>
      <c r="I783" s="455"/>
      <c r="K783" s="508"/>
      <c r="L783" s="509"/>
    </row>
    <row r="784" spans="1:12" s="12" customFormat="1" ht="18.600000000000001" hidden="1" customHeight="1" outlineLevel="1">
      <c r="A784" s="7"/>
      <c r="B784" s="447" t="s">
        <v>64</v>
      </c>
      <c r="C784" s="441">
        <f>sontheptohop(B784)</f>
        <v>23.16</v>
      </c>
      <c r="D784" s="441">
        <v>23.16</v>
      </c>
      <c r="E784" s="5"/>
      <c r="F784" s="345"/>
      <c r="G784" s="345"/>
      <c r="H784" s="345">
        <f t="shared" si="19"/>
        <v>0</v>
      </c>
      <c r="I784" s="455"/>
      <c r="K784" s="508"/>
      <c r="L784" s="509"/>
    </row>
    <row r="785" spans="1:12" s="12" customFormat="1" ht="18.600000000000001" hidden="1" customHeight="1" outlineLevel="1">
      <c r="A785" s="7"/>
      <c r="B785" s="447" t="s">
        <v>85</v>
      </c>
      <c r="C785" s="441">
        <f>sontheptohop(B785)</f>
        <v>27.02</v>
      </c>
      <c r="D785" s="441">
        <v>27.02</v>
      </c>
      <c r="E785" s="5"/>
      <c r="F785" s="345"/>
      <c r="G785" s="345"/>
      <c r="H785" s="345">
        <f t="shared" si="19"/>
        <v>0</v>
      </c>
      <c r="I785" s="455"/>
      <c r="K785" s="508"/>
      <c r="L785" s="509"/>
    </row>
    <row r="786" spans="1:12" s="12" customFormat="1" ht="18.600000000000001" hidden="1" customHeight="1" outlineLevel="1">
      <c r="A786" s="7"/>
      <c r="B786" s="447" t="s">
        <v>83</v>
      </c>
      <c r="C786" s="441">
        <f>sontheptohop(B786)</f>
        <v>29.799199999999999</v>
      </c>
      <c r="D786" s="441">
        <v>29.799199999999999</v>
      </c>
      <c r="E786" s="5"/>
      <c r="F786" s="345"/>
      <c r="G786" s="345"/>
      <c r="H786" s="345">
        <f t="shared" si="19"/>
        <v>0</v>
      </c>
      <c r="I786" s="455"/>
      <c r="K786" s="508"/>
      <c r="L786" s="509"/>
    </row>
    <row r="787" spans="1:12" s="12" customFormat="1" ht="18.600000000000001" hidden="1" customHeight="1" outlineLevel="1">
      <c r="A787" s="7"/>
      <c r="B787" s="447" t="s">
        <v>170</v>
      </c>
      <c r="C787" s="441">
        <f>tt(B787)</f>
        <v>3.3926400000000001</v>
      </c>
      <c r="D787" s="441">
        <v>3.3926400000000001</v>
      </c>
      <c r="E787" s="5"/>
      <c r="F787" s="345"/>
      <c r="G787" s="345"/>
      <c r="H787" s="345">
        <f t="shared" si="19"/>
        <v>0</v>
      </c>
      <c r="I787" s="455"/>
      <c r="K787" s="508"/>
      <c r="L787" s="509"/>
    </row>
    <row r="788" spans="1:12" s="12" customFormat="1" ht="18.600000000000001" hidden="1" customHeight="1" outlineLevel="1">
      <c r="A788" s="7"/>
      <c r="B788" s="447" t="s">
        <v>66</v>
      </c>
      <c r="C788" s="441">
        <f>sontheptohop(B788)</f>
        <v>24.192</v>
      </c>
      <c r="D788" s="441">
        <v>24.192</v>
      </c>
      <c r="E788" s="5"/>
      <c r="F788" s="345"/>
      <c r="G788" s="345"/>
      <c r="H788" s="345">
        <f t="shared" si="19"/>
        <v>0</v>
      </c>
      <c r="I788" s="455"/>
      <c r="K788" s="508"/>
      <c r="L788" s="509"/>
    </row>
    <row r="789" spans="1:12" s="12" customFormat="1" ht="18.600000000000001" hidden="1" customHeight="1" outlineLevel="1">
      <c r="A789" s="7"/>
      <c r="B789" s="447" t="s">
        <v>164</v>
      </c>
      <c r="C789" s="441">
        <f>tt(B789)</f>
        <v>0.63388800000000001</v>
      </c>
      <c r="D789" s="441">
        <v>0.63388800000000001</v>
      </c>
      <c r="E789" s="5"/>
      <c r="F789" s="345"/>
      <c r="G789" s="345"/>
      <c r="H789" s="345">
        <f t="shared" si="19"/>
        <v>0</v>
      </c>
      <c r="I789" s="455"/>
      <c r="K789" s="508"/>
      <c r="L789" s="509"/>
    </row>
    <row r="790" spans="1:12" s="12" customFormat="1" ht="18.600000000000001" hidden="1" customHeight="1" outlineLevel="1">
      <c r="A790" s="7"/>
      <c r="B790" s="447" t="s">
        <v>68</v>
      </c>
      <c r="C790" s="441">
        <f>sontheptohop(B790)</f>
        <v>16.724736</v>
      </c>
      <c r="D790" s="441">
        <v>16.724736</v>
      </c>
      <c r="E790" s="5"/>
      <c r="F790" s="345"/>
      <c r="G790" s="345"/>
      <c r="H790" s="345">
        <f t="shared" si="19"/>
        <v>0</v>
      </c>
      <c r="I790" s="455"/>
      <c r="K790" s="508"/>
      <c r="L790" s="509"/>
    </row>
    <row r="791" spans="1:12" s="12" customFormat="1" ht="18.600000000000001" hidden="1" customHeight="1" outlineLevel="1">
      <c r="A791" s="7"/>
      <c r="B791" s="447" t="s">
        <v>164</v>
      </c>
      <c r="C791" s="441">
        <f>tt(B791)</f>
        <v>0.63388800000000001</v>
      </c>
      <c r="D791" s="441">
        <v>0.63388800000000001</v>
      </c>
      <c r="E791" s="5"/>
      <c r="F791" s="345"/>
      <c r="G791" s="345"/>
      <c r="H791" s="345">
        <f t="shared" si="19"/>
        <v>0</v>
      </c>
      <c r="I791" s="455"/>
      <c r="K791" s="508"/>
      <c r="L791" s="509"/>
    </row>
    <row r="792" spans="1:12" s="12" customFormat="1" ht="18.600000000000001" hidden="1" customHeight="1" outlineLevel="1">
      <c r="A792" s="7"/>
      <c r="B792" s="447" t="s">
        <v>58</v>
      </c>
      <c r="C792" s="441">
        <f>sontheptohop(B792)</f>
        <v>3.4320000000000004</v>
      </c>
      <c r="D792" s="441">
        <v>3.4320000000000004</v>
      </c>
      <c r="E792" s="5"/>
      <c r="F792" s="345"/>
      <c r="G792" s="345"/>
      <c r="H792" s="345">
        <f t="shared" si="19"/>
        <v>0</v>
      </c>
      <c r="I792" s="455"/>
      <c r="K792" s="508"/>
      <c r="L792" s="509"/>
    </row>
    <row r="793" spans="1:12" s="12" customFormat="1" ht="18.600000000000001" hidden="1" customHeight="1" outlineLevel="1">
      <c r="A793" s="7"/>
      <c r="B793" s="9" t="s">
        <v>49</v>
      </c>
      <c r="C793" s="441"/>
      <c r="D793" s="441"/>
      <c r="E793" s="5"/>
      <c r="F793" s="345"/>
      <c r="G793" s="345"/>
      <c r="H793" s="345">
        <f t="shared" si="19"/>
        <v>0</v>
      </c>
      <c r="I793" s="455"/>
      <c r="K793" s="508"/>
      <c r="L793" s="509"/>
    </row>
    <row r="794" spans="1:12" s="12" customFormat="1" ht="18.600000000000001" hidden="1" customHeight="1" outlineLevel="1">
      <c r="A794" s="7"/>
      <c r="B794" s="447" t="s">
        <v>86</v>
      </c>
      <c r="C794" s="441">
        <f>sontheptohop(B794)</f>
        <v>56.204688000000004</v>
      </c>
      <c r="D794" s="441">
        <v>56.204688000000004</v>
      </c>
      <c r="E794" s="5"/>
      <c r="F794" s="345"/>
      <c r="G794" s="345"/>
      <c r="H794" s="345">
        <f t="shared" si="19"/>
        <v>0</v>
      </c>
      <c r="I794" s="455"/>
      <c r="K794" s="508"/>
      <c r="L794" s="509"/>
    </row>
    <row r="795" spans="1:12" s="12" customFormat="1" ht="18.600000000000001" hidden="1" customHeight="1" outlineLevel="1">
      <c r="A795" s="7"/>
      <c r="B795" s="447" t="s">
        <v>87</v>
      </c>
      <c r="C795" s="441">
        <f>sontheptohop(B795)</f>
        <v>2.1964800000000002</v>
      </c>
      <c r="D795" s="441">
        <v>2.1964800000000002</v>
      </c>
      <c r="E795" s="5"/>
      <c r="F795" s="345"/>
      <c r="G795" s="345"/>
      <c r="H795" s="345">
        <f t="shared" si="19"/>
        <v>0</v>
      </c>
      <c r="I795" s="455"/>
      <c r="K795" s="508"/>
      <c r="L795" s="509"/>
    </row>
    <row r="796" spans="1:12" s="12" customFormat="1" ht="18.600000000000001" hidden="1" customHeight="1" outlineLevel="1">
      <c r="A796" s="7"/>
      <c r="B796" s="447" t="s">
        <v>171</v>
      </c>
      <c r="C796" s="441">
        <f>tt(B796)</f>
        <v>1.5623999999999998</v>
      </c>
      <c r="D796" s="441">
        <v>1.5623999999999998</v>
      </c>
      <c r="E796" s="5"/>
      <c r="F796" s="345"/>
      <c r="G796" s="345"/>
      <c r="H796" s="345">
        <f t="shared" si="19"/>
        <v>0</v>
      </c>
      <c r="I796" s="455"/>
      <c r="K796" s="508"/>
      <c r="L796" s="509"/>
    </row>
    <row r="797" spans="1:12" s="12" customFormat="1" ht="18.600000000000001" hidden="1" customHeight="1" outlineLevel="1">
      <c r="A797" s="7"/>
      <c r="B797" s="9" t="s">
        <v>50</v>
      </c>
      <c r="C797" s="441"/>
      <c r="D797" s="441"/>
      <c r="E797" s="5"/>
      <c r="F797" s="345"/>
      <c r="G797" s="345"/>
      <c r="H797" s="345">
        <f t="shared" si="19"/>
        <v>0</v>
      </c>
      <c r="I797" s="455"/>
      <c r="K797" s="508"/>
      <c r="L797" s="509"/>
    </row>
    <row r="798" spans="1:12" s="12" customFormat="1" ht="18.600000000000001" hidden="1" customHeight="1" outlineLevel="1">
      <c r="A798" s="7"/>
      <c r="B798" s="447" t="s">
        <v>89</v>
      </c>
      <c r="C798" s="441">
        <f>sontheptohop(B798)</f>
        <v>14.601728000000001</v>
      </c>
      <c r="D798" s="441">
        <v>14.601728000000001</v>
      </c>
      <c r="E798" s="5"/>
      <c r="F798" s="345"/>
      <c r="G798" s="345"/>
      <c r="H798" s="345">
        <f t="shared" si="19"/>
        <v>0</v>
      </c>
      <c r="I798" s="455"/>
      <c r="K798" s="508"/>
      <c r="L798" s="509"/>
    </row>
    <row r="799" spans="1:12" s="12" customFormat="1" ht="18.600000000000001" hidden="1" customHeight="1" outlineLevel="1">
      <c r="A799" s="7"/>
      <c r="B799" s="447" t="s">
        <v>70</v>
      </c>
      <c r="C799" s="441">
        <f>sontheptohop(B799)</f>
        <v>0.73216000000000003</v>
      </c>
      <c r="D799" s="441">
        <v>0.73216000000000003</v>
      </c>
      <c r="E799" s="5"/>
      <c r="F799" s="345"/>
      <c r="G799" s="345"/>
      <c r="H799" s="345">
        <f t="shared" si="19"/>
        <v>0</v>
      </c>
      <c r="I799" s="455"/>
      <c r="K799" s="508"/>
      <c r="L799" s="509"/>
    </row>
    <row r="800" spans="1:12" s="12" customFormat="1" ht="18.600000000000001" hidden="1" customHeight="1" outlineLevel="1">
      <c r="A800" s="7"/>
      <c r="B800" s="447" t="s">
        <v>172</v>
      </c>
      <c r="C800" s="441">
        <f>tt(B800)</f>
        <v>0.52079999999999993</v>
      </c>
      <c r="D800" s="441">
        <v>0.52079999999999993</v>
      </c>
      <c r="E800" s="5"/>
      <c r="F800" s="345"/>
      <c r="G800" s="345"/>
      <c r="H800" s="345">
        <f t="shared" si="19"/>
        <v>0</v>
      </c>
      <c r="I800" s="455"/>
      <c r="K800" s="508"/>
      <c r="L800" s="509"/>
    </row>
    <row r="801" spans="1:12" ht="18.600000000000001" hidden="1" customHeight="1" outlineLevel="1">
      <c r="A801" s="10"/>
      <c r="B801" s="9" t="s">
        <v>51</v>
      </c>
      <c r="C801" s="415"/>
      <c r="D801" s="415"/>
      <c r="E801" s="15"/>
      <c r="F801" s="345"/>
      <c r="G801" s="345"/>
      <c r="H801" s="345">
        <f t="shared" si="19"/>
        <v>0</v>
      </c>
      <c r="I801" s="15"/>
      <c r="K801" s="508"/>
      <c r="L801" s="509"/>
    </row>
    <row r="802" spans="1:12" s="12" customFormat="1" ht="18.600000000000001" hidden="1" customHeight="1" outlineLevel="1">
      <c r="A802" s="7"/>
      <c r="B802" s="447" t="s">
        <v>96</v>
      </c>
      <c r="C802" s="441">
        <f>sontheptohop(B802)</f>
        <v>482.70000000000005</v>
      </c>
      <c r="D802" s="441">
        <v>482.70000000000005</v>
      </c>
      <c r="E802" s="5"/>
      <c r="F802" s="345"/>
      <c r="G802" s="345"/>
      <c r="H802" s="345">
        <f t="shared" si="19"/>
        <v>0</v>
      </c>
      <c r="I802" s="455"/>
      <c r="K802" s="508"/>
      <c r="L802" s="509"/>
    </row>
    <row r="803" spans="1:12" ht="18.600000000000001" hidden="1" customHeight="1" outlineLevel="1">
      <c r="A803" s="10" t="s">
        <v>7</v>
      </c>
      <c r="B803" s="405" t="s">
        <v>181</v>
      </c>
      <c r="C803" s="415"/>
      <c r="D803" s="415"/>
      <c r="E803" s="15"/>
      <c r="F803" s="345"/>
      <c r="G803" s="345"/>
      <c r="H803" s="345">
        <f t="shared" si="19"/>
        <v>0</v>
      </c>
      <c r="I803" s="15"/>
      <c r="K803" s="508"/>
      <c r="L803" s="509"/>
    </row>
    <row r="804" spans="1:12" ht="18.600000000000001" hidden="1" customHeight="1" outlineLevel="1">
      <c r="A804" s="10"/>
      <c r="B804" s="447" t="s">
        <v>182</v>
      </c>
      <c r="C804" s="441">
        <f>tt(B804)</f>
        <v>20.48</v>
      </c>
      <c r="D804" s="441">
        <v>20.48</v>
      </c>
      <c r="E804" s="15"/>
      <c r="F804" s="345"/>
      <c r="G804" s="345"/>
      <c r="H804" s="345">
        <f t="shared" si="19"/>
        <v>0</v>
      </c>
      <c r="I804" s="15"/>
      <c r="K804" s="508"/>
      <c r="L804" s="509"/>
    </row>
    <row r="805" spans="1:12" ht="18.600000000000001" hidden="1" customHeight="1" outlineLevel="1">
      <c r="A805" s="10"/>
      <c r="B805" s="447" t="s">
        <v>255</v>
      </c>
      <c r="C805" s="441">
        <f>tt(B805)</f>
        <v>26.240000000000002</v>
      </c>
      <c r="D805" s="441">
        <v>26.240000000000002</v>
      </c>
      <c r="E805" s="15"/>
      <c r="F805" s="345"/>
      <c r="G805" s="345"/>
      <c r="H805" s="345">
        <f t="shared" si="19"/>
        <v>0</v>
      </c>
      <c r="I805" s="15"/>
      <c r="K805" s="508"/>
      <c r="L805" s="509"/>
    </row>
    <row r="806" spans="1:12" ht="18.600000000000001" hidden="1" customHeight="1" outlineLevel="1">
      <c r="A806" s="10" t="s">
        <v>7</v>
      </c>
      <c r="B806" s="405" t="s">
        <v>26</v>
      </c>
      <c r="C806" s="415"/>
      <c r="D806" s="415"/>
      <c r="E806" s="15"/>
      <c r="F806" s="345"/>
      <c r="G806" s="345"/>
      <c r="H806" s="345">
        <f t="shared" si="19"/>
        <v>0</v>
      </c>
      <c r="I806" s="15"/>
      <c r="K806" s="508"/>
      <c r="L806" s="509"/>
    </row>
    <row r="807" spans="1:12" ht="18.600000000000001" hidden="1" customHeight="1" outlineLevel="1">
      <c r="A807" s="10"/>
      <c r="B807" s="9" t="s">
        <v>99</v>
      </c>
      <c r="C807" s="415"/>
      <c r="D807" s="415"/>
      <c r="E807" s="15"/>
      <c r="F807" s="345"/>
      <c r="G807" s="345"/>
      <c r="H807" s="345">
        <f t="shared" si="19"/>
        <v>0</v>
      </c>
      <c r="I807" s="15"/>
      <c r="K807" s="508"/>
      <c r="L807" s="509"/>
    </row>
    <row r="808" spans="1:12" ht="18.600000000000001" hidden="1" customHeight="1" outlineLevel="1">
      <c r="A808" s="7"/>
      <c r="B808" s="447" t="s">
        <v>183</v>
      </c>
      <c r="C808" s="441">
        <f>tt(B808)</f>
        <v>0.65600000000000003</v>
      </c>
      <c r="D808" s="441">
        <v>0.65600000000000003</v>
      </c>
      <c r="E808" s="5"/>
      <c r="F808" s="345"/>
      <c r="G808" s="345"/>
      <c r="H808" s="345">
        <f t="shared" si="19"/>
        <v>0</v>
      </c>
      <c r="I808" s="455"/>
      <c r="K808" s="508"/>
      <c r="L808" s="509"/>
    </row>
    <row r="809" spans="1:12" ht="18.600000000000001" hidden="1" customHeight="1" outlineLevel="1">
      <c r="A809" s="7"/>
      <c r="B809" s="447" t="s">
        <v>184</v>
      </c>
      <c r="C809" s="441">
        <f>tt(B809)</f>
        <v>0.51200000000000001</v>
      </c>
      <c r="D809" s="441">
        <v>0.51200000000000001</v>
      </c>
      <c r="E809" s="5"/>
      <c r="F809" s="345"/>
      <c r="G809" s="345"/>
      <c r="H809" s="345">
        <f t="shared" si="19"/>
        <v>0</v>
      </c>
      <c r="I809" s="455"/>
      <c r="K809" s="508"/>
      <c r="L809" s="509"/>
    </row>
    <row r="810" spans="1:12" ht="18.600000000000001" hidden="1" customHeight="1" outlineLevel="1">
      <c r="A810" s="10"/>
      <c r="B810" s="9" t="s">
        <v>100</v>
      </c>
      <c r="C810" s="415"/>
      <c r="D810" s="415"/>
      <c r="E810" s="15"/>
      <c r="F810" s="345"/>
      <c r="G810" s="345"/>
      <c r="H810" s="345">
        <f t="shared" si="19"/>
        <v>0</v>
      </c>
      <c r="I810" s="15"/>
      <c r="K810" s="508"/>
      <c r="L810" s="509"/>
    </row>
    <row r="811" spans="1:12" ht="18.600000000000001" hidden="1" customHeight="1" outlineLevel="1">
      <c r="A811" s="7"/>
      <c r="B811" s="447" t="s">
        <v>185</v>
      </c>
      <c r="C811" s="441">
        <f>tt(B811)</f>
        <v>8.1999999999999993</v>
      </c>
      <c r="D811" s="441">
        <v>8.1999999999999993</v>
      </c>
      <c r="E811" s="5"/>
      <c r="F811" s="345"/>
      <c r="G811" s="345"/>
      <c r="H811" s="345">
        <f t="shared" si="19"/>
        <v>0</v>
      </c>
      <c r="I811" s="455"/>
      <c r="K811" s="508"/>
      <c r="L811" s="509"/>
    </row>
    <row r="812" spans="1:12" ht="18.600000000000001" hidden="1" customHeight="1" outlineLevel="1">
      <c r="A812" s="7"/>
      <c r="B812" s="447" t="s">
        <v>186</v>
      </c>
      <c r="C812" s="441">
        <f>tt(B812)</f>
        <v>5.12</v>
      </c>
      <c r="D812" s="441">
        <v>5.12</v>
      </c>
      <c r="E812" s="5"/>
      <c r="F812" s="345"/>
      <c r="G812" s="345"/>
      <c r="H812" s="345">
        <f t="shared" si="19"/>
        <v>0</v>
      </c>
      <c r="I812" s="455"/>
      <c r="K812" s="508"/>
      <c r="L812" s="509"/>
    </row>
    <row r="813" spans="1:12" ht="18.600000000000001" hidden="1" customHeight="1" outlineLevel="1">
      <c r="A813" s="10"/>
      <c r="B813" s="9" t="s">
        <v>103</v>
      </c>
      <c r="C813" s="415"/>
      <c r="D813" s="415"/>
      <c r="E813" s="15"/>
      <c r="F813" s="345"/>
      <c r="G813" s="345"/>
      <c r="H813" s="345">
        <f t="shared" si="19"/>
        <v>0</v>
      </c>
      <c r="I813" s="15"/>
      <c r="K813" s="508"/>
      <c r="L813" s="509"/>
    </row>
    <row r="814" spans="1:12" ht="18.600000000000001" hidden="1" customHeight="1" outlineLevel="1">
      <c r="A814" s="7"/>
      <c r="B814" s="447" t="s">
        <v>187</v>
      </c>
      <c r="C814" s="441">
        <f>tt(B814)</f>
        <v>1.64</v>
      </c>
      <c r="D814" s="441">
        <v>1.64</v>
      </c>
      <c r="E814" s="5"/>
      <c r="F814" s="345"/>
      <c r="G814" s="345"/>
      <c r="H814" s="345">
        <f t="shared" si="19"/>
        <v>0</v>
      </c>
      <c r="I814" s="455"/>
      <c r="K814" s="508"/>
      <c r="L814" s="509"/>
    </row>
    <row r="815" spans="1:12" ht="18.600000000000001" hidden="1" customHeight="1" outlineLevel="1">
      <c r="A815" s="7"/>
      <c r="B815" s="447" t="s">
        <v>188</v>
      </c>
      <c r="C815" s="441">
        <f>tt(B815)</f>
        <v>1.024</v>
      </c>
      <c r="D815" s="441">
        <v>1.024</v>
      </c>
      <c r="E815" s="5"/>
      <c r="F815" s="345"/>
      <c r="G815" s="345"/>
      <c r="H815" s="345">
        <f t="shared" si="19"/>
        <v>0</v>
      </c>
      <c r="I815" s="455"/>
      <c r="K815" s="508"/>
      <c r="L815" s="509"/>
    </row>
    <row r="816" spans="1:12" ht="18.600000000000001" hidden="1" customHeight="1" outlineLevel="1">
      <c r="A816" s="10"/>
      <c r="B816" s="9" t="s">
        <v>106</v>
      </c>
      <c r="C816" s="415"/>
      <c r="D816" s="415"/>
      <c r="E816" s="15"/>
      <c r="F816" s="345"/>
      <c r="G816" s="345"/>
      <c r="H816" s="345">
        <f t="shared" si="19"/>
        <v>0</v>
      </c>
      <c r="I816" s="15"/>
      <c r="K816" s="508"/>
      <c r="L816" s="509"/>
    </row>
    <row r="817" spans="1:12" ht="18.600000000000001" hidden="1" customHeight="1" outlineLevel="1">
      <c r="A817" s="7"/>
      <c r="B817" s="447" t="s">
        <v>189</v>
      </c>
      <c r="C817" s="441">
        <f>tt(B817)</f>
        <v>0.6</v>
      </c>
      <c r="D817" s="441">
        <v>0.6</v>
      </c>
      <c r="E817" s="5"/>
      <c r="F817" s="345"/>
      <c r="G817" s="345"/>
      <c r="H817" s="345">
        <f t="shared" si="19"/>
        <v>0</v>
      </c>
      <c r="I817" s="455"/>
      <c r="K817" s="508"/>
      <c r="L817" s="509"/>
    </row>
    <row r="818" spans="1:12" ht="18.600000000000001" hidden="1" customHeight="1" outlineLevel="1">
      <c r="A818" s="7"/>
      <c r="B818" s="447" t="s">
        <v>190</v>
      </c>
      <c r="C818" s="441">
        <f>tt(B818)</f>
        <v>0.25600000000000001</v>
      </c>
      <c r="D818" s="441">
        <v>0.25600000000000001</v>
      </c>
      <c r="E818" s="5"/>
      <c r="F818" s="345"/>
      <c r="G818" s="345"/>
      <c r="H818" s="345">
        <f t="shared" si="19"/>
        <v>0</v>
      </c>
      <c r="I818" s="455"/>
      <c r="K818" s="508"/>
      <c r="L818" s="509"/>
    </row>
    <row r="819" spans="1:12" ht="18.600000000000001" hidden="1" customHeight="1" outlineLevel="1">
      <c r="A819" s="10" t="s">
        <v>7</v>
      </c>
      <c r="B819" s="405" t="s">
        <v>27</v>
      </c>
      <c r="C819" s="415"/>
      <c r="D819" s="415"/>
      <c r="E819" s="15"/>
      <c r="F819" s="345"/>
      <c r="G819" s="345"/>
      <c r="H819" s="345">
        <f t="shared" si="19"/>
        <v>0</v>
      </c>
      <c r="I819" s="15"/>
      <c r="K819" s="508"/>
      <c r="L819" s="509"/>
    </row>
    <row r="820" spans="1:12" ht="18.600000000000001" hidden="1" customHeight="1" outlineLevel="1">
      <c r="A820" s="10"/>
      <c r="B820" s="9" t="s">
        <v>109</v>
      </c>
      <c r="C820" s="415"/>
      <c r="D820" s="415"/>
      <c r="E820" s="15"/>
      <c r="F820" s="345"/>
      <c r="G820" s="345"/>
      <c r="H820" s="345">
        <f t="shared" si="19"/>
        <v>0</v>
      </c>
      <c r="I820" s="15"/>
      <c r="K820" s="508"/>
      <c r="L820" s="509"/>
    </row>
    <row r="821" spans="1:12" ht="18.600000000000001" hidden="1" customHeight="1" outlineLevel="1">
      <c r="A821" s="7"/>
      <c r="B821" s="447" t="s">
        <v>191</v>
      </c>
      <c r="C821" s="441">
        <f>tt(B821)</f>
        <v>21.769440000000003</v>
      </c>
      <c r="D821" s="441">
        <v>21.769440000000003</v>
      </c>
      <c r="E821" s="5"/>
      <c r="F821" s="345"/>
      <c r="G821" s="345"/>
      <c r="H821" s="345">
        <f t="shared" si="19"/>
        <v>0</v>
      </c>
      <c r="I821" s="455"/>
      <c r="K821" s="508"/>
      <c r="L821" s="509"/>
    </row>
    <row r="822" spans="1:12" ht="18.600000000000001" hidden="1" customHeight="1" outlineLevel="1">
      <c r="A822" s="7"/>
      <c r="B822" s="447" t="s">
        <v>192</v>
      </c>
      <c r="C822" s="441">
        <f>tt(B822)</f>
        <v>9.1884000000000015</v>
      </c>
      <c r="D822" s="441">
        <v>9.1884000000000015</v>
      </c>
      <c r="E822" s="5"/>
      <c r="F822" s="345"/>
      <c r="G822" s="345"/>
      <c r="H822" s="345">
        <f t="shared" si="19"/>
        <v>0</v>
      </c>
      <c r="I822" s="455"/>
      <c r="K822" s="508"/>
      <c r="L822" s="509"/>
    </row>
    <row r="823" spans="1:12" ht="18.600000000000001" hidden="1" customHeight="1" outlineLevel="1">
      <c r="A823" s="7"/>
      <c r="B823" s="447" t="s">
        <v>193</v>
      </c>
      <c r="C823" s="441">
        <f>tt(B823)</f>
        <v>10.177919999999999</v>
      </c>
      <c r="D823" s="441">
        <v>10.177919999999999</v>
      </c>
      <c r="E823" s="5"/>
      <c r="F823" s="345"/>
      <c r="G823" s="345"/>
      <c r="H823" s="345">
        <f t="shared" si="19"/>
        <v>0</v>
      </c>
      <c r="I823" s="455"/>
      <c r="K823" s="508"/>
      <c r="L823" s="509"/>
    </row>
    <row r="824" spans="1:12" ht="18.600000000000001" hidden="1" customHeight="1" outlineLevel="1">
      <c r="A824" s="7"/>
      <c r="B824" s="447" t="s">
        <v>194</v>
      </c>
      <c r="C824" s="441">
        <f>tt(B824)</f>
        <v>3.6480000000000001</v>
      </c>
      <c r="D824" s="441">
        <v>3.6480000000000001</v>
      </c>
      <c r="E824" s="5"/>
      <c r="F824" s="345"/>
      <c r="G824" s="345"/>
      <c r="H824" s="345">
        <f t="shared" si="19"/>
        <v>0</v>
      </c>
      <c r="I824" s="455"/>
      <c r="K824" s="508"/>
      <c r="L824" s="509"/>
    </row>
    <row r="825" spans="1:12" ht="18.600000000000001" hidden="1" customHeight="1" outlineLevel="1">
      <c r="A825" s="7"/>
      <c r="B825" s="447" t="s">
        <v>195</v>
      </c>
      <c r="C825" s="441">
        <f>tt(B825)</f>
        <v>3.2512799999999999</v>
      </c>
      <c r="D825" s="441">
        <v>3.2512799999999999</v>
      </c>
      <c r="E825" s="5"/>
      <c r="F825" s="345"/>
      <c r="G825" s="345"/>
      <c r="H825" s="345">
        <f t="shared" si="19"/>
        <v>0</v>
      </c>
      <c r="I825" s="455"/>
      <c r="K825" s="508"/>
      <c r="L825" s="509"/>
    </row>
    <row r="826" spans="1:12" ht="18.600000000000001" hidden="1" customHeight="1" outlineLevel="1">
      <c r="A826" s="10"/>
      <c r="B826" s="9" t="s">
        <v>114</v>
      </c>
      <c r="C826" s="415"/>
      <c r="D826" s="415"/>
      <c r="E826" s="15"/>
      <c r="F826" s="345"/>
      <c r="G826" s="345"/>
      <c r="H826" s="345">
        <f t="shared" si="19"/>
        <v>0</v>
      </c>
      <c r="I826" s="15"/>
      <c r="K826" s="508"/>
      <c r="L826" s="509"/>
    </row>
    <row r="827" spans="1:12" ht="18.600000000000001" hidden="1" customHeight="1" outlineLevel="1">
      <c r="A827" s="7"/>
      <c r="B827" s="447" t="s">
        <v>196</v>
      </c>
      <c r="C827" s="441">
        <f>tt(B827)</f>
        <v>14.70144</v>
      </c>
      <c r="D827" s="441">
        <v>14.70144</v>
      </c>
      <c r="E827" s="5"/>
      <c r="F827" s="345"/>
      <c r="G827" s="345"/>
      <c r="H827" s="345">
        <f t="shared" si="19"/>
        <v>0</v>
      </c>
      <c r="I827" s="455"/>
      <c r="K827" s="508"/>
      <c r="L827" s="509"/>
    </row>
    <row r="828" spans="1:12" ht="18.600000000000001" hidden="1" customHeight="1" outlineLevel="1">
      <c r="A828" s="7"/>
      <c r="B828" s="447" t="s">
        <v>197</v>
      </c>
      <c r="C828" s="441">
        <f>tt(B828)</f>
        <v>1.8240000000000001</v>
      </c>
      <c r="D828" s="441">
        <v>1.8240000000000001</v>
      </c>
      <c r="E828" s="5"/>
      <c r="F828" s="345"/>
      <c r="G828" s="345"/>
      <c r="H828" s="345">
        <f t="shared" si="19"/>
        <v>0</v>
      </c>
      <c r="I828" s="455"/>
      <c r="K828" s="508"/>
      <c r="L828" s="509"/>
    </row>
    <row r="829" spans="1:12" ht="18.600000000000001" hidden="1" customHeight="1" outlineLevel="1">
      <c r="A829" s="7"/>
      <c r="B829" s="9" t="s">
        <v>117</v>
      </c>
      <c r="C829" s="441"/>
      <c r="D829" s="441"/>
      <c r="E829" s="5"/>
      <c r="F829" s="345"/>
      <c r="G829" s="345"/>
      <c r="H829" s="345">
        <f t="shared" si="19"/>
        <v>0</v>
      </c>
      <c r="I829" s="455"/>
      <c r="K829" s="508"/>
      <c r="L829" s="509"/>
    </row>
    <row r="830" spans="1:12" ht="18.600000000000001" hidden="1" customHeight="1" outlineLevel="1">
      <c r="A830" s="7"/>
      <c r="B830" s="447" t="s">
        <v>198</v>
      </c>
      <c r="C830" s="441">
        <f>tt(B830)</f>
        <v>5.8664399999999999</v>
      </c>
      <c r="D830" s="441">
        <v>5.8664399999999999</v>
      </c>
      <c r="E830" s="5"/>
      <c r="F830" s="345"/>
      <c r="G830" s="345"/>
      <c r="H830" s="345">
        <f t="shared" si="19"/>
        <v>0</v>
      </c>
      <c r="I830" s="455"/>
      <c r="K830" s="508"/>
      <c r="L830" s="509"/>
    </row>
    <row r="831" spans="1:12" ht="18.600000000000001" hidden="1" customHeight="1" outlineLevel="1">
      <c r="A831" s="7"/>
      <c r="B831" s="447" t="s">
        <v>199</v>
      </c>
      <c r="C831" s="441">
        <f>tt(B831)</f>
        <v>0.76000000000000012</v>
      </c>
      <c r="D831" s="441">
        <v>0.76000000000000012</v>
      </c>
      <c r="E831" s="5"/>
      <c r="F831" s="345"/>
      <c r="G831" s="345"/>
      <c r="H831" s="345">
        <f t="shared" si="19"/>
        <v>0</v>
      </c>
      <c r="I831" s="455"/>
      <c r="K831" s="508"/>
      <c r="L831" s="509"/>
    </row>
    <row r="832" spans="1:12" ht="18.600000000000001" hidden="1" customHeight="1" outlineLevel="1">
      <c r="A832" s="7"/>
      <c r="B832" s="9" t="s">
        <v>120</v>
      </c>
      <c r="C832" s="441"/>
      <c r="D832" s="441"/>
      <c r="E832" s="5"/>
      <c r="F832" s="345"/>
      <c r="G832" s="345"/>
      <c r="H832" s="345">
        <f t="shared" si="19"/>
        <v>0</v>
      </c>
      <c r="I832" s="455"/>
      <c r="K832" s="508"/>
      <c r="L832" s="509"/>
    </row>
    <row r="833" spans="1:12" ht="18.600000000000001" hidden="1" customHeight="1" outlineLevel="1">
      <c r="A833" s="7"/>
      <c r="B833" s="447" t="s">
        <v>200</v>
      </c>
      <c r="C833" s="441">
        <f>tt(B833)</f>
        <v>2.7342</v>
      </c>
      <c r="D833" s="441">
        <v>2.7342</v>
      </c>
      <c r="E833" s="5"/>
      <c r="F833" s="345"/>
      <c r="G833" s="345"/>
      <c r="H833" s="345">
        <f t="shared" si="19"/>
        <v>0</v>
      </c>
      <c r="I833" s="455"/>
      <c r="K833" s="508"/>
      <c r="L833" s="509"/>
    </row>
    <row r="834" spans="1:12" ht="18.600000000000001" hidden="1" customHeight="1" outlineLevel="1">
      <c r="A834" s="7"/>
      <c r="B834" s="447" t="s">
        <v>201</v>
      </c>
      <c r="C834" s="441">
        <f>tt(B834)</f>
        <v>0.67200000000000004</v>
      </c>
      <c r="D834" s="441">
        <v>0.67200000000000004</v>
      </c>
      <c r="E834" s="5"/>
      <c r="F834" s="345"/>
      <c r="G834" s="345"/>
      <c r="H834" s="345">
        <f t="shared" si="19"/>
        <v>0</v>
      </c>
      <c r="I834" s="455"/>
      <c r="K834" s="508"/>
      <c r="L834" s="509"/>
    </row>
    <row r="835" spans="1:12" ht="18.600000000000001" hidden="1" customHeight="1" outlineLevel="1">
      <c r="A835" s="7"/>
      <c r="B835" s="447" t="s">
        <v>202</v>
      </c>
      <c r="C835" s="441">
        <f>tt(B835)</f>
        <v>3.9164159999999999</v>
      </c>
      <c r="D835" s="441">
        <v>3.9164159999999999</v>
      </c>
      <c r="E835" s="5"/>
      <c r="F835" s="345"/>
      <c r="G835" s="345"/>
      <c r="H835" s="345">
        <f t="shared" si="19"/>
        <v>0</v>
      </c>
      <c r="I835" s="455"/>
      <c r="K835" s="508"/>
      <c r="L835" s="509"/>
    </row>
    <row r="836" spans="1:12" ht="18.600000000000001" hidden="1" customHeight="1" outlineLevel="1">
      <c r="A836" s="10"/>
      <c r="B836" s="9" t="s">
        <v>124</v>
      </c>
      <c r="C836" s="415"/>
      <c r="D836" s="415"/>
      <c r="E836" s="15"/>
      <c r="F836" s="345"/>
      <c r="G836" s="345"/>
      <c r="H836" s="345">
        <f t="shared" si="19"/>
        <v>0</v>
      </c>
      <c r="I836" s="15"/>
      <c r="K836" s="508"/>
      <c r="L836" s="509"/>
    </row>
    <row r="837" spans="1:12" ht="18.600000000000001" hidden="1" customHeight="1" outlineLevel="1">
      <c r="A837" s="7"/>
      <c r="B837" s="447" t="s">
        <v>203</v>
      </c>
      <c r="C837" s="441">
        <f>tt(B837)</f>
        <v>1.2499199999999999</v>
      </c>
      <c r="D837" s="441">
        <v>1.2499199999999999</v>
      </c>
      <c r="E837" s="5"/>
      <c r="F837" s="345"/>
      <c r="G837" s="345"/>
      <c r="H837" s="345">
        <f t="shared" si="19"/>
        <v>0</v>
      </c>
      <c r="I837" s="455"/>
      <c r="K837" s="508"/>
      <c r="L837" s="509"/>
    </row>
    <row r="838" spans="1:12" ht="18.600000000000001" hidden="1" customHeight="1" outlineLevel="1">
      <c r="A838" s="7"/>
      <c r="B838" s="447" t="s">
        <v>204</v>
      </c>
      <c r="C838" s="441">
        <f>tt(B838)</f>
        <v>0.96720000000000006</v>
      </c>
      <c r="D838" s="441">
        <v>0.96720000000000006</v>
      </c>
      <c r="E838" s="5"/>
      <c r="F838" s="345"/>
      <c r="G838" s="345"/>
      <c r="H838" s="345">
        <f t="shared" si="19"/>
        <v>0</v>
      </c>
      <c r="I838" s="455"/>
      <c r="K838" s="508"/>
      <c r="L838" s="509"/>
    </row>
    <row r="839" spans="1:12" ht="18.600000000000001" hidden="1" customHeight="1" outlineLevel="1">
      <c r="A839" s="10"/>
      <c r="B839" s="447" t="s">
        <v>205</v>
      </c>
      <c r="C839" s="441">
        <f>tt(B839)</f>
        <v>0.42259199999999997</v>
      </c>
      <c r="D839" s="441">
        <v>0.42259199999999997</v>
      </c>
      <c r="E839" s="15"/>
      <c r="F839" s="345"/>
      <c r="G839" s="345"/>
      <c r="H839" s="345">
        <f t="shared" si="19"/>
        <v>0</v>
      </c>
      <c r="I839" s="15"/>
      <c r="K839" s="508"/>
      <c r="L839" s="509"/>
    </row>
    <row r="840" spans="1:12" ht="18.600000000000001" hidden="1" customHeight="1" outlineLevel="1">
      <c r="A840" s="7"/>
      <c r="B840" s="447" t="s">
        <v>206</v>
      </c>
      <c r="C840" s="441">
        <f>tt(B840)</f>
        <v>0.34223999999999999</v>
      </c>
      <c r="D840" s="441">
        <v>0.34223999999999999</v>
      </c>
      <c r="E840" s="5"/>
      <c r="F840" s="345"/>
      <c r="G840" s="345"/>
      <c r="H840" s="345">
        <f t="shared" si="19"/>
        <v>0</v>
      </c>
      <c r="I840" s="455"/>
      <c r="K840" s="508"/>
      <c r="L840" s="509"/>
    </row>
    <row r="841" spans="1:12" ht="18.600000000000001" hidden="1" customHeight="1" outlineLevel="1">
      <c r="A841" s="7"/>
      <c r="B841" s="447" t="s">
        <v>207</v>
      </c>
      <c r="C841" s="441">
        <f>tt(B841)</f>
        <v>0.192</v>
      </c>
      <c r="D841" s="441">
        <v>0.192</v>
      </c>
      <c r="E841" s="5"/>
      <c r="F841" s="345"/>
      <c r="G841" s="345"/>
      <c r="H841" s="345">
        <f t="shared" si="19"/>
        <v>0</v>
      </c>
      <c r="I841" s="455"/>
      <c r="K841" s="508"/>
      <c r="L841" s="509"/>
    </row>
    <row r="842" spans="1:12" ht="18.600000000000001" hidden="1" customHeight="1" outlineLevel="1">
      <c r="A842" s="7"/>
      <c r="B842" s="9" t="s">
        <v>131</v>
      </c>
      <c r="C842" s="441"/>
      <c r="D842" s="441"/>
      <c r="E842" s="5"/>
      <c r="F842" s="345"/>
      <c r="G842" s="345"/>
      <c r="H842" s="345">
        <f t="shared" si="19"/>
        <v>0</v>
      </c>
      <c r="I842" s="455"/>
      <c r="K842" s="508"/>
      <c r="L842" s="509"/>
    </row>
    <row r="843" spans="1:12" ht="18.600000000000001" hidden="1" customHeight="1" outlineLevel="1">
      <c r="A843" s="10"/>
      <c r="B843" s="447" t="s">
        <v>208</v>
      </c>
      <c r="C843" s="441">
        <f>tt(B843)</f>
        <v>0.480624</v>
      </c>
      <c r="D843" s="441">
        <v>0.480624</v>
      </c>
      <c r="E843" s="15"/>
      <c r="F843" s="345"/>
      <c r="G843" s="345"/>
      <c r="H843" s="345">
        <f t="shared" si="19"/>
        <v>0</v>
      </c>
      <c r="I843" s="15"/>
      <c r="K843" s="508"/>
      <c r="L843" s="509"/>
    </row>
    <row r="844" spans="1:12" ht="18.600000000000001" hidden="1" customHeight="1" outlineLevel="1">
      <c r="A844" s="7"/>
      <c r="B844" s="447" t="s">
        <v>209</v>
      </c>
      <c r="C844" s="441">
        <f>tt(B844)</f>
        <v>0.85411199999999987</v>
      </c>
      <c r="D844" s="441">
        <v>0.85411199999999987</v>
      </c>
      <c r="E844" s="5"/>
      <c r="F844" s="345"/>
      <c r="G844" s="345"/>
      <c r="H844" s="345">
        <f t="shared" si="19"/>
        <v>0</v>
      </c>
      <c r="I844" s="455"/>
      <c r="K844" s="508"/>
      <c r="L844" s="509"/>
    </row>
    <row r="845" spans="1:12" ht="18.600000000000001" hidden="1" customHeight="1" outlineLevel="1">
      <c r="A845" s="10"/>
      <c r="B845" s="9" t="s">
        <v>134</v>
      </c>
      <c r="C845" s="415"/>
      <c r="D845" s="415"/>
      <c r="E845" s="15"/>
      <c r="F845" s="345"/>
      <c r="G845" s="345"/>
      <c r="H845" s="345">
        <f t="shared" si="19"/>
        <v>0</v>
      </c>
      <c r="I845" s="15"/>
      <c r="K845" s="508"/>
      <c r="L845" s="509"/>
    </row>
    <row r="846" spans="1:12" ht="18.600000000000001" hidden="1" customHeight="1" outlineLevel="1">
      <c r="A846" s="7"/>
      <c r="B846" s="447" t="s">
        <v>210</v>
      </c>
      <c r="C846" s="441">
        <f>tt(B846)</f>
        <v>0.92255999999999994</v>
      </c>
      <c r="D846" s="441">
        <v>0.92255999999999994</v>
      </c>
      <c r="E846" s="5"/>
      <c r="F846" s="345"/>
      <c r="G846" s="345"/>
      <c r="H846" s="345">
        <f t="shared" si="19"/>
        <v>0</v>
      </c>
      <c r="I846" s="455"/>
      <c r="K846" s="508"/>
      <c r="L846" s="509"/>
    </row>
    <row r="847" spans="1:12" ht="18.600000000000001" hidden="1" customHeight="1" outlineLevel="1">
      <c r="A847" s="10"/>
      <c r="B847" s="447" t="s">
        <v>211</v>
      </c>
      <c r="C847" s="441">
        <f>tt(B847)</f>
        <v>9.6000000000000002E-2</v>
      </c>
      <c r="D847" s="441">
        <v>9.6000000000000002E-2</v>
      </c>
      <c r="E847" s="15"/>
      <c r="F847" s="345"/>
      <c r="G847" s="345"/>
      <c r="H847" s="345">
        <f t="shared" ref="H847:H910" si="20">(F847+G847)*C847</f>
        <v>0</v>
      </c>
      <c r="I847" s="15"/>
      <c r="K847" s="508"/>
      <c r="L847" s="509"/>
    </row>
    <row r="848" spans="1:12" ht="18.600000000000001" hidden="1" customHeight="1" outlineLevel="1">
      <c r="A848" s="7"/>
      <c r="B848" s="447" t="s">
        <v>212</v>
      </c>
      <c r="C848" s="441">
        <f>tt(B848)</f>
        <v>0.5776</v>
      </c>
      <c r="D848" s="441">
        <v>0.5776</v>
      </c>
      <c r="E848" s="5"/>
      <c r="F848" s="345"/>
      <c r="G848" s="345"/>
      <c r="H848" s="345">
        <f t="shared" si="20"/>
        <v>0</v>
      </c>
      <c r="I848" s="455"/>
      <c r="K848" s="508"/>
      <c r="L848" s="509"/>
    </row>
    <row r="849" spans="1:12" ht="18.600000000000001" hidden="1" customHeight="1" outlineLevel="1">
      <c r="A849" s="7"/>
      <c r="B849" s="447" t="s">
        <v>213</v>
      </c>
      <c r="C849" s="441">
        <f>tt(B849)</f>
        <v>0.44079999999999997</v>
      </c>
      <c r="D849" s="441">
        <v>0.44079999999999997</v>
      </c>
      <c r="E849" s="5"/>
      <c r="F849" s="345"/>
      <c r="G849" s="345"/>
      <c r="H849" s="345">
        <f t="shared" si="20"/>
        <v>0</v>
      </c>
      <c r="I849" s="455"/>
      <c r="K849" s="508"/>
      <c r="L849" s="509"/>
    </row>
    <row r="850" spans="1:12" ht="18.600000000000001" hidden="1" customHeight="1" outlineLevel="1">
      <c r="A850" s="7"/>
      <c r="B850" s="9" t="s">
        <v>139</v>
      </c>
      <c r="C850" s="441"/>
      <c r="D850" s="441"/>
      <c r="E850" s="5"/>
      <c r="F850" s="345"/>
      <c r="G850" s="345"/>
      <c r="H850" s="345">
        <f t="shared" si="20"/>
        <v>0</v>
      </c>
      <c r="I850" s="455"/>
      <c r="K850" s="508"/>
      <c r="L850" s="509"/>
    </row>
    <row r="851" spans="1:12" ht="18.600000000000001" hidden="1" customHeight="1" outlineLevel="1">
      <c r="A851" s="10"/>
      <c r="B851" s="447" t="s">
        <v>214</v>
      </c>
      <c r="C851" s="441">
        <f>tt(B851)</f>
        <v>0.93297600000000003</v>
      </c>
      <c r="D851" s="441">
        <v>0.93297600000000003</v>
      </c>
      <c r="E851" s="15"/>
      <c r="F851" s="345"/>
      <c r="G851" s="345"/>
      <c r="H851" s="345">
        <f t="shared" si="20"/>
        <v>0</v>
      </c>
      <c r="I851" s="15"/>
      <c r="K851" s="508"/>
      <c r="L851" s="509"/>
    </row>
    <row r="852" spans="1:12" ht="18.600000000000001" hidden="1" customHeight="1" outlineLevel="1">
      <c r="A852" s="7"/>
      <c r="B852" s="447" t="s">
        <v>207</v>
      </c>
      <c r="C852" s="441">
        <f>tt(B852)</f>
        <v>0.192</v>
      </c>
      <c r="D852" s="441">
        <v>0.192</v>
      </c>
      <c r="E852" s="5"/>
      <c r="F852" s="345"/>
      <c r="G852" s="345"/>
      <c r="H852" s="345">
        <f t="shared" si="20"/>
        <v>0</v>
      </c>
      <c r="I852" s="455"/>
      <c r="K852" s="508"/>
      <c r="L852" s="509"/>
    </row>
    <row r="853" spans="1:12" ht="18.600000000000001" hidden="1" customHeight="1" outlineLevel="1">
      <c r="A853" s="7"/>
      <c r="B853" s="447" t="s">
        <v>215</v>
      </c>
      <c r="C853" s="441">
        <f>tt(B853)</f>
        <v>1.1308800000000001</v>
      </c>
      <c r="D853" s="441">
        <v>1.1308800000000001</v>
      </c>
      <c r="E853" s="5"/>
      <c r="F853" s="345"/>
      <c r="G853" s="345"/>
      <c r="H853" s="345">
        <f t="shared" si="20"/>
        <v>0</v>
      </c>
      <c r="I853" s="455"/>
      <c r="K853" s="508"/>
      <c r="L853" s="509"/>
    </row>
    <row r="854" spans="1:12" ht="18.600000000000001" hidden="1" customHeight="1" outlineLevel="1">
      <c r="A854" s="10"/>
      <c r="B854" s="9" t="s">
        <v>142</v>
      </c>
      <c r="C854" s="415"/>
      <c r="D854" s="415"/>
      <c r="E854" s="15"/>
      <c r="F854" s="345"/>
      <c r="G854" s="345"/>
      <c r="H854" s="345">
        <f t="shared" si="20"/>
        <v>0</v>
      </c>
      <c r="I854" s="15"/>
      <c r="K854" s="508"/>
      <c r="L854" s="509"/>
    </row>
    <row r="855" spans="1:12" ht="18.600000000000001" hidden="1" customHeight="1" outlineLevel="1">
      <c r="A855" s="7"/>
      <c r="B855" s="447" t="s">
        <v>216</v>
      </c>
      <c r="C855" s="441">
        <f>tt(B855)</f>
        <v>1.1904000000000001</v>
      </c>
      <c r="D855" s="441">
        <v>1.1904000000000001</v>
      </c>
      <c r="E855" s="5"/>
      <c r="F855" s="345"/>
      <c r="G855" s="345"/>
      <c r="H855" s="345">
        <f t="shared" si="20"/>
        <v>0</v>
      </c>
      <c r="I855" s="455"/>
      <c r="K855" s="508"/>
      <c r="L855" s="509"/>
    </row>
    <row r="856" spans="1:12" ht="18.600000000000001" hidden="1" customHeight="1" outlineLevel="1">
      <c r="A856" s="7"/>
      <c r="B856" s="447" t="s">
        <v>217</v>
      </c>
      <c r="C856" s="441">
        <f>tt(B856)</f>
        <v>1.6903679999999999</v>
      </c>
      <c r="D856" s="441">
        <v>1.6903679999999999</v>
      </c>
      <c r="E856" s="5"/>
      <c r="F856" s="345"/>
      <c r="G856" s="345"/>
      <c r="H856" s="345">
        <f t="shared" si="20"/>
        <v>0</v>
      </c>
      <c r="I856" s="455"/>
      <c r="K856" s="508"/>
      <c r="L856" s="509"/>
    </row>
    <row r="857" spans="1:12" ht="18.600000000000001" hidden="1" customHeight="1" outlineLevel="1">
      <c r="A857" s="10"/>
      <c r="B857" s="9" t="s">
        <v>145</v>
      </c>
      <c r="C857" s="415"/>
      <c r="D857" s="415"/>
      <c r="E857" s="15"/>
      <c r="F857" s="345"/>
      <c r="G857" s="345"/>
      <c r="H857" s="345">
        <f t="shared" si="20"/>
        <v>0</v>
      </c>
      <c r="I857" s="15"/>
      <c r="K857" s="508"/>
      <c r="L857" s="509"/>
    </row>
    <row r="858" spans="1:12" ht="18.600000000000001" hidden="1" customHeight="1" outlineLevel="1">
      <c r="A858" s="10"/>
      <c r="B858" s="447" t="s">
        <v>218</v>
      </c>
      <c r="C858" s="441">
        <f>tt(B858)</f>
        <v>1.42848</v>
      </c>
      <c r="D858" s="441">
        <v>1.42848</v>
      </c>
      <c r="E858" s="15"/>
      <c r="F858" s="345"/>
      <c r="G858" s="345"/>
      <c r="H858" s="345">
        <f t="shared" si="20"/>
        <v>0</v>
      </c>
      <c r="I858" s="15"/>
      <c r="K858" s="508"/>
      <c r="L858" s="509"/>
    </row>
    <row r="859" spans="1:12" ht="18.600000000000001" hidden="1" customHeight="1" outlineLevel="1">
      <c r="A859" s="10" t="s">
        <v>7</v>
      </c>
      <c r="B859" s="405" t="s">
        <v>147</v>
      </c>
      <c r="C859" s="415"/>
      <c r="D859" s="415"/>
      <c r="E859" s="15"/>
      <c r="F859" s="345"/>
      <c r="G859" s="345"/>
      <c r="H859" s="345">
        <f t="shared" si="20"/>
        <v>0</v>
      </c>
      <c r="I859" s="15"/>
      <c r="K859" s="508"/>
      <c r="L859" s="509"/>
    </row>
    <row r="860" spans="1:12" ht="18.600000000000001" hidden="1" customHeight="1" outlineLevel="1">
      <c r="A860" s="10"/>
      <c r="B860" s="447" t="s">
        <v>219</v>
      </c>
      <c r="C860" s="441">
        <f>tt(B860)</f>
        <v>7.56</v>
      </c>
      <c r="D860" s="441">
        <v>7.56</v>
      </c>
      <c r="E860" s="15"/>
      <c r="F860" s="345"/>
      <c r="G860" s="345"/>
      <c r="H860" s="345">
        <f t="shared" si="20"/>
        <v>0</v>
      </c>
      <c r="I860" s="15"/>
      <c r="K860" s="508"/>
      <c r="L860" s="509"/>
    </row>
    <row r="861" spans="1:12" ht="18.600000000000001" hidden="1" customHeight="1" outlineLevel="1">
      <c r="A861" s="10" t="s">
        <v>7</v>
      </c>
      <c r="B861" s="405" t="s">
        <v>32</v>
      </c>
      <c r="C861" s="415"/>
      <c r="D861" s="415"/>
      <c r="E861" s="15"/>
      <c r="F861" s="345"/>
      <c r="G861" s="345"/>
      <c r="H861" s="345">
        <f t="shared" si="20"/>
        <v>0</v>
      </c>
      <c r="I861" s="15"/>
      <c r="K861" s="508"/>
      <c r="L861" s="509"/>
    </row>
    <row r="862" spans="1:12" ht="18.600000000000001" hidden="1" customHeight="1" outlineLevel="1">
      <c r="A862" s="10"/>
      <c r="B862" s="9" t="s">
        <v>149</v>
      </c>
      <c r="C862" s="415"/>
      <c r="D862" s="415"/>
      <c r="E862" s="15"/>
      <c r="F862" s="345"/>
      <c r="G862" s="345"/>
      <c r="H862" s="345">
        <f t="shared" si="20"/>
        <v>0</v>
      </c>
      <c r="I862" s="15"/>
      <c r="K862" s="508"/>
      <c r="L862" s="509"/>
    </row>
    <row r="863" spans="1:12" ht="18.600000000000001" hidden="1" customHeight="1" outlineLevel="1">
      <c r="A863" s="7"/>
      <c r="B863" s="447" t="s">
        <v>173</v>
      </c>
      <c r="C863" s="441">
        <f>tt(B863)</f>
        <v>37.68</v>
      </c>
      <c r="D863" s="441">
        <v>37.68</v>
      </c>
      <c r="E863" s="5"/>
      <c r="F863" s="345"/>
      <c r="G863" s="345"/>
      <c r="H863" s="345">
        <f t="shared" si="20"/>
        <v>0</v>
      </c>
      <c r="I863" s="455"/>
      <c r="K863" s="508"/>
      <c r="L863" s="509"/>
    </row>
    <row r="864" spans="1:12" ht="18.600000000000001" hidden="1" customHeight="1" outlineLevel="1">
      <c r="A864" s="7"/>
      <c r="B864" s="447" t="s">
        <v>174</v>
      </c>
      <c r="C864" s="441">
        <f>tt(B864)</f>
        <v>12.560000000000002</v>
      </c>
      <c r="D864" s="441">
        <v>12.560000000000002</v>
      </c>
      <c r="E864" s="5"/>
      <c r="F864" s="345"/>
      <c r="G864" s="345"/>
      <c r="H864" s="345">
        <f t="shared" si="20"/>
        <v>0</v>
      </c>
      <c r="I864" s="455"/>
      <c r="K864" s="508"/>
      <c r="L864" s="509"/>
    </row>
    <row r="865" spans="1:12" ht="18.600000000000001" hidden="1" customHeight="1" outlineLevel="1">
      <c r="A865" s="10"/>
      <c r="B865" s="9" t="s">
        <v>33</v>
      </c>
      <c r="C865" s="415"/>
      <c r="D865" s="415"/>
      <c r="E865" s="15"/>
      <c r="F865" s="345"/>
      <c r="G865" s="345"/>
      <c r="H865" s="345">
        <f t="shared" si="20"/>
        <v>0</v>
      </c>
      <c r="I865" s="15"/>
      <c r="K865" s="508"/>
      <c r="L865" s="509"/>
    </row>
    <row r="866" spans="1:12" ht="18.600000000000001" hidden="1" customHeight="1" outlineLevel="1">
      <c r="A866" s="7"/>
      <c r="B866" s="447" t="s">
        <v>175</v>
      </c>
      <c r="C866" s="441">
        <f>tt(B866)</f>
        <v>8.64</v>
      </c>
      <c r="D866" s="441">
        <v>8.64</v>
      </c>
      <c r="E866" s="5"/>
      <c r="F866" s="345"/>
      <c r="G866" s="345"/>
      <c r="H866" s="345">
        <f t="shared" si="20"/>
        <v>0</v>
      </c>
      <c r="I866" s="455"/>
      <c r="K866" s="508"/>
      <c r="L866" s="509"/>
    </row>
    <row r="867" spans="1:12" ht="18.600000000000001" hidden="1" customHeight="1" outlineLevel="1">
      <c r="A867" s="7"/>
      <c r="B867" s="447" t="s">
        <v>176</v>
      </c>
      <c r="C867" s="441">
        <f>tt(B867)</f>
        <v>2.8800000000000008</v>
      </c>
      <c r="D867" s="441">
        <v>2.8800000000000008</v>
      </c>
      <c r="E867" s="5"/>
      <c r="F867" s="345"/>
      <c r="G867" s="345"/>
      <c r="H867" s="345">
        <f t="shared" si="20"/>
        <v>0</v>
      </c>
      <c r="I867" s="455"/>
      <c r="K867" s="508"/>
      <c r="L867" s="509"/>
    </row>
    <row r="868" spans="1:12" ht="18.600000000000001" hidden="1" customHeight="1" outlineLevel="1">
      <c r="A868" s="10"/>
      <c r="B868" s="9" t="s">
        <v>29</v>
      </c>
      <c r="C868" s="415"/>
      <c r="D868" s="415"/>
      <c r="E868" s="15"/>
      <c r="F868" s="345"/>
      <c r="G868" s="345"/>
      <c r="H868" s="345">
        <f t="shared" si="20"/>
        <v>0</v>
      </c>
      <c r="I868" s="15"/>
      <c r="K868" s="508"/>
      <c r="L868" s="509"/>
    </row>
    <row r="869" spans="1:12" ht="18.600000000000001" hidden="1" customHeight="1" outlineLevel="1">
      <c r="A869" s="7"/>
      <c r="B869" s="447" t="s">
        <v>177</v>
      </c>
      <c r="C869" s="441">
        <f>tt(B869)</f>
        <v>5.3999999999999995</v>
      </c>
      <c r="D869" s="441">
        <v>5.3999999999999995</v>
      </c>
      <c r="E869" s="5"/>
      <c r="F869" s="345"/>
      <c r="G869" s="345"/>
      <c r="H869" s="345">
        <f t="shared" si="20"/>
        <v>0</v>
      </c>
      <c r="I869" s="455"/>
      <c r="K869" s="508"/>
      <c r="L869" s="509"/>
    </row>
    <row r="870" spans="1:12" ht="18.600000000000001" hidden="1" customHeight="1" outlineLevel="1">
      <c r="A870" s="7"/>
      <c r="B870" s="447" t="s">
        <v>178</v>
      </c>
      <c r="C870" s="441">
        <f>tt(B870)</f>
        <v>1.8000000000000003</v>
      </c>
      <c r="D870" s="441">
        <v>1.8000000000000003</v>
      </c>
      <c r="E870" s="5"/>
      <c r="F870" s="345"/>
      <c r="G870" s="345"/>
      <c r="H870" s="345">
        <f t="shared" si="20"/>
        <v>0</v>
      </c>
      <c r="I870" s="455"/>
      <c r="K870" s="508"/>
      <c r="L870" s="509"/>
    </row>
    <row r="871" spans="1:12" ht="18.600000000000001" hidden="1" customHeight="1" outlineLevel="1">
      <c r="A871" s="10"/>
      <c r="B871" s="9" t="s">
        <v>156</v>
      </c>
      <c r="C871" s="415"/>
      <c r="D871" s="415"/>
      <c r="E871" s="15"/>
      <c r="F871" s="345"/>
      <c r="G871" s="345"/>
      <c r="H871" s="345">
        <f t="shared" si="20"/>
        <v>0</v>
      </c>
      <c r="I871" s="15"/>
      <c r="K871" s="508"/>
      <c r="L871" s="509"/>
    </row>
    <row r="872" spans="1:12" ht="18.600000000000001" hidden="1" customHeight="1" outlineLevel="1">
      <c r="A872" s="7"/>
      <c r="B872" s="447" t="s">
        <v>179</v>
      </c>
      <c r="C872" s="441">
        <f>tt(B872)</f>
        <v>0.6</v>
      </c>
      <c r="D872" s="441">
        <v>0.6</v>
      </c>
      <c r="E872" s="5"/>
      <c r="F872" s="345"/>
      <c r="G872" s="345"/>
      <c r="H872" s="345">
        <f t="shared" si="20"/>
        <v>0</v>
      </c>
      <c r="I872" s="455"/>
      <c r="K872" s="508"/>
      <c r="L872" s="509"/>
    </row>
    <row r="873" spans="1:12" ht="18.600000000000001" hidden="1" customHeight="1" outlineLevel="1">
      <c r="A873" s="7"/>
      <c r="B873" s="447" t="s">
        <v>180</v>
      </c>
      <c r="C873" s="441">
        <f>tt(B873)</f>
        <v>0.20000000000000004</v>
      </c>
      <c r="D873" s="441">
        <v>0.20000000000000004</v>
      </c>
      <c r="E873" s="5"/>
      <c r="F873" s="345"/>
      <c r="G873" s="345"/>
      <c r="H873" s="345">
        <f t="shared" si="20"/>
        <v>0</v>
      </c>
      <c r="I873" s="455"/>
      <c r="K873" s="508"/>
      <c r="L873" s="509"/>
    </row>
    <row r="874" spans="1:12" ht="18.600000000000001" customHeight="1" collapsed="1">
      <c r="A874" s="190">
        <v>5</v>
      </c>
      <c r="B874" s="451" t="s">
        <v>25</v>
      </c>
      <c r="C874" s="415"/>
      <c r="D874" s="415"/>
      <c r="E874" s="5"/>
      <c r="F874" s="345"/>
      <c r="G874" s="345"/>
      <c r="H874" s="345"/>
      <c r="I874" s="15"/>
      <c r="K874" s="508"/>
      <c r="L874" s="509"/>
    </row>
    <row r="875" spans="1:12" ht="18.600000000000001" customHeight="1">
      <c r="A875" s="10" t="s">
        <v>7</v>
      </c>
      <c r="B875" s="405" t="s">
        <v>220</v>
      </c>
      <c r="C875" s="415">
        <f>SUM(C876:C877)</f>
        <v>288</v>
      </c>
      <c r="D875" s="415">
        <v>288</v>
      </c>
      <c r="E875" s="5" t="s">
        <v>40</v>
      </c>
      <c r="F875" s="345"/>
      <c r="G875" s="345"/>
      <c r="H875" s="345">
        <f t="shared" si="20"/>
        <v>0</v>
      </c>
      <c r="I875" s="15"/>
      <c r="K875" s="508"/>
      <c r="L875" s="509"/>
    </row>
    <row r="876" spans="1:12" ht="18.600000000000001" hidden="1" customHeight="1" outlineLevel="1">
      <c r="A876" s="10"/>
      <c r="B876" s="447" t="s">
        <v>222</v>
      </c>
      <c r="C876" s="441">
        <f>tt(B876)</f>
        <v>240</v>
      </c>
      <c r="D876" s="441">
        <v>240</v>
      </c>
      <c r="E876" s="5"/>
      <c r="F876" s="345"/>
      <c r="G876" s="345"/>
      <c r="H876" s="345">
        <f t="shared" si="20"/>
        <v>0</v>
      </c>
      <c r="I876" s="15"/>
      <c r="K876" s="508"/>
      <c r="L876" s="509"/>
    </row>
    <row r="877" spans="1:12" ht="18.600000000000001" hidden="1" customHeight="1" outlineLevel="1">
      <c r="A877" s="10"/>
      <c r="B877" s="447" t="s">
        <v>223</v>
      </c>
      <c r="C877" s="441">
        <f>tt(B877)</f>
        <v>48</v>
      </c>
      <c r="D877" s="441">
        <v>48</v>
      </c>
      <c r="E877" s="5"/>
      <c r="F877" s="345"/>
      <c r="G877" s="345"/>
      <c r="H877" s="345">
        <f t="shared" si="20"/>
        <v>0</v>
      </c>
      <c r="I877" s="15"/>
      <c r="K877" s="508"/>
      <c r="L877" s="509"/>
    </row>
    <row r="878" spans="1:12" ht="18.600000000000001" customHeight="1" collapsed="1">
      <c r="A878" s="10" t="s">
        <v>7</v>
      </c>
      <c r="B878" s="405" t="s">
        <v>221</v>
      </c>
      <c r="C878" s="415">
        <f>SUM(C879:C880)</f>
        <v>40</v>
      </c>
      <c r="D878" s="415">
        <v>40</v>
      </c>
      <c r="E878" s="5" t="s">
        <v>40</v>
      </c>
      <c r="F878" s="345"/>
      <c r="G878" s="345"/>
      <c r="H878" s="345">
        <f t="shared" si="20"/>
        <v>0</v>
      </c>
      <c r="I878" s="15"/>
      <c r="K878" s="508"/>
      <c r="L878" s="509"/>
    </row>
    <row r="879" spans="1:12" ht="18.600000000000001" hidden="1" customHeight="1" outlineLevel="1">
      <c r="A879" s="10"/>
      <c r="B879" s="447" t="s">
        <v>224</v>
      </c>
      <c r="C879" s="441">
        <f>tt(B879)</f>
        <v>24</v>
      </c>
      <c r="D879" s="441">
        <v>24</v>
      </c>
      <c r="E879" s="5"/>
      <c r="F879" s="345"/>
      <c r="G879" s="345"/>
      <c r="H879" s="345">
        <f t="shared" si="20"/>
        <v>0</v>
      </c>
      <c r="I879" s="15"/>
      <c r="K879" s="508"/>
      <c r="L879" s="509"/>
    </row>
    <row r="880" spans="1:12" ht="18.600000000000001" hidden="1" customHeight="1" outlineLevel="1">
      <c r="A880" s="10"/>
      <c r="B880" s="447" t="s">
        <v>225</v>
      </c>
      <c r="C880" s="441">
        <f>tt(B880)</f>
        <v>16</v>
      </c>
      <c r="D880" s="441">
        <v>16</v>
      </c>
      <c r="E880" s="5"/>
      <c r="F880" s="345"/>
      <c r="G880" s="345"/>
      <c r="H880" s="345">
        <f t="shared" si="20"/>
        <v>0</v>
      </c>
      <c r="I880" s="15"/>
      <c r="K880" s="508"/>
      <c r="L880" s="509"/>
    </row>
    <row r="881" spans="1:12" ht="18.600000000000001" customHeight="1" collapsed="1">
      <c r="A881" s="10" t="s">
        <v>7</v>
      </c>
      <c r="B881" s="405" t="s">
        <v>701</v>
      </c>
      <c r="C881" s="415">
        <f>SUM(C882:C902)</f>
        <v>1560</v>
      </c>
      <c r="D881" s="415">
        <v>1560</v>
      </c>
      <c r="E881" s="5" t="s">
        <v>40</v>
      </c>
      <c r="F881" s="345"/>
      <c r="G881" s="345"/>
      <c r="H881" s="345">
        <f t="shared" si="20"/>
        <v>0</v>
      </c>
      <c r="I881" s="15"/>
      <c r="K881" s="508"/>
      <c r="L881" s="509"/>
    </row>
    <row r="882" spans="1:12" ht="18.600000000000001" hidden="1" customHeight="1" outlineLevel="1">
      <c r="A882" s="10" t="s">
        <v>7</v>
      </c>
      <c r="B882" s="405" t="s">
        <v>27</v>
      </c>
      <c r="C882" s="415"/>
      <c r="D882" s="415"/>
      <c r="E882" s="15"/>
      <c r="F882" s="345"/>
      <c r="G882" s="345"/>
      <c r="H882" s="345">
        <f t="shared" si="20"/>
        <v>0</v>
      </c>
      <c r="I882" s="15"/>
      <c r="K882" s="508"/>
      <c r="L882" s="509"/>
    </row>
    <row r="883" spans="1:12" ht="18.600000000000001" hidden="1" customHeight="1" outlineLevel="1">
      <c r="A883" s="10"/>
      <c r="B883" s="9" t="s">
        <v>109</v>
      </c>
      <c r="C883" s="415"/>
      <c r="D883" s="415"/>
      <c r="E883" s="15"/>
      <c r="F883" s="345"/>
      <c r="G883" s="345"/>
      <c r="H883" s="345">
        <f t="shared" si="20"/>
        <v>0</v>
      </c>
      <c r="I883" s="15"/>
      <c r="K883" s="508"/>
      <c r="L883" s="509"/>
    </row>
    <row r="884" spans="1:12" s="12" customFormat="1" ht="18.600000000000001" hidden="1" customHeight="1" outlineLevel="1">
      <c r="A884" s="7"/>
      <c r="B884" s="447" t="s">
        <v>226</v>
      </c>
      <c r="C884" s="441">
        <f>tt(B884)</f>
        <v>684</v>
      </c>
      <c r="D884" s="441">
        <v>684</v>
      </c>
      <c r="E884" s="5"/>
      <c r="F884" s="345"/>
      <c r="G884" s="345"/>
      <c r="H884" s="345">
        <f t="shared" si="20"/>
        <v>0</v>
      </c>
      <c r="I884" s="455"/>
      <c r="K884" s="508"/>
      <c r="L884" s="509"/>
    </row>
    <row r="885" spans="1:12" ht="18.600000000000001" hidden="1" customHeight="1" outlineLevel="1">
      <c r="A885" s="10"/>
      <c r="B885" s="9" t="s">
        <v>114</v>
      </c>
      <c r="C885" s="415"/>
      <c r="D885" s="415"/>
      <c r="E885" s="15"/>
      <c r="F885" s="345"/>
      <c r="G885" s="345"/>
      <c r="H885" s="345">
        <f t="shared" si="20"/>
        <v>0</v>
      </c>
      <c r="I885" s="15"/>
      <c r="K885" s="508"/>
      <c r="L885" s="509"/>
    </row>
    <row r="886" spans="1:12" s="12" customFormat="1" ht="18.600000000000001" hidden="1" customHeight="1" outlineLevel="1">
      <c r="A886" s="7"/>
      <c r="B886" s="447" t="s">
        <v>227</v>
      </c>
      <c r="C886" s="441">
        <f>tt(B886)</f>
        <v>380</v>
      </c>
      <c r="D886" s="441">
        <v>380</v>
      </c>
      <c r="E886" s="5"/>
      <c r="F886" s="345"/>
      <c r="G886" s="345"/>
      <c r="H886" s="345">
        <f t="shared" si="20"/>
        <v>0</v>
      </c>
      <c r="I886" s="455"/>
      <c r="K886" s="508"/>
      <c r="L886" s="509"/>
    </row>
    <row r="887" spans="1:12" ht="18.600000000000001" hidden="1" customHeight="1" outlineLevel="1">
      <c r="A887" s="10"/>
      <c r="B887" s="9" t="s">
        <v>117</v>
      </c>
      <c r="C887" s="415"/>
      <c r="D887" s="415"/>
      <c r="E887" s="15"/>
      <c r="F887" s="345"/>
      <c r="G887" s="345"/>
      <c r="H887" s="345">
        <f t="shared" si="20"/>
        <v>0</v>
      </c>
      <c r="I887" s="15"/>
      <c r="K887" s="508"/>
      <c r="L887" s="509"/>
    </row>
    <row r="888" spans="1:12" s="12" customFormat="1" ht="18.600000000000001" hidden="1" customHeight="1" outlineLevel="1">
      <c r="A888" s="7"/>
      <c r="B888" s="447" t="s">
        <v>228</v>
      </c>
      <c r="C888" s="441">
        <f>tt(B888)</f>
        <v>152</v>
      </c>
      <c r="D888" s="441">
        <v>152</v>
      </c>
      <c r="E888" s="5"/>
      <c r="F888" s="345"/>
      <c r="G888" s="345"/>
      <c r="H888" s="345">
        <f t="shared" si="20"/>
        <v>0</v>
      </c>
      <c r="I888" s="455"/>
      <c r="K888" s="508"/>
      <c r="L888" s="509"/>
    </row>
    <row r="889" spans="1:12" ht="18.600000000000001" hidden="1" customHeight="1" outlineLevel="1">
      <c r="A889" s="10"/>
      <c r="B889" s="9" t="s">
        <v>120</v>
      </c>
      <c r="C889" s="415"/>
      <c r="D889" s="415"/>
      <c r="E889" s="15"/>
      <c r="F889" s="345"/>
      <c r="G889" s="345"/>
      <c r="H889" s="345">
        <f t="shared" si="20"/>
        <v>0</v>
      </c>
      <c r="I889" s="15"/>
      <c r="K889" s="508"/>
      <c r="L889" s="509"/>
    </row>
    <row r="890" spans="1:12" s="12" customFormat="1" ht="18.600000000000001" hidden="1" customHeight="1" outlineLevel="1">
      <c r="A890" s="7"/>
      <c r="B890" s="447" t="s">
        <v>229</v>
      </c>
      <c r="C890" s="441">
        <f>tt(B890)</f>
        <v>140</v>
      </c>
      <c r="D890" s="441">
        <v>140</v>
      </c>
      <c r="E890" s="5"/>
      <c r="F890" s="345"/>
      <c r="G890" s="345"/>
      <c r="H890" s="345">
        <f t="shared" si="20"/>
        <v>0</v>
      </c>
      <c r="I890" s="455"/>
      <c r="K890" s="508"/>
      <c r="L890" s="509"/>
    </row>
    <row r="891" spans="1:12" ht="18.600000000000001" hidden="1" customHeight="1" outlineLevel="1">
      <c r="A891" s="10"/>
      <c r="B891" s="9" t="s">
        <v>124</v>
      </c>
      <c r="C891" s="415"/>
      <c r="D891" s="415"/>
      <c r="E891" s="15"/>
      <c r="F891" s="345"/>
      <c r="G891" s="345"/>
      <c r="H891" s="345">
        <f t="shared" si="20"/>
        <v>0</v>
      </c>
      <c r="I891" s="15"/>
      <c r="K891" s="508"/>
      <c r="L891" s="509"/>
    </row>
    <row r="892" spans="1:12" s="12" customFormat="1" ht="18.600000000000001" hidden="1" customHeight="1" outlineLevel="1">
      <c r="A892" s="7"/>
      <c r="B892" s="447" t="s">
        <v>230</v>
      </c>
      <c r="C892" s="441">
        <f>tt(B892)</f>
        <v>48</v>
      </c>
      <c r="D892" s="441">
        <v>48</v>
      </c>
      <c r="E892" s="5"/>
      <c r="F892" s="345"/>
      <c r="G892" s="345"/>
      <c r="H892" s="345">
        <f t="shared" si="20"/>
        <v>0</v>
      </c>
      <c r="I892" s="455"/>
      <c r="K892" s="508"/>
      <c r="L892" s="509"/>
    </row>
    <row r="893" spans="1:12" ht="18.600000000000001" hidden="1" customHeight="1" outlineLevel="1">
      <c r="A893" s="10"/>
      <c r="B893" s="9" t="s">
        <v>131</v>
      </c>
      <c r="C893" s="415"/>
      <c r="D893" s="415"/>
      <c r="E893" s="15"/>
      <c r="F893" s="345"/>
      <c r="G893" s="345"/>
      <c r="H893" s="345">
        <f t="shared" si="20"/>
        <v>0</v>
      </c>
      <c r="I893" s="15"/>
      <c r="K893" s="508"/>
      <c r="L893" s="509"/>
    </row>
    <row r="894" spans="1:12" s="12" customFormat="1" ht="18.600000000000001" hidden="1" customHeight="1" outlineLevel="1">
      <c r="A894" s="7"/>
      <c r="B894" s="447" t="s">
        <v>8</v>
      </c>
      <c r="C894" s="441">
        <f>tt(B894)</f>
        <v>16</v>
      </c>
      <c r="D894" s="441">
        <v>16</v>
      </c>
      <c r="E894" s="5"/>
      <c r="F894" s="345"/>
      <c r="G894" s="345"/>
      <c r="H894" s="345">
        <f t="shared" si="20"/>
        <v>0</v>
      </c>
      <c r="I894" s="455"/>
      <c r="K894" s="508"/>
      <c r="L894" s="509"/>
    </row>
    <row r="895" spans="1:12" ht="18.600000000000001" hidden="1" customHeight="1" outlineLevel="1">
      <c r="A895" s="10"/>
      <c r="B895" s="9" t="s">
        <v>134</v>
      </c>
      <c r="C895" s="415"/>
      <c r="D895" s="415"/>
      <c r="E895" s="15"/>
      <c r="F895" s="345"/>
      <c r="G895" s="345"/>
      <c r="H895" s="345">
        <f t="shared" si="20"/>
        <v>0</v>
      </c>
      <c r="I895" s="15"/>
      <c r="K895" s="508"/>
      <c r="L895" s="509"/>
    </row>
    <row r="896" spans="1:12" s="12" customFormat="1" ht="18.600000000000001" hidden="1" customHeight="1" outlineLevel="1">
      <c r="A896" s="7"/>
      <c r="B896" s="447" t="s">
        <v>231</v>
      </c>
      <c r="C896" s="441">
        <f>tt(B896)</f>
        <v>24</v>
      </c>
      <c r="D896" s="441">
        <v>24</v>
      </c>
      <c r="E896" s="5"/>
      <c r="F896" s="345"/>
      <c r="G896" s="345"/>
      <c r="H896" s="345">
        <f t="shared" si="20"/>
        <v>0</v>
      </c>
      <c r="I896" s="455"/>
      <c r="K896" s="508"/>
      <c r="L896" s="509"/>
    </row>
    <row r="897" spans="1:12" ht="18.600000000000001" hidden="1" customHeight="1" outlineLevel="1">
      <c r="A897" s="10"/>
      <c r="B897" s="9" t="s">
        <v>139</v>
      </c>
      <c r="C897" s="415"/>
      <c r="D897" s="415"/>
      <c r="E897" s="15"/>
      <c r="F897" s="345"/>
      <c r="G897" s="345"/>
      <c r="H897" s="345">
        <f t="shared" si="20"/>
        <v>0</v>
      </c>
      <c r="I897" s="15"/>
      <c r="K897" s="508"/>
      <c r="L897" s="509"/>
    </row>
    <row r="898" spans="1:12" s="12" customFormat="1" ht="18.600000000000001" hidden="1" customHeight="1" outlineLevel="1">
      <c r="A898" s="7"/>
      <c r="B898" s="447" t="s">
        <v>232</v>
      </c>
      <c r="C898" s="441">
        <f>tt(B898)</f>
        <v>48</v>
      </c>
      <c r="D898" s="441">
        <v>48</v>
      </c>
      <c r="E898" s="5"/>
      <c r="F898" s="345"/>
      <c r="G898" s="345"/>
      <c r="H898" s="345">
        <f t="shared" si="20"/>
        <v>0</v>
      </c>
      <c r="I898" s="455"/>
      <c r="K898" s="508"/>
      <c r="L898" s="509"/>
    </row>
    <row r="899" spans="1:12" s="12" customFormat="1" ht="18.600000000000001" hidden="1" customHeight="1" outlineLevel="1">
      <c r="A899" s="7"/>
      <c r="B899" s="9" t="s">
        <v>142</v>
      </c>
      <c r="C899" s="441"/>
      <c r="D899" s="441"/>
      <c r="E899" s="5"/>
      <c r="F899" s="345"/>
      <c r="G899" s="345"/>
      <c r="H899" s="345">
        <f t="shared" si="20"/>
        <v>0</v>
      </c>
      <c r="I899" s="455"/>
      <c r="K899" s="508"/>
      <c r="L899" s="509"/>
    </row>
    <row r="900" spans="1:12" s="12" customFormat="1" ht="18.600000000000001" hidden="1" customHeight="1" outlineLevel="1">
      <c r="A900" s="7"/>
      <c r="B900" s="447" t="s">
        <v>233</v>
      </c>
      <c r="C900" s="441">
        <f>tt(B900)</f>
        <v>32</v>
      </c>
      <c r="D900" s="441">
        <v>32</v>
      </c>
      <c r="E900" s="5"/>
      <c r="F900" s="345"/>
      <c r="G900" s="345"/>
      <c r="H900" s="345">
        <f t="shared" si="20"/>
        <v>0</v>
      </c>
      <c r="I900" s="455"/>
      <c r="K900" s="508"/>
      <c r="L900" s="509"/>
    </row>
    <row r="901" spans="1:12" s="12" customFormat="1" ht="18.600000000000001" hidden="1" customHeight="1" outlineLevel="1">
      <c r="A901" s="7"/>
      <c r="B901" s="9" t="s">
        <v>145</v>
      </c>
      <c r="C901" s="441"/>
      <c r="D901" s="441"/>
      <c r="E901" s="5"/>
      <c r="F901" s="345"/>
      <c r="G901" s="345"/>
      <c r="H901" s="345">
        <f t="shared" si="20"/>
        <v>0</v>
      </c>
      <c r="I901" s="455"/>
      <c r="K901" s="508"/>
      <c r="L901" s="509"/>
    </row>
    <row r="902" spans="1:12" s="12" customFormat="1" ht="18.600000000000001" hidden="1" customHeight="1" outlineLevel="1">
      <c r="A902" s="7"/>
      <c r="B902" s="447" t="s">
        <v>234</v>
      </c>
      <c r="C902" s="441">
        <f>tt(B902)</f>
        <v>36</v>
      </c>
      <c r="D902" s="441">
        <v>36</v>
      </c>
      <c r="E902" s="5"/>
      <c r="F902" s="345"/>
      <c r="G902" s="345"/>
      <c r="H902" s="345">
        <f t="shared" si="20"/>
        <v>0</v>
      </c>
      <c r="I902" s="455"/>
      <c r="K902" s="508"/>
      <c r="L902" s="509"/>
    </row>
    <row r="903" spans="1:12" ht="18.600000000000001" customHeight="1" collapsed="1">
      <c r="A903" s="10" t="s">
        <v>7</v>
      </c>
      <c r="B903" s="405" t="s">
        <v>702</v>
      </c>
      <c r="C903" s="415">
        <f>SUM(C904:C905)</f>
        <v>176</v>
      </c>
      <c r="D903" s="415">
        <v>176</v>
      </c>
      <c r="E903" s="5" t="s">
        <v>40</v>
      </c>
      <c r="F903" s="345"/>
      <c r="G903" s="345"/>
      <c r="H903" s="345">
        <f t="shared" si="20"/>
        <v>0</v>
      </c>
      <c r="I903" s="15"/>
      <c r="K903" s="508"/>
      <c r="L903" s="509"/>
    </row>
    <row r="904" spans="1:12" ht="18.600000000000001" hidden="1" customHeight="1" outlineLevel="1">
      <c r="A904" s="10" t="s">
        <v>7</v>
      </c>
      <c r="B904" s="405" t="s">
        <v>147</v>
      </c>
      <c r="C904" s="415"/>
      <c r="D904" s="415"/>
      <c r="E904" s="15"/>
      <c r="F904" s="345"/>
      <c r="G904" s="345"/>
      <c r="H904" s="345">
        <f t="shared" si="20"/>
        <v>0</v>
      </c>
      <c r="I904" s="15"/>
      <c r="K904" s="508"/>
      <c r="L904" s="509"/>
    </row>
    <row r="905" spans="1:12" s="12" customFormat="1" ht="18.600000000000001" hidden="1" customHeight="1" outlineLevel="1">
      <c r="A905" s="7"/>
      <c r="B905" s="447" t="s">
        <v>235</v>
      </c>
      <c r="C905" s="441">
        <f>tt(B905)</f>
        <v>176</v>
      </c>
      <c r="D905" s="441">
        <v>176</v>
      </c>
      <c r="E905" s="5"/>
      <c r="F905" s="345"/>
      <c r="G905" s="345"/>
      <c r="H905" s="345">
        <f t="shared" si="20"/>
        <v>0</v>
      </c>
      <c r="I905" s="455"/>
      <c r="K905" s="508"/>
      <c r="L905" s="509"/>
    </row>
    <row r="906" spans="1:12" ht="18.600000000000001" customHeight="1" collapsed="1">
      <c r="A906" s="10" t="s">
        <v>7</v>
      </c>
      <c r="B906" s="405" t="s">
        <v>703</v>
      </c>
      <c r="C906" s="415">
        <f>SUM(C908:C915)</f>
        <v>3528</v>
      </c>
      <c r="D906" s="415">
        <v>3528</v>
      </c>
      <c r="E906" s="5" t="s">
        <v>40</v>
      </c>
      <c r="F906" s="345"/>
      <c r="G906" s="345"/>
      <c r="H906" s="345">
        <f t="shared" si="20"/>
        <v>0</v>
      </c>
      <c r="I906" s="15"/>
      <c r="K906" s="508"/>
      <c r="L906" s="509"/>
    </row>
    <row r="907" spans="1:12" ht="18.600000000000001" hidden="1" customHeight="1" outlineLevel="1">
      <c r="A907" s="10" t="s">
        <v>7</v>
      </c>
      <c r="B907" s="405" t="s">
        <v>32</v>
      </c>
      <c r="C907" s="415"/>
      <c r="D907" s="415"/>
      <c r="E907" s="15"/>
      <c r="F907" s="345"/>
      <c r="G907" s="345"/>
      <c r="H907" s="345">
        <f t="shared" si="20"/>
        <v>0</v>
      </c>
      <c r="I907" s="15"/>
      <c r="K907" s="508"/>
      <c r="L907" s="509"/>
    </row>
    <row r="908" spans="1:12" ht="18.600000000000001" hidden="1" customHeight="1" outlineLevel="1">
      <c r="A908" s="10"/>
      <c r="B908" s="9" t="s">
        <v>149</v>
      </c>
      <c r="C908" s="415"/>
      <c r="D908" s="415"/>
      <c r="E908" s="15"/>
      <c r="F908" s="345"/>
      <c r="G908" s="345"/>
      <c r="H908" s="345">
        <f t="shared" si="20"/>
        <v>0</v>
      </c>
      <c r="I908" s="15"/>
      <c r="K908" s="508"/>
      <c r="L908" s="509"/>
    </row>
    <row r="909" spans="1:12" s="12" customFormat="1" ht="18.600000000000001" hidden="1" customHeight="1" outlineLevel="1">
      <c r="A909" s="7"/>
      <c r="B909" s="447" t="s">
        <v>236</v>
      </c>
      <c r="C909" s="441">
        <f>tt(B909)</f>
        <v>2512</v>
      </c>
      <c r="D909" s="441">
        <v>2512</v>
      </c>
      <c r="E909" s="5"/>
      <c r="F909" s="345"/>
      <c r="G909" s="345"/>
      <c r="H909" s="345">
        <f t="shared" si="20"/>
        <v>0</v>
      </c>
      <c r="I909" s="455"/>
      <c r="K909" s="508"/>
      <c r="L909" s="509"/>
    </row>
    <row r="910" spans="1:12" s="12" customFormat="1" ht="18.600000000000001" hidden="1" customHeight="1" outlineLevel="1">
      <c r="A910" s="7"/>
      <c r="B910" s="9" t="s">
        <v>33</v>
      </c>
      <c r="C910" s="415"/>
      <c r="D910" s="415"/>
      <c r="E910" s="5"/>
      <c r="F910" s="345"/>
      <c r="G910" s="345"/>
      <c r="H910" s="345">
        <f t="shared" si="20"/>
        <v>0</v>
      </c>
      <c r="I910" s="455"/>
      <c r="K910" s="508"/>
      <c r="L910" s="509"/>
    </row>
    <row r="911" spans="1:12" ht="18.600000000000001" hidden="1" customHeight="1" outlineLevel="1">
      <c r="A911" s="10"/>
      <c r="B911" s="447" t="s">
        <v>237</v>
      </c>
      <c r="C911" s="441">
        <f>tt(B911)</f>
        <v>576</v>
      </c>
      <c r="D911" s="441">
        <v>576</v>
      </c>
      <c r="E911" s="15"/>
      <c r="F911" s="345"/>
      <c r="G911" s="345"/>
      <c r="H911" s="345">
        <f t="shared" ref="H911:H974" si="21">(F911+G911)*C911</f>
        <v>0</v>
      </c>
      <c r="I911" s="15"/>
      <c r="K911" s="508"/>
      <c r="L911" s="509"/>
    </row>
    <row r="912" spans="1:12" ht="18.600000000000001" hidden="1" customHeight="1" outlineLevel="1">
      <c r="A912" s="10"/>
      <c r="B912" s="9" t="s">
        <v>29</v>
      </c>
      <c r="C912" s="415"/>
      <c r="D912" s="415"/>
      <c r="E912" s="15"/>
      <c r="F912" s="345"/>
      <c r="G912" s="345"/>
      <c r="H912" s="345">
        <f t="shared" si="21"/>
        <v>0</v>
      </c>
      <c r="I912" s="15"/>
      <c r="K912" s="508"/>
      <c r="L912" s="509"/>
    </row>
    <row r="913" spans="1:14" ht="18.600000000000001" hidden="1" customHeight="1" outlineLevel="1">
      <c r="A913" s="10"/>
      <c r="B913" s="447" t="s">
        <v>238</v>
      </c>
      <c r="C913" s="441">
        <f>tt(B913)</f>
        <v>360</v>
      </c>
      <c r="D913" s="441">
        <v>360</v>
      </c>
      <c r="E913" s="15"/>
      <c r="F913" s="345"/>
      <c r="G913" s="345"/>
      <c r="H913" s="345">
        <f t="shared" si="21"/>
        <v>0</v>
      </c>
      <c r="I913" s="15"/>
      <c r="K913" s="508"/>
      <c r="L913" s="509"/>
    </row>
    <row r="914" spans="1:14" ht="18.600000000000001" hidden="1" customHeight="1" outlineLevel="1">
      <c r="A914" s="10"/>
      <c r="B914" s="9" t="s">
        <v>156</v>
      </c>
      <c r="C914" s="415"/>
      <c r="D914" s="415"/>
      <c r="E914" s="15"/>
      <c r="F914" s="345"/>
      <c r="G914" s="345"/>
      <c r="H914" s="345">
        <f t="shared" si="21"/>
        <v>0</v>
      </c>
      <c r="I914" s="15"/>
      <c r="K914" s="508"/>
      <c r="L914" s="509"/>
    </row>
    <row r="915" spans="1:14" ht="18.600000000000001" hidden="1" customHeight="1" outlineLevel="1">
      <c r="A915" s="10"/>
      <c r="B915" s="447" t="s">
        <v>239</v>
      </c>
      <c r="C915" s="441">
        <f>tt(B915)</f>
        <v>80</v>
      </c>
      <c r="D915" s="441">
        <v>80</v>
      </c>
      <c r="E915" s="15"/>
      <c r="F915" s="345"/>
      <c r="G915" s="345"/>
      <c r="H915" s="345">
        <f t="shared" si="21"/>
        <v>0</v>
      </c>
      <c r="I915" s="15"/>
      <c r="K915" s="508"/>
      <c r="L915" s="509"/>
    </row>
    <row r="916" spans="1:14" ht="18.600000000000001" customHeight="1" collapsed="1">
      <c r="A916" s="10">
        <v>6</v>
      </c>
      <c r="B916" s="405" t="s">
        <v>28</v>
      </c>
      <c r="C916" s="415">
        <f>22*2+4*2+4</f>
        <v>56</v>
      </c>
      <c r="D916" s="415">
        <v>56</v>
      </c>
      <c r="E916" s="5" t="s">
        <v>242</v>
      </c>
      <c r="F916" s="345"/>
      <c r="G916" s="345"/>
      <c r="H916" s="345">
        <f t="shared" si="21"/>
        <v>0</v>
      </c>
      <c r="I916" s="15"/>
      <c r="K916" s="508"/>
      <c r="L916" s="509"/>
    </row>
    <row r="917" spans="1:14" s="12" customFormat="1" ht="18.600000000000001" customHeight="1">
      <c r="A917" s="7">
        <v>7</v>
      </c>
      <c r="B917" s="405" t="s">
        <v>243</v>
      </c>
      <c r="C917" s="415">
        <f>SUM(C918:C930)</f>
        <v>6297.5999999999995</v>
      </c>
      <c r="D917" s="415">
        <v>6297.5999999999995</v>
      </c>
      <c r="E917" s="5" t="s">
        <v>5</v>
      </c>
      <c r="F917" s="345"/>
      <c r="G917" s="345"/>
      <c r="H917" s="345">
        <f t="shared" si="21"/>
        <v>0</v>
      </c>
      <c r="I917" s="455"/>
      <c r="K917" s="508"/>
      <c r="L917" s="509"/>
      <c r="M917" s="45"/>
      <c r="N917" s="45"/>
    </row>
    <row r="918" spans="1:14" ht="18.600000000000001" hidden="1" customHeight="1" outlineLevel="1">
      <c r="A918" s="10" t="s">
        <v>7</v>
      </c>
      <c r="B918" s="405" t="s">
        <v>149</v>
      </c>
      <c r="C918" s="415"/>
      <c r="D918" s="415"/>
      <c r="E918" s="15"/>
      <c r="F918" s="345"/>
      <c r="G918" s="345"/>
      <c r="H918" s="345">
        <f t="shared" si="21"/>
        <v>0</v>
      </c>
      <c r="I918" s="15"/>
      <c r="K918" s="508"/>
      <c r="L918" s="509"/>
      <c r="M918" s="45"/>
    </row>
    <row r="919" spans="1:14" s="12" customFormat="1" ht="18.600000000000001" hidden="1" customHeight="1" outlineLevel="1">
      <c r="A919" s="7"/>
      <c r="B919" s="447" t="s">
        <v>244</v>
      </c>
      <c r="C919" s="441">
        <f>tt(B919)</f>
        <v>4516.4000000000005</v>
      </c>
      <c r="D919" s="441">
        <v>4516.4000000000005</v>
      </c>
      <c r="E919" s="5"/>
      <c r="F919" s="345"/>
      <c r="G919" s="345"/>
      <c r="H919" s="345">
        <f t="shared" si="21"/>
        <v>0</v>
      </c>
      <c r="I919" s="455"/>
      <c r="K919" s="508"/>
      <c r="L919" s="509"/>
      <c r="M919" s="45"/>
    </row>
    <row r="920" spans="1:14" s="12" customFormat="1" ht="18.600000000000001" hidden="1" customHeight="1" outlineLevel="1">
      <c r="A920" s="7"/>
      <c r="B920" s="447" t="s">
        <v>245</v>
      </c>
      <c r="C920" s="441">
        <f>tt(B920)</f>
        <v>60.4</v>
      </c>
      <c r="D920" s="441">
        <v>60.4</v>
      </c>
      <c r="E920" s="5"/>
      <c r="F920" s="345"/>
      <c r="G920" s="345"/>
      <c r="H920" s="345">
        <f t="shared" si="21"/>
        <v>0</v>
      </c>
      <c r="I920" s="455"/>
      <c r="K920" s="508"/>
      <c r="L920" s="509"/>
      <c r="M920" s="45"/>
    </row>
    <row r="921" spans="1:14" ht="18.600000000000001" hidden="1" customHeight="1" outlineLevel="1">
      <c r="A921" s="10" t="s">
        <v>7</v>
      </c>
      <c r="B921" s="405" t="s">
        <v>33</v>
      </c>
      <c r="C921" s="415"/>
      <c r="D921" s="415"/>
      <c r="E921" s="15"/>
      <c r="F921" s="345"/>
      <c r="G921" s="345"/>
      <c r="H921" s="345">
        <f t="shared" si="21"/>
        <v>0</v>
      </c>
      <c r="I921" s="15"/>
      <c r="K921" s="508"/>
      <c r="L921" s="509"/>
      <c r="M921" s="45"/>
    </row>
    <row r="922" spans="1:14" s="12" customFormat="1" ht="18.600000000000001" hidden="1" customHeight="1" outlineLevel="1">
      <c r="A922" s="7"/>
      <c r="B922" s="447" t="s">
        <v>246</v>
      </c>
      <c r="C922" s="441">
        <f>tt(B922)</f>
        <v>1045.5999999999999</v>
      </c>
      <c r="D922" s="441">
        <v>1045.5999999999999</v>
      </c>
      <c r="E922" s="5"/>
      <c r="F922" s="345"/>
      <c r="G922" s="345"/>
      <c r="H922" s="345">
        <f t="shared" si="21"/>
        <v>0</v>
      </c>
      <c r="I922" s="455"/>
      <c r="K922" s="508"/>
      <c r="L922" s="509"/>
      <c r="M922" s="45"/>
    </row>
    <row r="923" spans="1:14" ht="18.600000000000001" hidden="1" customHeight="1" outlineLevel="1">
      <c r="A923" s="10" t="s">
        <v>7</v>
      </c>
      <c r="B923" s="405" t="s">
        <v>29</v>
      </c>
      <c r="C923" s="415"/>
      <c r="D923" s="415"/>
      <c r="E923" s="15"/>
      <c r="F923" s="345"/>
      <c r="G923" s="345"/>
      <c r="H923" s="345">
        <f t="shared" si="21"/>
        <v>0</v>
      </c>
      <c r="I923" s="15"/>
      <c r="K923" s="508"/>
      <c r="L923" s="509"/>
      <c r="M923" s="45"/>
    </row>
    <row r="924" spans="1:14" s="12" customFormat="1" ht="18.600000000000001" hidden="1" customHeight="1" outlineLevel="1">
      <c r="A924" s="7"/>
      <c r="B924" s="447" t="s">
        <v>247</v>
      </c>
      <c r="C924" s="441">
        <f>tt(B924)</f>
        <v>180</v>
      </c>
      <c r="D924" s="441">
        <v>180</v>
      </c>
      <c r="E924" s="5"/>
      <c r="F924" s="345"/>
      <c r="G924" s="345"/>
      <c r="H924" s="345">
        <f t="shared" si="21"/>
        <v>0</v>
      </c>
      <c r="I924" s="455"/>
      <c r="K924" s="508"/>
      <c r="L924" s="509"/>
      <c r="M924" s="45"/>
    </row>
    <row r="925" spans="1:14" s="12" customFormat="1" ht="18.600000000000001" hidden="1" customHeight="1" outlineLevel="1">
      <c r="A925" s="7"/>
      <c r="B925" s="447" t="s">
        <v>248</v>
      </c>
      <c r="C925" s="441">
        <f>tt(B925)</f>
        <v>277.20000000000005</v>
      </c>
      <c r="D925" s="441">
        <v>277.20000000000005</v>
      </c>
      <c r="E925" s="5"/>
      <c r="F925" s="345"/>
      <c r="G925" s="345"/>
      <c r="H925" s="345">
        <f t="shared" si="21"/>
        <v>0</v>
      </c>
      <c r="I925" s="455"/>
      <c r="K925" s="508"/>
      <c r="L925" s="509"/>
      <c r="M925" s="45"/>
    </row>
    <row r="926" spans="1:14" s="12" customFormat="1" ht="18.600000000000001" hidden="1" customHeight="1" outlineLevel="1">
      <c r="A926" s="7"/>
      <c r="B926" s="447" t="s">
        <v>234</v>
      </c>
      <c r="C926" s="441">
        <f>tt(B926)</f>
        <v>36</v>
      </c>
      <c r="D926" s="441">
        <v>36</v>
      </c>
      <c r="E926" s="5"/>
      <c r="F926" s="345"/>
      <c r="G926" s="345"/>
      <c r="H926" s="345">
        <f t="shared" si="21"/>
        <v>0</v>
      </c>
      <c r="I926" s="455"/>
      <c r="K926" s="508"/>
      <c r="L926" s="509"/>
      <c r="M926" s="45"/>
    </row>
    <row r="927" spans="1:14" ht="18.600000000000001" hidden="1" customHeight="1" outlineLevel="1">
      <c r="A927" s="10" t="s">
        <v>7</v>
      </c>
      <c r="B927" s="405" t="s">
        <v>249</v>
      </c>
      <c r="C927" s="415"/>
      <c r="D927" s="415"/>
      <c r="E927" s="15"/>
      <c r="F927" s="345"/>
      <c r="G927" s="345"/>
      <c r="H927" s="345">
        <f t="shared" si="21"/>
        <v>0</v>
      </c>
      <c r="I927" s="15"/>
      <c r="K927" s="508"/>
      <c r="L927" s="509"/>
      <c r="M927" s="45"/>
    </row>
    <row r="928" spans="1:14" s="12" customFormat="1" ht="18.600000000000001" hidden="1" customHeight="1" outlineLevel="1">
      <c r="A928" s="7"/>
      <c r="B928" s="447" t="s">
        <v>250</v>
      </c>
      <c r="C928" s="441">
        <f>tt(B928)</f>
        <v>82</v>
      </c>
      <c r="D928" s="441">
        <v>82</v>
      </c>
      <c r="E928" s="5"/>
      <c r="F928" s="345"/>
      <c r="G928" s="345"/>
      <c r="H928" s="345">
        <f t="shared" si="21"/>
        <v>0</v>
      </c>
      <c r="I928" s="455"/>
      <c r="K928" s="508"/>
      <c r="L928" s="509"/>
      <c r="M928" s="45"/>
    </row>
    <row r="929" spans="1:13" ht="18.600000000000001" hidden="1" customHeight="1" outlineLevel="1">
      <c r="A929" s="10" t="s">
        <v>7</v>
      </c>
      <c r="B929" s="405" t="s">
        <v>156</v>
      </c>
      <c r="C929" s="415"/>
      <c r="D929" s="415"/>
      <c r="E929" s="15"/>
      <c r="F929" s="345"/>
      <c r="G929" s="345"/>
      <c r="H929" s="345">
        <f t="shared" si="21"/>
        <v>0</v>
      </c>
      <c r="I929" s="15"/>
      <c r="K929" s="508"/>
      <c r="L929" s="509"/>
      <c r="M929" s="45"/>
    </row>
    <row r="930" spans="1:13" s="12" customFormat="1" ht="18.600000000000001" hidden="1" customHeight="1" outlineLevel="1">
      <c r="A930" s="7"/>
      <c r="B930" s="447" t="s">
        <v>256</v>
      </c>
      <c r="C930" s="441">
        <f>tt(B930)</f>
        <v>100</v>
      </c>
      <c r="D930" s="441">
        <v>100</v>
      </c>
      <c r="E930" s="5"/>
      <c r="F930" s="345"/>
      <c r="G930" s="345"/>
      <c r="H930" s="345">
        <f t="shared" si="21"/>
        <v>0</v>
      </c>
      <c r="I930" s="455"/>
      <c r="K930" s="508"/>
      <c r="L930" s="509"/>
      <c r="M930" s="45"/>
    </row>
    <row r="931" spans="1:13" s="12" customFormat="1" ht="18.600000000000001" customHeight="1" collapsed="1">
      <c r="A931" s="7">
        <v>8</v>
      </c>
      <c r="B931" s="405" t="s">
        <v>30</v>
      </c>
      <c r="C931" s="415">
        <f>SUM(C932:C932)</f>
        <v>499.74688670648982</v>
      </c>
      <c r="D931" s="415">
        <v>499.74688670648982</v>
      </c>
      <c r="E931" s="5" t="s">
        <v>5</v>
      </c>
      <c r="F931" s="345"/>
      <c r="G931" s="345"/>
      <c r="H931" s="345">
        <f t="shared" si="21"/>
        <v>0</v>
      </c>
      <c r="I931" s="455"/>
      <c r="K931" s="508"/>
      <c r="L931" s="509"/>
      <c r="M931" s="45"/>
    </row>
    <row r="932" spans="1:13" s="12" customFormat="1" ht="18.600000000000001" hidden="1" customHeight="1" outlineLevel="1">
      <c r="A932" s="7"/>
      <c r="B932" s="447" t="s">
        <v>257</v>
      </c>
      <c r="C932" s="441">
        <f>tt(B932)</f>
        <v>499.74688670648982</v>
      </c>
      <c r="D932" s="441">
        <v>499.74688670648982</v>
      </c>
      <c r="E932" s="5"/>
      <c r="F932" s="345"/>
      <c r="G932" s="345"/>
      <c r="H932" s="345">
        <f t="shared" si="21"/>
        <v>0</v>
      </c>
      <c r="I932" s="455"/>
      <c r="K932" s="508"/>
      <c r="L932" s="509"/>
      <c r="M932" s="45"/>
    </row>
    <row r="933" spans="1:13" s="12" customFormat="1" ht="18.600000000000001" customHeight="1" collapsed="1">
      <c r="A933" s="7">
        <v>10</v>
      </c>
      <c r="B933" s="405" t="s">
        <v>31</v>
      </c>
      <c r="C933" s="415">
        <f>SUM(C934:C934)</f>
        <v>62</v>
      </c>
      <c r="D933" s="415">
        <v>62</v>
      </c>
      <c r="E933" s="5" t="s">
        <v>40</v>
      </c>
      <c r="F933" s="345"/>
      <c r="G933" s="345"/>
      <c r="H933" s="345">
        <f t="shared" si="21"/>
        <v>0</v>
      </c>
      <c r="I933" s="455"/>
      <c r="K933" s="508"/>
      <c r="L933" s="509"/>
      <c r="M933" s="45"/>
    </row>
    <row r="934" spans="1:13" s="12" customFormat="1" ht="18.600000000000001" hidden="1" customHeight="1" outlineLevel="1">
      <c r="A934" s="7"/>
      <c r="B934" s="447" t="s">
        <v>258</v>
      </c>
      <c r="C934" s="441">
        <f>tt(B934)</f>
        <v>62</v>
      </c>
      <c r="D934" s="441">
        <v>62</v>
      </c>
      <c r="E934" s="5"/>
      <c r="F934" s="345"/>
      <c r="G934" s="345"/>
      <c r="H934" s="345">
        <f t="shared" si="21"/>
        <v>0</v>
      </c>
      <c r="I934" s="455"/>
      <c r="K934" s="508"/>
      <c r="L934" s="509"/>
      <c r="M934" s="45"/>
    </row>
    <row r="935" spans="1:13" s="12" customFormat="1" ht="18.600000000000001" customHeight="1" collapsed="1">
      <c r="A935" s="7">
        <v>11</v>
      </c>
      <c r="B935" s="405" t="s">
        <v>259</v>
      </c>
      <c r="C935" s="415">
        <f>SUM(C936:C939)</f>
        <v>588</v>
      </c>
      <c r="D935" s="415">
        <v>588</v>
      </c>
      <c r="E935" s="5" t="s">
        <v>40</v>
      </c>
      <c r="F935" s="345"/>
      <c r="G935" s="345"/>
      <c r="H935" s="345">
        <f t="shared" si="21"/>
        <v>0</v>
      </c>
      <c r="I935" s="455"/>
      <c r="K935" s="508"/>
      <c r="L935" s="509"/>
      <c r="M935" s="45"/>
    </row>
    <row r="936" spans="1:13" s="12" customFormat="1" ht="18.600000000000001" hidden="1" customHeight="1" outlineLevel="1">
      <c r="A936" s="7"/>
      <c r="B936" s="447" t="s">
        <v>260</v>
      </c>
      <c r="C936" s="441">
        <f>tt(B936)</f>
        <v>512</v>
      </c>
      <c r="D936" s="441">
        <v>512</v>
      </c>
      <c r="E936" s="5"/>
      <c r="F936" s="345"/>
      <c r="G936" s="345"/>
      <c r="H936" s="345">
        <f t="shared" si="21"/>
        <v>0</v>
      </c>
      <c r="I936" s="455"/>
      <c r="K936" s="508"/>
      <c r="L936" s="509"/>
      <c r="M936" s="45"/>
    </row>
    <row r="937" spans="1:13" s="12" customFormat="1" ht="18.600000000000001" hidden="1" customHeight="1" outlineLevel="1">
      <c r="A937" s="7"/>
      <c r="B937" s="447" t="s">
        <v>261</v>
      </c>
      <c r="C937" s="441">
        <f>tt(B937)</f>
        <v>6</v>
      </c>
      <c r="D937" s="441">
        <v>6</v>
      </c>
      <c r="E937" s="5"/>
      <c r="F937" s="345"/>
      <c r="G937" s="345"/>
      <c r="H937" s="345">
        <f t="shared" si="21"/>
        <v>0</v>
      </c>
      <c r="I937" s="455"/>
      <c r="K937" s="508"/>
      <c r="L937" s="509"/>
      <c r="M937" s="45"/>
    </row>
    <row r="938" spans="1:13" s="12" customFormat="1" ht="18.600000000000001" hidden="1" customHeight="1" outlineLevel="1">
      <c r="A938" s="7"/>
      <c r="B938" s="447" t="s">
        <v>262</v>
      </c>
      <c r="C938" s="441">
        <f>tt(B938)</f>
        <v>17</v>
      </c>
      <c r="D938" s="441">
        <v>17</v>
      </c>
      <c r="E938" s="5"/>
      <c r="F938" s="345"/>
      <c r="G938" s="345"/>
      <c r="H938" s="345">
        <f t="shared" si="21"/>
        <v>0</v>
      </c>
      <c r="I938" s="455"/>
      <c r="K938" s="508"/>
      <c r="L938" s="509"/>
      <c r="M938" s="45"/>
    </row>
    <row r="939" spans="1:13" s="12" customFormat="1" ht="18.600000000000001" hidden="1" customHeight="1" outlineLevel="1">
      <c r="A939" s="7"/>
      <c r="B939" s="447" t="s">
        <v>263</v>
      </c>
      <c r="C939" s="441">
        <f>tt(B939)</f>
        <v>53</v>
      </c>
      <c r="D939" s="441">
        <v>53</v>
      </c>
      <c r="E939" s="5"/>
      <c r="F939" s="345"/>
      <c r="G939" s="345"/>
      <c r="H939" s="345">
        <f t="shared" si="21"/>
        <v>0</v>
      </c>
      <c r="I939" s="455"/>
      <c r="K939" s="508"/>
      <c r="L939" s="509"/>
      <c r="M939" s="45"/>
    </row>
    <row r="940" spans="1:13" s="12" customFormat="1" ht="18.600000000000001" customHeight="1" collapsed="1">
      <c r="A940" s="7">
        <v>12</v>
      </c>
      <c r="B940" s="448" t="s">
        <v>668</v>
      </c>
      <c r="C940" s="415">
        <f>10*8*2</f>
        <v>160</v>
      </c>
      <c r="D940" s="415">
        <v>160</v>
      </c>
      <c r="E940" s="15" t="s">
        <v>5</v>
      </c>
      <c r="F940" s="345"/>
      <c r="G940" s="345"/>
      <c r="H940" s="345">
        <f t="shared" si="21"/>
        <v>0</v>
      </c>
      <c r="I940" s="455"/>
      <c r="K940" s="508"/>
      <c r="L940" s="509"/>
      <c r="M940" s="45"/>
    </row>
    <row r="941" spans="1:13" s="12" customFormat="1" ht="18.600000000000001" customHeight="1">
      <c r="A941" s="466">
        <v>13</v>
      </c>
      <c r="B941" s="465" t="s">
        <v>705</v>
      </c>
      <c r="C941" s="415"/>
      <c r="D941" s="415"/>
      <c r="E941" s="5"/>
      <c r="F941" s="345"/>
      <c r="G941" s="345"/>
      <c r="H941" s="345"/>
      <c r="I941" s="455"/>
      <c r="K941" s="508"/>
      <c r="L941" s="509"/>
      <c r="M941" s="45"/>
    </row>
    <row r="942" spans="1:13" ht="18.600000000000001" customHeight="1">
      <c r="A942" s="10"/>
      <c r="B942" s="452" t="s">
        <v>706</v>
      </c>
      <c r="C942" s="415">
        <f>C943*1.05</f>
        <v>1977.9228000000003</v>
      </c>
      <c r="D942" s="415">
        <v>1977.9228000000003</v>
      </c>
      <c r="E942" s="15" t="s">
        <v>3</v>
      </c>
      <c r="F942" s="345"/>
      <c r="G942" s="345"/>
      <c r="H942" s="345">
        <f t="shared" si="21"/>
        <v>0</v>
      </c>
      <c r="I942" s="15"/>
      <c r="K942" s="508"/>
      <c r="L942" s="509"/>
    </row>
    <row r="943" spans="1:13" s="12" customFormat="1" ht="18.600000000000001" customHeight="1" outlineLevel="1">
      <c r="A943" s="7"/>
      <c r="B943" s="453" t="s">
        <v>264</v>
      </c>
      <c r="C943" s="441">
        <f>tt(B943)</f>
        <v>1883.7360000000001</v>
      </c>
      <c r="D943" s="441">
        <v>1883.7360000000001</v>
      </c>
      <c r="E943" s="5"/>
      <c r="F943" s="345"/>
      <c r="G943" s="345"/>
      <c r="H943" s="345">
        <f t="shared" si="21"/>
        <v>0</v>
      </c>
      <c r="I943" s="455"/>
      <c r="K943" s="508"/>
      <c r="L943" s="509"/>
    </row>
    <row r="944" spans="1:13" ht="18.600000000000001" customHeight="1">
      <c r="A944" s="10"/>
      <c r="B944" s="452" t="s">
        <v>707</v>
      </c>
      <c r="C944" s="415">
        <f>SUM(C945)</f>
        <v>161.58240000000001</v>
      </c>
      <c r="D944" s="415">
        <v>161.58240000000001</v>
      </c>
      <c r="E944" s="15" t="s">
        <v>3</v>
      </c>
      <c r="F944" s="345"/>
      <c r="G944" s="345"/>
      <c r="H944" s="345">
        <f t="shared" si="21"/>
        <v>0</v>
      </c>
      <c r="I944" s="15"/>
      <c r="K944" s="508"/>
      <c r="L944" s="509"/>
    </row>
    <row r="945" spans="1:15" s="12" customFormat="1" ht="18.600000000000001" customHeight="1" outlineLevel="1">
      <c r="A945" s="7"/>
      <c r="B945" s="447" t="s">
        <v>669</v>
      </c>
      <c r="C945" s="441">
        <f>tt(B945)</f>
        <v>161.58240000000001</v>
      </c>
      <c r="D945" s="441">
        <v>161.58240000000001</v>
      </c>
      <c r="E945" s="5"/>
      <c r="F945" s="345"/>
      <c r="G945" s="345"/>
      <c r="H945" s="345">
        <f t="shared" si="21"/>
        <v>0</v>
      </c>
      <c r="I945" s="455"/>
      <c r="K945" s="508"/>
      <c r="L945" s="509"/>
    </row>
    <row r="946" spans="1:15" ht="18.600000000000001" customHeight="1">
      <c r="A946" s="10" t="s">
        <v>7</v>
      </c>
      <c r="B946" s="405" t="s">
        <v>708</v>
      </c>
      <c r="C946" s="415">
        <f>SUM(C947:C948)*1.05</f>
        <v>267.05700000000002</v>
      </c>
      <c r="D946" s="415">
        <v>267.05700000000002</v>
      </c>
      <c r="E946" s="15" t="s">
        <v>3</v>
      </c>
      <c r="F946" s="345"/>
      <c r="G946" s="345"/>
      <c r="H946" s="345">
        <f t="shared" si="21"/>
        <v>0</v>
      </c>
      <c r="I946" s="15"/>
      <c r="K946" s="508"/>
      <c r="L946" s="509"/>
    </row>
    <row r="947" spans="1:15" s="12" customFormat="1" ht="18.600000000000001" hidden="1" customHeight="1" outlineLevel="1">
      <c r="A947" s="7"/>
      <c r="B947" s="447" t="s">
        <v>265</v>
      </c>
      <c r="C947" s="441">
        <f>tt(B947)</f>
        <v>113.04000000000002</v>
      </c>
      <c r="D947" s="441">
        <v>113.04000000000002</v>
      </c>
      <c r="E947" s="5"/>
      <c r="F947" s="345"/>
      <c r="G947" s="345"/>
      <c r="H947" s="345">
        <f t="shared" si="21"/>
        <v>0</v>
      </c>
      <c r="I947" s="455"/>
      <c r="K947" s="508"/>
      <c r="L947" s="509"/>
    </row>
    <row r="948" spans="1:15" s="12" customFormat="1" ht="18.600000000000001" hidden="1" customHeight="1" outlineLevel="1">
      <c r="A948" s="7"/>
      <c r="B948" s="447" t="s">
        <v>266</v>
      </c>
      <c r="C948" s="441">
        <f>tt(B948)</f>
        <v>141.30000000000001</v>
      </c>
      <c r="D948" s="441">
        <v>141.30000000000001</v>
      </c>
      <c r="E948" s="5"/>
      <c r="F948" s="345"/>
      <c r="G948" s="345"/>
      <c r="H948" s="345">
        <f t="shared" si="21"/>
        <v>0</v>
      </c>
      <c r="I948" s="455"/>
      <c r="K948" s="508"/>
      <c r="L948" s="509"/>
    </row>
    <row r="949" spans="1:15" ht="18.600000000000001" customHeight="1" collapsed="1">
      <c r="A949" s="10" t="s">
        <v>7</v>
      </c>
      <c r="B949" s="405" t="s">
        <v>711</v>
      </c>
      <c r="C949" s="415">
        <f>SUM(C950)</f>
        <v>288</v>
      </c>
      <c r="D949" s="415">
        <v>288</v>
      </c>
      <c r="E949" s="15" t="s">
        <v>40</v>
      </c>
      <c r="F949" s="345"/>
      <c r="G949" s="345"/>
      <c r="H949" s="345">
        <f t="shared" si="21"/>
        <v>0</v>
      </c>
      <c r="I949" s="15"/>
      <c r="K949" s="508"/>
      <c r="L949" s="509"/>
    </row>
    <row r="950" spans="1:15" s="12" customFormat="1" ht="18.600000000000001" hidden="1" customHeight="1" outlineLevel="1">
      <c r="A950" s="7"/>
      <c r="B950" s="447" t="s">
        <v>267</v>
      </c>
      <c r="C950" s="441">
        <f>tt(B950)</f>
        <v>288</v>
      </c>
      <c r="D950" s="441">
        <v>288</v>
      </c>
      <c r="E950" s="5"/>
      <c r="F950" s="345"/>
      <c r="G950" s="345"/>
      <c r="H950" s="345">
        <f t="shared" si="21"/>
        <v>0</v>
      </c>
      <c r="I950" s="455"/>
      <c r="K950" s="508"/>
      <c r="L950" s="509"/>
    </row>
    <row r="951" spans="1:15" ht="18.600000000000001" customHeight="1" collapsed="1">
      <c r="A951" s="10" t="s">
        <v>7</v>
      </c>
      <c r="B951" s="184" t="s">
        <v>704</v>
      </c>
      <c r="C951" s="415">
        <f>0.595*130.5*2</f>
        <v>155.29499999999999</v>
      </c>
      <c r="D951" s="415">
        <v>155.29499999999999</v>
      </c>
      <c r="E951" s="15" t="s">
        <v>1</v>
      </c>
      <c r="F951" s="345"/>
      <c r="G951" s="345"/>
      <c r="H951" s="345">
        <f t="shared" si="21"/>
        <v>0</v>
      </c>
      <c r="I951" s="15"/>
      <c r="K951" s="508"/>
      <c r="L951" s="509"/>
    </row>
    <row r="952" spans="1:15" ht="18.600000000000001" customHeight="1">
      <c r="A952" s="10"/>
      <c r="B952" s="452" t="s">
        <v>709</v>
      </c>
      <c r="C952" s="415">
        <f>130.5*2*3.67*2</f>
        <v>1915.74</v>
      </c>
      <c r="D952" s="415">
        <v>1915.74</v>
      </c>
      <c r="E952" s="15" t="s">
        <v>3</v>
      </c>
      <c r="F952" s="345"/>
      <c r="G952" s="345"/>
      <c r="H952" s="345">
        <f t="shared" si="21"/>
        <v>0</v>
      </c>
      <c r="I952" s="15"/>
      <c r="K952" s="508"/>
      <c r="L952" s="509"/>
    </row>
    <row r="953" spans="1:15" ht="18.600000000000001" customHeight="1">
      <c r="A953" s="10"/>
      <c r="B953" s="452" t="s">
        <v>710</v>
      </c>
      <c r="C953" s="415">
        <f>0.495*88*1.22*2</f>
        <v>106.2864</v>
      </c>
      <c r="D953" s="415">
        <v>106.2864</v>
      </c>
      <c r="E953" s="15" t="s">
        <v>3</v>
      </c>
      <c r="F953" s="345"/>
      <c r="G953" s="345"/>
      <c r="H953" s="345">
        <f t="shared" si="21"/>
        <v>0</v>
      </c>
      <c r="I953" s="15"/>
      <c r="K953" s="508"/>
      <c r="L953" s="509"/>
    </row>
    <row r="954" spans="1:15" ht="18.600000000000001" customHeight="1">
      <c r="A954" s="10"/>
      <c r="B954" s="452" t="s">
        <v>712</v>
      </c>
      <c r="C954" s="415">
        <f>0.03*0.003*7850*(0.495*88+130.5*2)*2</f>
        <v>430.34327999999994</v>
      </c>
      <c r="D954" s="415">
        <v>430.34327999999994</v>
      </c>
      <c r="E954" s="15" t="s">
        <v>3</v>
      </c>
      <c r="F954" s="345"/>
      <c r="G954" s="345"/>
      <c r="H954" s="345">
        <f t="shared" si="21"/>
        <v>0</v>
      </c>
      <c r="I954" s="15"/>
      <c r="K954" s="508"/>
      <c r="L954" s="509"/>
    </row>
    <row r="955" spans="1:15" ht="18.600000000000001" customHeight="1">
      <c r="A955" s="10"/>
      <c r="B955" s="452" t="s">
        <v>46</v>
      </c>
      <c r="C955" s="415">
        <f>SUM(C956:C958)</f>
        <v>151.4016</v>
      </c>
      <c r="D955" s="415">
        <v>151.4016</v>
      </c>
      <c r="E955" s="15" t="s">
        <v>1</v>
      </c>
      <c r="F955" s="345"/>
      <c r="G955" s="345"/>
      <c r="H955" s="345">
        <f t="shared" si="21"/>
        <v>0</v>
      </c>
      <c r="I955" s="15"/>
      <c r="K955" s="508"/>
      <c r="L955" s="509"/>
    </row>
    <row r="956" spans="1:15" ht="18.600000000000001" hidden="1" customHeight="1" outlineLevel="1">
      <c r="A956" s="10"/>
      <c r="B956" s="447" t="s">
        <v>713</v>
      </c>
      <c r="C956" s="441">
        <f>tt(B956)</f>
        <v>104.4</v>
      </c>
      <c r="D956" s="441">
        <v>104.4</v>
      </c>
      <c r="E956" s="15"/>
      <c r="F956" s="345"/>
      <c r="G956" s="345"/>
      <c r="H956" s="345">
        <f t="shared" si="21"/>
        <v>0</v>
      </c>
      <c r="I956" s="15"/>
      <c r="K956" s="508"/>
      <c r="L956" s="509"/>
    </row>
    <row r="957" spans="1:15" ht="18.600000000000001" hidden="1" customHeight="1" outlineLevel="1">
      <c r="A957" s="10"/>
      <c r="B957" s="447" t="s">
        <v>715</v>
      </c>
      <c r="C957" s="441">
        <f>tt(B957)</f>
        <v>10.454399999999998</v>
      </c>
      <c r="D957" s="441">
        <v>10.454399999999998</v>
      </c>
      <c r="E957" s="15"/>
      <c r="F957" s="345"/>
      <c r="G957" s="345"/>
      <c r="H957" s="345">
        <f t="shared" si="21"/>
        <v>0</v>
      </c>
      <c r="I957" s="15"/>
      <c r="K957" s="508"/>
      <c r="L957" s="509"/>
    </row>
    <row r="958" spans="1:15" ht="18.600000000000001" hidden="1" customHeight="1" outlineLevel="1">
      <c r="A958" s="10"/>
      <c r="B958" s="447" t="s">
        <v>714</v>
      </c>
      <c r="C958" s="441">
        <f>tt(B958)</f>
        <v>36.547199999999997</v>
      </c>
      <c r="D958" s="441">
        <v>36.547199999999997</v>
      </c>
      <c r="E958" s="15"/>
      <c r="F958" s="345"/>
      <c r="G958" s="345"/>
      <c r="H958" s="345">
        <f t="shared" si="21"/>
        <v>0</v>
      </c>
      <c r="I958" s="15"/>
      <c r="K958" s="508"/>
      <c r="L958" s="509"/>
    </row>
    <row r="959" spans="1:15" ht="18.600000000000001" customHeight="1" collapsed="1">
      <c r="A959" s="10"/>
      <c r="B959" s="9"/>
      <c r="C959" s="415"/>
      <c r="D959" s="415"/>
      <c r="E959" s="15"/>
      <c r="F959" s="345"/>
      <c r="G959" s="345"/>
      <c r="H959" s="345"/>
      <c r="I959" s="15"/>
      <c r="K959" s="508"/>
      <c r="L959" s="509"/>
    </row>
    <row r="960" spans="1:15" ht="18.600000000000001" customHeight="1">
      <c r="A960" s="1" t="s">
        <v>9</v>
      </c>
      <c r="B960" s="2" t="s">
        <v>417</v>
      </c>
      <c r="C960" s="441"/>
      <c r="D960" s="441"/>
      <c r="E960" s="15"/>
      <c r="F960" s="345"/>
      <c r="G960" s="345"/>
      <c r="H960" s="345"/>
      <c r="I960" s="15"/>
      <c r="K960" s="508"/>
      <c r="L960" s="509"/>
      <c r="M960" s="13"/>
      <c r="N960" s="13"/>
      <c r="O960" s="13"/>
    </row>
    <row r="961" spans="1:15" s="172" customFormat="1" ht="18.600000000000001" customHeight="1">
      <c r="A961" s="5">
        <v>1</v>
      </c>
      <c r="B961" s="450" t="s">
        <v>268</v>
      </c>
      <c r="C961" s="442">
        <f>SUM(C963:C969) + 400</f>
        <v>1898.47</v>
      </c>
      <c r="D961" s="442">
        <v>1513.4949999999999</v>
      </c>
      <c r="E961" s="5" t="s">
        <v>1</v>
      </c>
      <c r="F961" s="345"/>
      <c r="G961" s="345"/>
      <c r="H961" s="345">
        <f t="shared" si="21"/>
        <v>0</v>
      </c>
      <c r="I961" s="5"/>
      <c r="K961" s="508"/>
      <c r="L961" s="509"/>
      <c r="M961" s="173"/>
      <c r="N961" s="173"/>
      <c r="O961" s="173"/>
    </row>
    <row r="962" spans="1:15" ht="18.600000000000001" customHeight="1" outlineLevel="1">
      <c r="A962" s="10"/>
      <c r="B962" s="9" t="s">
        <v>156</v>
      </c>
      <c r="C962" s="415"/>
      <c r="D962" s="415"/>
      <c r="E962" s="15"/>
      <c r="F962" s="345"/>
      <c r="G962" s="345"/>
      <c r="H962" s="345">
        <f t="shared" si="21"/>
        <v>0</v>
      </c>
      <c r="I962" s="15"/>
      <c r="K962" s="508"/>
      <c r="L962" s="509"/>
    </row>
    <row r="963" spans="1:15" ht="18.600000000000001" customHeight="1" outlineLevel="1">
      <c r="A963" s="10"/>
      <c r="B963" s="449" t="s">
        <v>269</v>
      </c>
      <c r="C963" s="441">
        <f>tt(B963)</f>
        <v>123</v>
      </c>
      <c r="D963" s="441">
        <v>123</v>
      </c>
      <c r="E963" s="15"/>
      <c r="F963" s="345"/>
      <c r="G963" s="345"/>
      <c r="H963" s="345">
        <f t="shared" si="21"/>
        <v>0</v>
      </c>
      <c r="I963" s="15"/>
      <c r="K963" s="508"/>
      <c r="L963" s="509"/>
      <c r="M963" s="13"/>
      <c r="N963" s="13"/>
      <c r="O963" s="13"/>
    </row>
    <row r="964" spans="1:15" ht="18.600000000000001" customHeight="1" outlineLevel="1">
      <c r="A964" s="10"/>
      <c r="B964" s="9" t="s">
        <v>29</v>
      </c>
      <c r="C964" s="415"/>
      <c r="D964" s="415"/>
      <c r="E964" s="15"/>
      <c r="F964" s="345"/>
      <c r="G964" s="345"/>
      <c r="H964" s="345">
        <f t="shared" si="21"/>
        <v>0</v>
      </c>
      <c r="I964" s="15"/>
      <c r="K964" s="508"/>
      <c r="L964" s="509"/>
    </row>
    <row r="965" spans="1:15" ht="18.600000000000001" customHeight="1" outlineLevel="1">
      <c r="A965" s="10"/>
      <c r="B965" s="449" t="s">
        <v>270</v>
      </c>
      <c r="C965" s="441">
        <f>tt(B965)</f>
        <v>506.76</v>
      </c>
      <c r="D965" s="441">
        <v>506.76</v>
      </c>
      <c r="E965" s="15"/>
      <c r="F965" s="345"/>
      <c r="G965" s="345"/>
      <c r="H965" s="345">
        <f t="shared" si="21"/>
        <v>0</v>
      </c>
      <c r="I965" s="15"/>
      <c r="K965" s="508"/>
      <c r="L965" s="509"/>
      <c r="M965" s="13"/>
      <c r="N965" s="13"/>
      <c r="O965" s="13"/>
    </row>
    <row r="966" spans="1:15" ht="18.600000000000001" customHeight="1" outlineLevel="1">
      <c r="A966" s="10"/>
      <c r="B966" s="9" t="s">
        <v>252</v>
      </c>
      <c r="C966" s="441"/>
      <c r="D966" s="441"/>
      <c r="E966" s="15"/>
      <c r="F966" s="345"/>
      <c r="G966" s="345"/>
      <c r="H966" s="345">
        <f t="shared" si="21"/>
        <v>0</v>
      </c>
      <c r="I966" s="15"/>
      <c r="K966" s="508"/>
      <c r="L966" s="509"/>
      <c r="M966" s="13"/>
      <c r="N966" s="13"/>
      <c r="O966" s="13"/>
    </row>
    <row r="967" spans="1:15" ht="18.600000000000001" customHeight="1" outlineLevel="1">
      <c r="A967" s="10"/>
      <c r="B967" s="449" t="s">
        <v>271</v>
      </c>
      <c r="C967" s="441">
        <f>tt(B967)</f>
        <v>91.559999999999988</v>
      </c>
      <c r="D967" s="441">
        <v>91.559999999999988</v>
      </c>
      <c r="E967" s="15"/>
      <c r="F967" s="345"/>
      <c r="G967" s="345"/>
      <c r="H967" s="345">
        <f t="shared" si="21"/>
        <v>0</v>
      </c>
      <c r="I967" s="15"/>
      <c r="K967" s="508"/>
      <c r="L967" s="509"/>
      <c r="M967" s="13"/>
      <c r="N967" s="13"/>
      <c r="O967" s="13"/>
    </row>
    <row r="968" spans="1:15" ht="18.600000000000001" customHeight="1" outlineLevel="1">
      <c r="A968" s="10"/>
      <c r="B968" s="9" t="s">
        <v>33</v>
      </c>
      <c r="C968" s="441"/>
      <c r="D968" s="441"/>
      <c r="E968" s="15"/>
      <c r="F968" s="345"/>
      <c r="G968" s="345"/>
      <c r="H968" s="345">
        <f t="shared" si="21"/>
        <v>0</v>
      </c>
      <c r="I968" s="15"/>
      <c r="K968" s="508"/>
      <c r="L968" s="509"/>
      <c r="M968" s="13"/>
      <c r="N968" s="13"/>
      <c r="O968" s="13"/>
    </row>
    <row r="969" spans="1:15" s="606" customFormat="1" ht="18.600000000000001" customHeight="1" outlineLevel="1">
      <c r="A969" s="674"/>
      <c r="B969" s="609" t="s">
        <v>1576</v>
      </c>
      <c r="C969" s="610">
        <f>tt(B969)</f>
        <v>777.15000000000009</v>
      </c>
      <c r="D969" s="610">
        <v>392.17500000000001</v>
      </c>
      <c r="E969" s="570"/>
      <c r="F969" s="563"/>
      <c r="G969" s="563"/>
      <c r="H969" s="563">
        <f t="shared" si="21"/>
        <v>0</v>
      </c>
      <c r="I969" s="570"/>
      <c r="K969" s="592"/>
      <c r="L969" s="593"/>
      <c r="M969" s="675"/>
      <c r="N969" s="675"/>
      <c r="O969" s="675"/>
    </row>
    <row r="970" spans="1:15" ht="18.600000000000001" customHeight="1">
      <c r="A970" s="15">
        <v>2</v>
      </c>
      <c r="B970" s="218" t="s">
        <v>272</v>
      </c>
      <c r="C970" s="443">
        <f>SUM(C971:C972)</f>
        <v>4766.9799999999996</v>
      </c>
      <c r="D970" s="443">
        <v>4766.9799999999996</v>
      </c>
      <c r="E970" s="5" t="s">
        <v>1</v>
      </c>
      <c r="F970" s="345"/>
      <c r="G970" s="345"/>
      <c r="H970" s="345">
        <f t="shared" si="21"/>
        <v>0</v>
      </c>
      <c r="I970" s="15"/>
      <c r="K970" s="508"/>
      <c r="L970" s="509"/>
      <c r="M970" s="13"/>
      <c r="N970" s="13"/>
      <c r="O970" s="13"/>
    </row>
    <row r="971" spans="1:15" ht="18.600000000000001" customHeight="1" outlineLevel="1">
      <c r="A971" s="10"/>
      <c r="B971" s="449" t="s">
        <v>273</v>
      </c>
      <c r="C971" s="441">
        <f>tt(B971)</f>
        <v>964.48</v>
      </c>
      <c r="D971" s="441">
        <v>964.48</v>
      </c>
      <c r="E971" s="15"/>
      <c r="F971" s="345"/>
      <c r="G971" s="345"/>
      <c r="H971" s="345">
        <f t="shared" si="21"/>
        <v>0</v>
      </c>
      <c r="I971" s="15"/>
      <c r="K971" s="508"/>
      <c r="L971" s="509"/>
      <c r="M971" s="13"/>
      <c r="N971" s="13"/>
      <c r="O971" s="13"/>
    </row>
    <row r="972" spans="1:15" ht="18.600000000000001" customHeight="1" outlineLevel="1">
      <c r="A972" s="10"/>
      <c r="B972" s="449" t="s">
        <v>274</v>
      </c>
      <c r="C972" s="441">
        <f>tt(B972)</f>
        <v>3802.5</v>
      </c>
      <c r="D972" s="441">
        <v>3802.5</v>
      </c>
      <c r="E972" s="15"/>
      <c r="F972" s="345"/>
      <c r="G972" s="345"/>
      <c r="H972" s="345">
        <f t="shared" si="21"/>
        <v>0</v>
      </c>
      <c r="I972" s="15"/>
      <c r="K972" s="508"/>
      <c r="L972" s="509"/>
      <c r="M972" s="13"/>
      <c r="N972" s="13"/>
      <c r="O972" s="13"/>
    </row>
    <row r="973" spans="1:15" s="172" customFormat="1" ht="18.600000000000001" customHeight="1">
      <c r="A973" s="5">
        <v>3</v>
      </c>
      <c r="B973" s="450" t="s">
        <v>724</v>
      </c>
      <c r="C973" s="442">
        <f>SUM(C974)</f>
        <v>303</v>
      </c>
      <c r="D973" s="442">
        <v>303</v>
      </c>
      <c r="E973" s="5" t="s">
        <v>1</v>
      </c>
      <c r="F973" s="345"/>
      <c r="G973" s="345"/>
      <c r="H973" s="345">
        <f t="shared" si="21"/>
        <v>0</v>
      </c>
      <c r="I973" s="5"/>
      <c r="K973" s="508"/>
      <c r="L973" s="509"/>
      <c r="M973" s="173"/>
      <c r="N973" s="173"/>
      <c r="O973" s="173"/>
    </row>
    <row r="974" spans="1:15" ht="18.600000000000001" customHeight="1" outlineLevel="1">
      <c r="A974" s="10"/>
      <c r="B974" s="449" t="s">
        <v>275</v>
      </c>
      <c r="C974" s="441">
        <f>tt(B974)</f>
        <v>303</v>
      </c>
      <c r="D974" s="441">
        <v>303</v>
      </c>
      <c r="E974" s="15"/>
      <c r="F974" s="345"/>
      <c r="G974" s="345"/>
      <c r="H974" s="345">
        <f t="shared" si="21"/>
        <v>0</v>
      </c>
      <c r="I974" s="15"/>
      <c r="K974" s="508"/>
      <c r="L974" s="509"/>
      <c r="M974" s="13"/>
      <c r="N974" s="13"/>
      <c r="O974" s="13"/>
    </row>
    <row r="975" spans="1:15" ht="18.600000000000001" customHeight="1">
      <c r="A975" s="464">
        <v>4</v>
      </c>
      <c r="B975" s="451" t="s">
        <v>611</v>
      </c>
      <c r="C975" s="441"/>
      <c r="D975" s="441"/>
      <c r="E975" s="15"/>
      <c r="F975" s="345"/>
      <c r="G975" s="345"/>
      <c r="H975" s="345"/>
      <c r="I975" s="15"/>
      <c r="K975" s="508"/>
      <c r="L975" s="509"/>
      <c r="M975" s="13"/>
      <c r="N975" s="13"/>
      <c r="O975" s="13"/>
    </row>
    <row r="976" spans="1:15" ht="18.600000000000001" customHeight="1">
      <c r="A976" s="10"/>
      <c r="B976" s="452" t="s">
        <v>35</v>
      </c>
      <c r="C976" s="415">
        <f>SUM(C977:C979)</f>
        <v>173.4</v>
      </c>
      <c r="D976" s="415">
        <v>173.4</v>
      </c>
      <c r="E976" s="15" t="s">
        <v>5</v>
      </c>
      <c r="F976" s="345"/>
      <c r="G976" s="345"/>
      <c r="H976" s="345">
        <f t="shared" ref="H976:H1038" si="22">(F976+G976)*C976</f>
        <v>0</v>
      </c>
      <c r="I976" s="15"/>
      <c r="K976" s="508"/>
      <c r="L976" s="509"/>
      <c r="M976" s="13"/>
      <c r="N976" s="13"/>
      <c r="O976" s="13"/>
    </row>
    <row r="977" spans="1:15" ht="18.600000000000001" hidden="1" customHeight="1" outlineLevel="1">
      <c r="A977" s="10"/>
      <c r="B977" s="454" t="s">
        <v>276</v>
      </c>
      <c r="C977" s="441">
        <f>tt(B977)</f>
        <v>67.8</v>
      </c>
      <c r="D977" s="441">
        <v>67.8</v>
      </c>
      <c r="E977" s="15"/>
      <c r="F977" s="345"/>
      <c r="G977" s="345"/>
      <c r="H977" s="345">
        <f t="shared" si="22"/>
        <v>0</v>
      </c>
      <c r="I977" s="15"/>
      <c r="K977" s="508"/>
      <c r="L977" s="509"/>
    </row>
    <row r="978" spans="1:15" ht="18.600000000000001" hidden="1" customHeight="1" outlineLevel="1">
      <c r="A978" s="10"/>
      <c r="B978" s="454" t="s">
        <v>277</v>
      </c>
      <c r="C978" s="441">
        <f>tt(B978)</f>
        <v>93.2</v>
      </c>
      <c r="D978" s="441">
        <v>93.2</v>
      </c>
      <c r="E978" s="15"/>
      <c r="F978" s="345"/>
      <c r="G978" s="345"/>
      <c r="H978" s="345">
        <f t="shared" si="22"/>
        <v>0</v>
      </c>
      <c r="I978" s="15"/>
      <c r="K978" s="508"/>
      <c r="L978" s="509"/>
    </row>
    <row r="979" spans="1:15" ht="18.600000000000001" hidden="1" customHeight="1" outlineLevel="1">
      <c r="A979" s="10"/>
      <c r="B979" s="454" t="s">
        <v>278</v>
      </c>
      <c r="C979" s="441">
        <f>tt(B979)</f>
        <v>12.4</v>
      </c>
      <c r="D979" s="441">
        <v>12.4</v>
      </c>
      <c r="E979" s="15"/>
      <c r="F979" s="345"/>
      <c r="G979" s="345"/>
      <c r="H979" s="345">
        <f t="shared" si="22"/>
        <v>0</v>
      </c>
      <c r="I979" s="15"/>
      <c r="K979" s="508"/>
      <c r="L979" s="509"/>
    </row>
    <row r="980" spans="1:15" ht="18.600000000000001" customHeight="1" collapsed="1">
      <c r="A980" s="10"/>
      <c r="B980" s="452" t="s">
        <v>36</v>
      </c>
      <c r="C980" s="415">
        <f>C981</f>
        <v>489.2</v>
      </c>
      <c r="D980" s="415">
        <v>489.2</v>
      </c>
      <c r="E980" s="15" t="s">
        <v>5</v>
      </c>
      <c r="F980" s="345"/>
      <c r="G980" s="345"/>
      <c r="H980" s="345">
        <f t="shared" si="22"/>
        <v>0</v>
      </c>
      <c r="I980" s="15"/>
      <c r="K980" s="508"/>
      <c r="L980" s="509"/>
    </row>
    <row r="981" spans="1:15" ht="18.600000000000001" hidden="1" customHeight="1" outlineLevel="1">
      <c r="A981" s="10"/>
      <c r="B981" s="454" t="s">
        <v>279</v>
      </c>
      <c r="C981" s="441">
        <f>tt(B981)</f>
        <v>489.2</v>
      </c>
      <c r="D981" s="441">
        <v>489.2</v>
      </c>
      <c r="E981" s="15"/>
      <c r="F981" s="345"/>
      <c r="G981" s="345"/>
      <c r="H981" s="345">
        <f t="shared" si="22"/>
        <v>0</v>
      </c>
      <c r="I981" s="15"/>
      <c r="K981" s="508"/>
      <c r="L981" s="509"/>
    </row>
    <row r="982" spans="1:15" ht="18.600000000000001" customHeight="1" collapsed="1">
      <c r="A982" s="10"/>
      <c r="B982" s="452" t="s">
        <v>280</v>
      </c>
      <c r="C982" s="415">
        <f>SUM(C983:C983)</f>
        <v>82.2</v>
      </c>
      <c r="D982" s="415">
        <v>82.2</v>
      </c>
      <c r="E982" s="15" t="s">
        <v>5</v>
      </c>
      <c r="F982" s="345"/>
      <c r="G982" s="345"/>
      <c r="H982" s="345">
        <f t="shared" si="22"/>
        <v>0</v>
      </c>
      <c r="I982" s="15"/>
      <c r="K982" s="508"/>
      <c r="L982" s="509"/>
    </row>
    <row r="983" spans="1:15" ht="18.600000000000001" hidden="1" customHeight="1" outlineLevel="1">
      <c r="A983" s="10"/>
      <c r="B983" s="454" t="s">
        <v>281</v>
      </c>
      <c r="C983" s="441">
        <f>tt(B983)</f>
        <v>82.2</v>
      </c>
      <c r="D983" s="441">
        <v>82.2</v>
      </c>
      <c r="E983" s="15"/>
      <c r="F983" s="345"/>
      <c r="G983" s="345"/>
      <c r="H983" s="345">
        <f t="shared" si="22"/>
        <v>0</v>
      </c>
      <c r="I983" s="15"/>
      <c r="K983" s="508"/>
      <c r="L983" s="509"/>
    </row>
    <row r="984" spans="1:15" ht="18.600000000000001" customHeight="1" collapsed="1">
      <c r="A984" s="10"/>
      <c r="B984" s="452" t="s">
        <v>37</v>
      </c>
      <c r="C984" s="415">
        <f>C985</f>
        <v>261</v>
      </c>
      <c r="D984" s="415">
        <v>261</v>
      </c>
      <c r="E984" s="15" t="s">
        <v>5</v>
      </c>
      <c r="F984" s="345"/>
      <c r="G984" s="345"/>
      <c r="H984" s="345">
        <f t="shared" si="22"/>
        <v>0</v>
      </c>
      <c r="I984" s="15"/>
      <c r="K984" s="508"/>
      <c r="L984" s="509"/>
    </row>
    <row r="985" spans="1:15" ht="18.600000000000001" hidden="1" customHeight="1" outlineLevel="1">
      <c r="A985" s="10"/>
      <c r="B985" s="454" t="s">
        <v>282</v>
      </c>
      <c r="C985" s="441">
        <f>tt(B985)</f>
        <v>261</v>
      </c>
      <c r="D985" s="441">
        <v>261</v>
      </c>
      <c r="E985" s="15"/>
      <c r="F985" s="345"/>
      <c r="G985" s="345"/>
      <c r="H985" s="345">
        <f t="shared" si="22"/>
        <v>0</v>
      </c>
      <c r="I985" s="15"/>
      <c r="K985" s="508"/>
      <c r="L985" s="509"/>
    </row>
    <row r="986" spans="1:15" ht="18.600000000000001" customHeight="1" collapsed="1">
      <c r="A986" s="10"/>
      <c r="B986" s="452" t="s">
        <v>719</v>
      </c>
      <c r="C986" s="415">
        <f>C987</f>
        <v>30</v>
      </c>
      <c r="D986" s="415">
        <v>30</v>
      </c>
      <c r="E986" s="15" t="s">
        <v>5</v>
      </c>
      <c r="F986" s="345"/>
      <c r="G986" s="345"/>
      <c r="H986" s="345">
        <f t="shared" si="22"/>
        <v>0</v>
      </c>
      <c r="I986" s="15"/>
      <c r="K986" s="508"/>
      <c r="L986" s="509"/>
    </row>
    <row r="987" spans="1:15" ht="18.600000000000001" customHeight="1" outlineLevel="1">
      <c r="A987" s="10"/>
      <c r="B987" s="449" t="s">
        <v>283</v>
      </c>
      <c r="C987" s="441">
        <f>tt(B987)</f>
        <v>30</v>
      </c>
      <c r="D987" s="441">
        <v>30</v>
      </c>
      <c r="E987" s="15"/>
      <c r="F987" s="345"/>
      <c r="G987" s="345"/>
      <c r="H987" s="345">
        <f t="shared" si="22"/>
        <v>0</v>
      </c>
      <c r="I987" s="15"/>
      <c r="K987" s="508"/>
      <c r="L987" s="509"/>
    </row>
    <row r="988" spans="1:15" ht="18.600000000000001" customHeight="1">
      <c r="A988" s="15">
        <v>5</v>
      </c>
      <c r="B988" s="184" t="s">
        <v>555</v>
      </c>
      <c r="C988" s="443">
        <f>0.86*160.9</f>
        <v>138.374</v>
      </c>
      <c r="D988" s="443">
        <v>138.374</v>
      </c>
      <c r="E988" s="5" t="s">
        <v>1</v>
      </c>
      <c r="F988" s="345"/>
      <c r="G988" s="345"/>
      <c r="H988" s="345">
        <f t="shared" si="22"/>
        <v>0</v>
      </c>
      <c r="I988" s="15"/>
      <c r="K988" s="508"/>
      <c r="L988" s="509"/>
      <c r="M988" s="13"/>
      <c r="N988" s="13"/>
      <c r="O988" s="13"/>
    </row>
    <row r="989" spans="1:15" ht="18.600000000000001" customHeight="1">
      <c r="A989" s="15"/>
      <c r="B989" s="452" t="s">
        <v>720</v>
      </c>
      <c r="C989" s="415">
        <f>160.9*2*3.67*2</f>
        <v>2362.0120000000002</v>
      </c>
      <c r="D989" s="415">
        <v>2362.0120000000002</v>
      </c>
      <c r="E989" s="15" t="s">
        <v>3</v>
      </c>
      <c r="F989" s="345"/>
      <c r="G989" s="345"/>
      <c r="H989" s="345">
        <f t="shared" si="22"/>
        <v>0</v>
      </c>
      <c r="I989" s="15"/>
      <c r="K989" s="508"/>
      <c r="L989" s="509"/>
      <c r="M989" s="13"/>
      <c r="N989" s="13"/>
      <c r="O989" s="13"/>
    </row>
    <row r="990" spans="1:15" ht="18.600000000000001" customHeight="1">
      <c r="A990" s="15"/>
      <c r="B990" s="452" t="s">
        <v>721</v>
      </c>
      <c r="C990" s="415">
        <f>0.76*108*1.22</f>
        <v>100.13759999999999</v>
      </c>
      <c r="D990" s="415">
        <v>100.13759999999999</v>
      </c>
      <c r="E990" s="15" t="s">
        <v>3</v>
      </c>
      <c r="F990" s="345"/>
      <c r="G990" s="345"/>
      <c r="H990" s="345">
        <f t="shared" si="22"/>
        <v>0</v>
      </c>
      <c r="I990" s="15"/>
      <c r="K990" s="508"/>
      <c r="L990" s="509"/>
      <c r="M990" s="13"/>
      <c r="N990" s="13"/>
      <c r="O990" s="13"/>
    </row>
    <row r="991" spans="1:15" ht="18.600000000000001" customHeight="1">
      <c r="A991" s="15"/>
      <c r="B991" s="452" t="s">
        <v>722</v>
      </c>
      <c r="C991" s="415">
        <f>0.03*0.003*7850*(0.76*108+160.9*2)</f>
        <v>285.34121999999996</v>
      </c>
      <c r="D991" s="415">
        <v>285.34121999999996</v>
      </c>
      <c r="E991" s="15" t="s">
        <v>3</v>
      </c>
      <c r="F991" s="345"/>
      <c r="G991" s="345"/>
      <c r="H991" s="345">
        <f t="shared" si="22"/>
        <v>0</v>
      </c>
      <c r="I991" s="15"/>
      <c r="K991" s="508"/>
      <c r="L991" s="509"/>
      <c r="M991" s="13"/>
      <c r="N991" s="13"/>
      <c r="O991" s="13"/>
    </row>
    <row r="992" spans="1:15" ht="18.600000000000001" customHeight="1">
      <c r="A992" s="15"/>
      <c r="B992" s="452" t="s">
        <v>723</v>
      </c>
      <c r="C992" s="415">
        <f>SUM(C993:C995)</f>
        <v>98.442399999999992</v>
      </c>
      <c r="D992" s="415">
        <v>98.442399999999992</v>
      </c>
      <c r="E992" s="15" t="s">
        <v>1</v>
      </c>
      <c r="F992" s="345"/>
      <c r="G992" s="345"/>
      <c r="H992" s="345">
        <f t="shared" si="22"/>
        <v>0</v>
      </c>
      <c r="I992" s="15"/>
      <c r="K992" s="508"/>
      <c r="L992" s="509"/>
      <c r="M992" s="13"/>
      <c r="N992" s="13"/>
      <c r="O992" s="13"/>
    </row>
    <row r="993" spans="1:15" ht="18.600000000000001" hidden="1" customHeight="1" outlineLevel="1">
      <c r="A993" s="15"/>
      <c r="B993" s="447" t="s">
        <v>716</v>
      </c>
      <c r="C993" s="441">
        <f>tt(B993)</f>
        <v>64.36</v>
      </c>
      <c r="D993" s="441">
        <v>64.36</v>
      </c>
      <c r="E993" s="5"/>
      <c r="F993" s="345"/>
      <c r="G993" s="345"/>
      <c r="H993" s="345">
        <f t="shared" si="22"/>
        <v>0</v>
      </c>
      <c r="I993" s="15"/>
      <c r="K993" s="508"/>
      <c r="L993" s="509"/>
      <c r="M993" s="13"/>
      <c r="N993" s="13"/>
      <c r="O993" s="13"/>
    </row>
    <row r="994" spans="1:15" ht="18.600000000000001" hidden="1" customHeight="1" outlineLevel="1">
      <c r="A994" s="15"/>
      <c r="B994" s="447" t="s">
        <v>717</v>
      </c>
      <c r="C994" s="441">
        <f>tt(B994)</f>
        <v>9.8496000000000006</v>
      </c>
      <c r="D994" s="441">
        <v>9.8496000000000006</v>
      </c>
      <c r="E994" s="5"/>
      <c r="F994" s="345"/>
      <c r="G994" s="345"/>
      <c r="H994" s="345">
        <f t="shared" si="22"/>
        <v>0</v>
      </c>
      <c r="I994" s="15"/>
      <c r="K994" s="508"/>
      <c r="L994" s="509"/>
      <c r="M994" s="13"/>
      <c r="N994" s="13"/>
      <c r="O994" s="13"/>
    </row>
    <row r="995" spans="1:15" ht="18.600000000000001" hidden="1" customHeight="1" outlineLevel="1">
      <c r="A995" s="15"/>
      <c r="B995" s="447" t="s">
        <v>718</v>
      </c>
      <c r="C995" s="441">
        <f>tt(B995)</f>
        <v>24.232799999999997</v>
      </c>
      <c r="D995" s="441">
        <v>24.232799999999997</v>
      </c>
      <c r="E995" s="5"/>
      <c r="F995" s="345"/>
      <c r="G995" s="345"/>
      <c r="H995" s="345">
        <f t="shared" si="22"/>
        <v>0</v>
      </c>
      <c r="I995" s="15"/>
      <c r="K995" s="508"/>
      <c r="L995" s="509"/>
      <c r="M995" s="13"/>
      <c r="N995" s="13"/>
      <c r="O995" s="13"/>
    </row>
    <row r="996" spans="1:15" ht="18.600000000000001" customHeight="1" collapsed="1">
      <c r="A996" s="10"/>
      <c r="B996" s="449"/>
      <c r="C996" s="441"/>
      <c r="D996" s="441"/>
      <c r="E996" s="15"/>
      <c r="F996" s="345"/>
      <c r="G996" s="345"/>
      <c r="H996" s="345"/>
      <c r="I996" s="15"/>
      <c r="K996" s="508"/>
      <c r="L996" s="509"/>
      <c r="M996" s="13"/>
      <c r="N996" s="13"/>
      <c r="O996" s="13"/>
    </row>
    <row r="997" spans="1:15" ht="18.600000000000001" customHeight="1">
      <c r="A997" s="51" t="s">
        <v>6</v>
      </c>
      <c r="B997" s="61" t="s">
        <v>418</v>
      </c>
      <c r="C997" s="441"/>
      <c r="D997" s="441"/>
      <c r="E997" s="15"/>
      <c r="F997" s="345"/>
      <c r="G997" s="345"/>
      <c r="H997" s="345"/>
      <c r="I997" s="15"/>
      <c r="K997" s="508"/>
      <c r="L997" s="509"/>
      <c r="M997" s="13"/>
      <c r="N997" s="13"/>
      <c r="O997" s="13"/>
    </row>
    <row r="998" spans="1:15" ht="18.600000000000001" customHeight="1">
      <c r="A998" s="10">
        <v>1</v>
      </c>
      <c r="B998" s="218" t="s">
        <v>451</v>
      </c>
      <c r="C998" s="443">
        <f>SUM(C999:C1020)</f>
        <v>2680.1499999999996</v>
      </c>
      <c r="D998" s="443">
        <v>2680.1499999999996</v>
      </c>
      <c r="E998" s="5" t="s">
        <v>1</v>
      </c>
      <c r="F998" s="345"/>
      <c r="G998" s="345"/>
      <c r="H998" s="345">
        <f t="shared" si="22"/>
        <v>0</v>
      </c>
      <c r="I998" s="15"/>
      <c r="K998" s="508"/>
      <c r="L998" s="509"/>
      <c r="M998" s="13"/>
      <c r="N998" s="13"/>
      <c r="O998" s="13"/>
    </row>
    <row r="999" spans="1:15" ht="18.600000000000001" customHeight="1" outlineLevel="1">
      <c r="A999" s="10"/>
      <c r="B999" s="449" t="s">
        <v>419</v>
      </c>
      <c r="C999" s="441"/>
      <c r="D999" s="441"/>
      <c r="E999" s="15"/>
      <c r="F999" s="345"/>
      <c r="G999" s="345"/>
      <c r="H999" s="345">
        <f t="shared" si="22"/>
        <v>0</v>
      </c>
      <c r="I999" s="15"/>
      <c r="K999" s="508"/>
      <c r="L999" s="509"/>
      <c r="M999" s="13"/>
      <c r="N999" s="13"/>
      <c r="O999" s="13"/>
    </row>
    <row r="1000" spans="1:15" ht="18.600000000000001" customHeight="1" outlineLevel="1">
      <c r="A1000" s="10"/>
      <c r="B1000" s="449" t="s">
        <v>420</v>
      </c>
      <c r="C1000" s="441">
        <f t="shared" ref="C1000:C1011" si="23">tt(B1000)</f>
        <v>1343.5150000000001</v>
      </c>
      <c r="D1000" s="441">
        <v>1343.5150000000001</v>
      </c>
      <c r="E1000" s="15"/>
      <c r="F1000" s="345"/>
      <c r="G1000" s="345"/>
      <c r="H1000" s="345">
        <f t="shared" si="22"/>
        <v>0</v>
      </c>
      <c r="I1000" s="15"/>
      <c r="K1000" s="508"/>
      <c r="L1000" s="509"/>
      <c r="M1000" s="13"/>
      <c r="N1000" s="13"/>
      <c r="O1000" s="13"/>
    </row>
    <row r="1001" spans="1:15" ht="18.600000000000001" customHeight="1" outlineLevel="1">
      <c r="A1001" s="10"/>
      <c r="B1001" s="449" t="s">
        <v>421</v>
      </c>
      <c r="C1001" s="441">
        <f t="shared" si="23"/>
        <v>-62.64</v>
      </c>
      <c r="D1001" s="441">
        <v>-62.64</v>
      </c>
      <c r="E1001" s="15"/>
      <c r="F1001" s="345"/>
      <c r="G1001" s="345"/>
      <c r="H1001" s="345">
        <f t="shared" si="22"/>
        <v>0</v>
      </c>
      <c r="I1001" s="15"/>
      <c r="K1001" s="508"/>
      <c r="L1001" s="509"/>
      <c r="M1001" s="13"/>
      <c r="N1001" s="13"/>
      <c r="O1001" s="13"/>
    </row>
    <row r="1002" spans="1:15" ht="18.600000000000001" customHeight="1" outlineLevel="1">
      <c r="A1002" s="10"/>
      <c r="B1002" s="449" t="s">
        <v>657</v>
      </c>
      <c r="C1002" s="441">
        <f t="shared" si="23"/>
        <v>-174.96</v>
      </c>
      <c r="D1002" s="441">
        <v>-174.96</v>
      </c>
      <c r="E1002" s="15"/>
      <c r="F1002" s="345"/>
      <c r="G1002" s="345"/>
      <c r="H1002" s="345">
        <f t="shared" si="22"/>
        <v>0</v>
      </c>
      <c r="I1002" s="15"/>
      <c r="K1002" s="508"/>
      <c r="L1002" s="509"/>
      <c r="M1002" s="13"/>
      <c r="N1002" s="13"/>
      <c r="O1002" s="13"/>
    </row>
    <row r="1003" spans="1:15" ht="18.600000000000001" customHeight="1" outlineLevel="1">
      <c r="A1003" s="10"/>
      <c r="B1003" s="449" t="s">
        <v>423</v>
      </c>
      <c r="C1003" s="441">
        <f t="shared" si="23"/>
        <v>1206.75</v>
      </c>
      <c r="D1003" s="441">
        <v>1206.75</v>
      </c>
      <c r="E1003" s="15"/>
      <c r="F1003" s="345"/>
      <c r="G1003" s="345"/>
      <c r="H1003" s="345">
        <f t="shared" si="22"/>
        <v>0</v>
      </c>
      <c r="I1003" s="15"/>
      <c r="K1003" s="508"/>
      <c r="L1003" s="509"/>
      <c r="M1003" s="13"/>
      <c r="N1003" s="13"/>
      <c r="O1003" s="13"/>
    </row>
    <row r="1004" spans="1:15" ht="18.600000000000001" customHeight="1" outlineLevel="1">
      <c r="A1004" s="10"/>
      <c r="B1004" s="449" t="s">
        <v>424</v>
      </c>
      <c r="C1004" s="441">
        <f t="shared" si="23"/>
        <v>-65.28</v>
      </c>
      <c r="D1004" s="441">
        <v>-65.28</v>
      </c>
      <c r="E1004" s="15"/>
      <c r="F1004" s="345"/>
      <c r="G1004" s="345"/>
      <c r="H1004" s="345">
        <f t="shared" si="22"/>
        <v>0</v>
      </c>
      <c r="I1004" s="15"/>
      <c r="K1004" s="508"/>
      <c r="L1004" s="509"/>
      <c r="M1004" s="13"/>
      <c r="N1004" s="13"/>
      <c r="O1004" s="13"/>
    </row>
    <row r="1005" spans="1:15" ht="18.600000000000001" customHeight="1" outlineLevel="1">
      <c r="A1005" s="10"/>
      <c r="B1005" s="449" t="s">
        <v>657</v>
      </c>
      <c r="C1005" s="441">
        <f t="shared" si="23"/>
        <v>-174.96</v>
      </c>
      <c r="D1005" s="441">
        <v>-174.96</v>
      </c>
      <c r="E1005" s="15"/>
      <c r="F1005" s="345"/>
      <c r="G1005" s="345"/>
      <c r="H1005" s="345">
        <f t="shared" si="22"/>
        <v>0</v>
      </c>
      <c r="I1005" s="15"/>
      <c r="K1005" s="508"/>
      <c r="L1005" s="509"/>
      <c r="M1005" s="13"/>
      <c r="N1005" s="13"/>
      <c r="O1005" s="13"/>
    </row>
    <row r="1006" spans="1:15" ht="18.600000000000001" customHeight="1" outlineLevel="1">
      <c r="A1006" s="10"/>
      <c r="B1006" s="449" t="s">
        <v>425</v>
      </c>
      <c r="C1006" s="441">
        <f t="shared" si="23"/>
        <v>225</v>
      </c>
      <c r="D1006" s="441">
        <v>225</v>
      </c>
      <c r="E1006" s="15"/>
      <c r="F1006" s="345"/>
      <c r="G1006" s="345"/>
      <c r="H1006" s="345">
        <f t="shared" si="22"/>
        <v>0</v>
      </c>
      <c r="I1006" s="15"/>
      <c r="K1006" s="508"/>
      <c r="L1006" s="509"/>
      <c r="M1006" s="13"/>
      <c r="N1006" s="13"/>
      <c r="O1006" s="13"/>
    </row>
    <row r="1007" spans="1:15" ht="18.600000000000001" customHeight="1" outlineLevel="1">
      <c r="A1007" s="10"/>
      <c r="B1007" s="449" t="s">
        <v>426</v>
      </c>
      <c r="C1007" s="441">
        <f t="shared" si="23"/>
        <v>-57</v>
      </c>
      <c r="D1007" s="441">
        <v>-57</v>
      </c>
      <c r="E1007" s="15"/>
      <c r="F1007" s="345"/>
      <c r="G1007" s="345"/>
      <c r="H1007" s="345">
        <f t="shared" si="22"/>
        <v>0</v>
      </c>
      <c r="I1007" s="15"/>
      <c r="K1007" s="508"/>
      <c r="L1007" s="509"/>
      <c r="M1007" s="13"/>
      <c r="N1007" s="13"/>
      <c r="O1007" s="13"/>
    </row>
    <row r="1008" spans="1:15" ht="18.600000000000001" customHeight="1" outlineLevel="1">
      <c r="A1008" s="10"/>
      <c r="B1008" s="449" t="s">
        <v>658</v>
      </c>
      <c r="C1008" s="441">
        <f t="shared" si="23"/>
        <v>-28.7</v>
      </c>
      <c r="D1008" s="441">
        <v>-28.7</v>
      </c>
      <c r="E1008" s="15"/>
      <c r="F1008" s="345"/>
      <c r="G1008" s="345"/>
      <c r="H1008" s="345">
        <f t="shared" si="22"/>
        <v>0</v>
      </c>
      <c r="I1008" s="15"/>
      <c r="K1008" s="508"/>
      <c r="L1008" s="509"/>
      <c r="M1008" s="13"/>
      <c r="N1008" s="13"/>
      <c r="O1008" s="13"/>
    </row>
    <row r="1009" spans="1:15" ht="18.600000000000001" customHeight="1" outlineLevel="1">
      <c r="A1009" s="10"/>
      <c r="B1009" s="449" t="s">
        <v>428</v>
      </c>
      <c r="C1009" s="441">
        <f t="shared" si="23"/>
        <v>225</v>
      </c>
      <c r="D1009" s="441">
        <v>225</v>
      </c>
      <c r="E1009" s="15"/>
      <c r="F1009" s="345"/>
      <c r="G1009" s="345"/>
      <c r="H1009" s="345">
        <f t="shared" si="22"/>
        <v>0</v>
      </c>
      <c r="I1009" s="15"/>
      <c r="K1009" s="508"/>
      <c r="L1009" s="509"/>
      <c r="M1009" s="13"/>
      <c r="N1009" s="13"/>
      <c r="O1009" s="13"/>
    </row>
    <row r="1010" spans="1:15" ht="18.600000000000001" customHeight="1" outlineLevel="1">
      <c r="A1010" s="10"/>
      <c r="B1010" s="449" t="s">
        <v>429</v>
      </c>
      <c r="C1010" s="441">
        <f t="shared" si="23"/>
        <v>-28.5</v>
      </c>
      <c r="D1010" s="441">
        <v>-28.5</v>
      </c>
      <c r="E1010" s="15"/>
      <c r="F1010" s="345"/>
      <c r="G1010" s="345"/>
      <c r="H1010" s="345">
        <f t="shared" si="22"/>
        <v>0</v>
      </c>
      <c r="I1010" s="15"/>
      <c r="K1010" s="508"/>
      <c r="L1010" s="509"/>
      <c r="M1010" s="13"/>
      <c r="N1010" s="13"/>
      <c r="O1010" s="13"/>
    </row>
    <row r="1011" spans="1:15" ht="18.600000000000001" customHeight="1" outlineLevel="1">
      <c r="A1011" s="10"/>
      <c r="B1011" s="449" t="s">
        <v>659</v>
      </c>
      <c r="C1011" s="441">
        <f t="shared" si="23"/>
        <v>-21.4</v>
      </c>
      <c r="D1011" s="441">
        <v>-21.4</v>
      </c>
      <c r="E1011" s="15"/>
      <c r="F1011" s="345"/>
      <c r="G1011" s="345"/>
      <c r="H1011" s="345">
        <f t="shared" si="22"/>
        <v>0</v>
      </c>
      <c r="I1011" s="15"/>
      <c r="K1011" s="508"/>
      <c r="L1011" s="509"/>
      <c r="M1011" s="13"/>
      <c r="N1011" s="13"/>
      <c r="O1011" s="13"/>
    </row>
    <row r="1012" spans="1:15" ht="18.600000000000001" customHeight="1" outlineLevel="1">
      <c r="A1012" s="10"/>
      <c r="B1012" s="449" t="s">
        <v>431</v>
      </c>
      <c r="C1012" s="441"/>
      <c r="D1012" s="441"/>
      <c r="E1012" s="15"/>
      <c r="F1012" s="345"/>
      <c r="G1012" s="345"/>
      <c r="H1012" s="345">
        <f t="shared" si="22"/>
        <v>0</v>
      </c>
      <c r="I1012" s="15"/>
      <c r="K1012" s="508"/>
      <c r="L1012" s="509"/>
      <c r="M1012" s="13"/>
      <c r="N1012" s="13"/>
      <c r="O1012" s="13"/>
    </row>
    <row r="1013" spans="1:15" ht="18.600000000000001" customHeight="1" outlineLevel="1">
      <c r="A1013" s="10"/>
      <c r="B1013" s="449" t="s">
        <v>432</v>
      </c>
      <c r="C1013" s="441">
        <f t="shared" ref="C1013:C1020" si="24">tt(B1013)</f>
        <v>180</v>
      </c>
      <c r="D1013" s="441">
        <v>180</v>
      </c>
      <c r="E1013" s="15"/>
      <c r="F1013" s="345"/>
      <c r="G1013" s="345"/>
      <c r="H1013" s="345">
        <f t="shared" si="22"/>
        <v>0</v>
      </c>
      <c r="I1013" s="15"/>
      <c r="K1013" s="508"/>
      <c r="L1013" s="509"/>
      <c r="M1013" s="13"/>
      <c r="N1013" s="13"/>
      <c r="O1013" s="13"/>
    </row>
    <row r="1014" spans="1:15" ht="18.600000000000001" customHeight="1" outlineLevel="1">
      <c r="A1014" s="10"/>
      <c r="B1014" s="449" t="s">
        <v>429</v>
      </c>
      <c r="C1014" s="441">
        <f t="shared" si="24"/>
        <v>-28.5</v>
      </c>
      <c r="D1014" s="441">
        <v>-28.5</v>
      </c>
      <c r="E1014" s="15"/>
      <c r="F1014" s="345"/>
      <c r="G1014" s="345"/>
      <c r="H1014" s="345">
        <f t="shared" si="22"/>
        <v>0</v>
      </c>
      <c r="I1014" s="15"/>
      <c r="K1014" s="508"/>
      <c r="L1014" s="509"/>
      <c r="M1014" s="13"/>
      <c r="N1014" s="13"/>
      <c r="O1014" s="13"/>
    </row>
    <row r="1015" spans="1:15" ht="18.600000000000001" customHeight="1" outlineLevel="1">
      <c r="A1015" s="10"/>
      <c r="B1015" s="449" t="s">
        <v>660</v>
      </c>
      <c r="C1015" s="441">
        <f t="shared" si="24"/>
        <v>-28.914999999999999</v>
      </c>
      <c r="D1015" s="441">
        <v>-28.914999999999999</v>
      </c>
      <c r="E1015" s="15"/>
      <c r="F1015" s="345"/>
      <c r="G1015" s="345"/>
      <c r="H1015" s="345">
        <f t="shared" si="22"/>
        <v>0</v>
      </c>
      <c r="I1015" s="15"/>
      <c r="K1015" s="508"/>
      <c r="L1015" s="509"/>
      <c r="M1015" s="13"/>
      <c r="N1015" s="13"/>
      <c r="O1015" s="13"/>
    </row>
    <row r="1016" spans="1:15" ht="18.600000000000001" customHeight="1" outlineLevel="1">
      <c r="A1016" s="10"/>
      <c r="B1016" s="449" t="s">
        <v>433</v>
      </c>
      <c r="C1016" s="441">
        <f t="shared" si="24"/>
        <v>72</v>
      </c>
      <c r="D1016" s="441">
        <v>72</v>
      </c>
      <c r="E1016" s="15"/>
      <c r="F1016" s="345"/>
      <c r="G1016" s="345"/>
      <c r="H1016" s="345">
        <f t="shared" si="22"/>
        <v>0</v>
      </c>
      <c r="I1016" s="15"/>
      <c r="K1016" s="508"/>
      <c r="L1016" s="509"/>
      <c r="M1016" s="13"/>
      <c r="N1016" s="13"/>
      <c r="O1016" s="13"/>
    </row>
    <row r="1017" spans="1:15" ht="18.600000000000001" customHeight="1" outlineLevel="1">
      <c r="A1017" s="10"/>
      <c r="B1017" s="449" t="s">
        <v>434</v>
      </c>
      <c r="C1017" s="441">
        <f t="shared" si="24"/>
        <v>-6</v>
      </c>
      <c r="D1017" s="441">
        <v>-6</v>
      </c>
      <c r="E1017" s="15"/>
      <c r="F1017" s="345"/>
      <c r="G1017" s="345"/>
      <c r="H1017" s="345">
        <f t="shared" si="22"/>
        <v>0</v>
      </c>
      <c r="I1017" s="15"/>
      <c r="K1017" s="508"/>
      <c r="L1017" s="509"/>
      <c r="M1017" s="13"/>
      <c r="N1017" s="13"/>
      <c r="O1017" s="13"/>
    </row>
    <row r="1018" spans="1:15" ht="18.600000000000001" customHeight="1" outlineLevel="1">
      <c r="A1018" s="10"/>
      <c r="B1018" s="449" t="s">
        <v>435</v>
      </c>
      <c r="C1018" s="441">
        <f t="shared" si="24"/>
        <v>138.60000000000002</v>
      </c>
      <c r="D1018" s="441">
        <v>138.60000000000002</v>
      </c>
      <c r="E1018" s="15"/>
      <c r="F1018" s="345"/>
      <c r="G1018" s="345"/>
      <c r="H1018" s="345">
        <f t="shared" si="22"/>
        <v>0</v>
      </c>
      <c r="I1018" s="15"/>
      <c r="K1018" s="508"/>
      <c r="L1018" s="509"/>
      <c r="M1018" s="13"/>
      <c r="N1018" s="13"/>
      <c r="O1018" s="13"/>
    </row>
    <row r="1019" spans="1:15" ht="18.600000000000001" customHeight="1" outlineLevel="1">
      <c r="A1019" s="10"/>
      <c r="B1019" s="449" t="s">
        <v>436</v>
      </c>
      <c r="C1019" s="441">
        <f t="shared" si="24"/>
        <v>-16</v>
      </c>
      <c r="D1019" s="441">
        <v>-16</v>
      </c>
      <c r="E1019" s="15"/>
      <c r="F1019" s="345"/>
      <c r="G1019" s="345"/>
      <c r="H1019" s="345">
        <f t="shared" si="22"/>
        <v>0</v>
      </c>
      <c r="I1019" s="15"/>
      <c r="K1019" s="508"/>
      <c r="L1019" s="509"/>
      <c r="M1019" s="13"/>
      <c r="N1019" s="13"/>
      <c r="O1019" s="13"/>
    </row>
    <row r="1020" spans="1:15" ht="18.600000000000001" customHeight="1" outlineLevel="1">
      <c r="A1020" s="10"/>
      <c r="B1020" s="449" t="s">
        <v>661</v>
      </c>
      <c r="C1020" s="441">
        <f t="shared" si="24"/>
        <v>-17.86</v>
      </c>
      <c r="D1020" s="441">
        <v>-17.86</v>
      </c>
      <c r="E1020" s="15"/>
      <c r="F1020" s="345"/>
      <c r="G1020" s="345"/>
      <c r="H1020" s="345">
        <f t="shared" si="22"/>
        <v>0</v>
      </c>
      <c r="I1020" s="15"/>
      <c r="K1020" s="508"/>
      <c r="L1020" s="509"/>
      <c r="M1020" s="13"/>
      <c r="N1020" s="13"/>
      <c r="O1020" s="13"/>
    </row>
    <row r="1021" spans="1:15" ht="18.600000000000001" customHeight="1">
      <c r="A1021" s="10">
        <v>2</v>
      </c>
      <c r="B1021" s="218" t="s">
        <v>452</v>
      </c>
      <c r="C1021" s="443">
        <f>SUM(C1022:C1034)</f>
        <v>2392.1699999999996</v>
      </c>
      <c r="D1021" s="443">
        <v>2392.1699999999996</v>
      </c>
      <c r="E1021" s="5" t="s">
        <v>1</v>
      </c>
      <c r="F1021" s="345"/>
      <c r="G1021" s="345"/>
      <c r="H1021" s="345">
        <f t="shared" si="22"/>
        <v>0</v>
      </c>
      <c r="I1021" s="15"/>
      <c r="K1021" s="508"/>
      <c r="L1021" s="509"/>
      <c r="M1021" s="13"/>
      <c r="N1021" s="13"/>
      <c r="O1021" s="13"/>
    </row>
    <row r="1022" spans="1:15" ht="18.600000000000001" customHeight="1" outlineLevel="1">
      <c r="A1022" s="10"/>
      <c r="B1022" s="449" t="s">
        <v>419</v>
      </c>
      <c r="C1022" s="441"/>
      <c r="D1022" s="441"/>
      <c r="E1022" s="15"/>
      <c r="F1022" s="345"/>
      <c r="G1022" s="345"/>
      <c r="H1022" s="345">
        <f t="shared" si="22"/>
        <v>0</v>
      </c>
      <c r="I1022" s="15"/>
      <c r="K1022" s="508"/>
      <c r="L1022" s="509"/>
      <c r="M1022" s="13"/>
      <c r="N1022" s="13"/>
      <c r="O1022" s="13"/>
    </row>
    <row r="1023" spans="1:15" ht="18.600000000000001" customHeight="1" outlineLevel="1">
      <c r="A1023" s="10"/>
      <c r="B1023" s="449" t="s">
        <v>437</v>
      </c>
      <c r="C1023" s="441">
        <f t="shared" ref="C1023:C1034" si="25">tt(B1023)</f>
        <v>1206.75</v>
      </c>
      <c r="D1023" s="441">
        <v>1206.75</v>
      </c>
      <c r="E1023" s="15"/>
      <c r="F1023" s="345"/>
      <c r="G1023" s="345"/>
      <c r="H1023" s="345">
        <f t="shared" si="22"/>
        <v>0</v>
      </c>
      <c r="I1023" s="15"/>
      <c r="K1023" s="508"/>
      <c r="L1023" s="509"/>
      <c r="M1023" s="13"/>
      <c r="N1023" s="13"/>
      <c r="O1023" s="13"/>
    </row>
    <row r="1024" spans="1:15" ht="18.600000000000001" customHeight="1" outlineLevel="1">
      <c r="A1024" s="10"/>
      <c r="B1024" s="449" t="s">
        <v>421</v>
      </c>
      <c r="C1024" s="441">
        <f t="shared" si="25"/>
        <v>-62.64</v>
      </c>
      <c r="D1024" s="441">
        <v>-62.64</v>
      </c>
      <c r="E1024" s="15"/>
      <c r="F1024" s="345"/>
      <c r="G1024" s="345"/>
      <c r="H1024" s="345">
        <f t="shared" si="22"/>
        <v>0</v>
      </c>
      <c r="I1024" s="15"/>
      <c r="K1024" s="508"/>
      <c r="L1024" s="509"/>
      <c r="M1024" s="13"/>
      <c r="N1024" s="13"/>
      <c r="O1024" s="13"/>
    </row>
    <row r="1025" spans="1:15" ht="18.600000000000001" customHeight="1" outlineLevel="1">
      <c r="A1025" s="10"/>
      <c r="B1025" s="449" t="s">
        <v>422</v>
      </c>
      <c r="C1025" s="441">
        <f>tt(B1025)</f>
        <v>-107.955</v>
      </c>
      <c r="D1025" s="441">
        <v>-107.955</v>
      </c>
      <c r="E1025" s="15"/>
      <c r="F1025" s="345"/>
      <c r="G1025" s="345"/>
      <c r="H1025" s="345">
        <f t="shared" si="22"/>
        <v>0</v>
      </c>
      <c r="I1025" s="15"/>
      <c r="K1025" s="508"/>
      <c r="L1025" s="509"/>
      <c r="M1025" s="13"/>
      <c r="N1025" s="13"/>
      <c r="O1025" s="13"/>
    </row>
    <row r="1026" spans="1:15" ht="18.600000000000001" customHeight="1" outlineLevel="1">
      <c r="A1026" s="10"/>
      <c r="B1026" s="449" t="s">
        <v>423</v>
      </c>
      <c r="C1026" s="441">
        <f t="shared" si="25"/>
        <v>1206.75</v>
      </c>
      <c r="D1026" s="441">
        <v>1206.75</v>
      </c>
      <c r="E1026" s="15"/>
      <c r="F1026" s="345"/>
      <c r="G1026" s="345"/>
      <c r="H1026" s="345">
        <f t="shared" si="22"/>
        <v>0</v>
      </c>
      <c r="I1026" s="15"/>
      <c r="K1026" s="508"/>
      <c r="L1026" s="509"/>
      <c r="M1026" s="13"/>
      <c r="N1026" s="13"/>
      <c r="O1026" s="13"/>
    </row>
    <row r="1027" spans="1:15" ht="18.600000000000001" customHeight="1" outlineLevel="1">
      <c r="A1027" s="10"/>
      <c r="B1027" s="449" t="s">
        <v>424</v>
      </c>
      <c r="C1027" s="441">
        <f t="shared" si="25"/>
        <v>-65.28</v>
      </c>
      <c r="D1027" s="441">
        <v>-65.28</v>
      </c>
      <c r="E1027" s="15"/>
      <c r="F1027" s="345"/>
      <c r="G1027" s="345"/>
      <c r="H1027" s="345">
        <f t="shared" si="22"/>
        <v>0</v>
      </c>
      <c r="I1027" s="15"/>
      <c r="K1027" s="508"/>
      <c r="L1027" s="509"/>
      <c r="M1027" s="13"/>
      <c r="N1027" s="13"/>
      <c r="O1027" s="13"/>
    </row>
    <row r="1028" spans="1:15" ht="18.600000000000001" customHeight="1" outlineLevel="1">
      <c r="A1028" s="10"/>
      <c r="B1028" s="449" t="s">
        <v>422</v>
      </c>
      <c r="C1028" s="441">
        <f t="shared" si="25"/>
        <v>-107.955</v>
      </c>
      <c r="D1028" s="441">
        <v>-107.955</v>
      </c>
      <c r="E1028" s="15"/>
      <c r="F1028" s="345"/>
      <c r="G1028" s="345"/>
      <c r="H1028" s="345">
        <f t="shared" si="22"/>
        <v>0</v>
      </c>
      <c r="I1028" s="15"/>
      <c r="K1028" s="508"/>
      <c r="L1028" s="509"/>
      <c r="M1028" s="13"/>
      <c r="N1028" s="13"/>
      <c r="O1028" s="13"/>
    </row>
    <row r="1029" spans="1:15" ht="18.600000000000001" customHeight="1" outlineLevel="1">
      <c r="A1029" s="10"/>
      <c r="B1029" s="449" t="s">
        <v>425</v>
      </c>
      <c r="C1029" s="441">
        <f t="shared" si="25"/>
        <v>225</v>
      </c>
      <c r="D1029" s="441">
        <v>225</v>
      </c>
      <c r="E1029" s="15"/>
      <c r="F1029" s="345"/>
      <c r="G1029" s="345"/>
      <c r="H1029" s="345">
        <f t="shared" si="22"/>
        <v>0</v>
      </c>
      <c r="I1029" s="15"/>
      <c r="K1029" s="508"/>
      <c r="L1029" s="509"/>
      <c r="M1029" s="13"/>
      <c r="N1029" s="13"/>
      <c r="O1029" s="13"/>
    </row>
    <row r="1030" spans="1:15" ht="18.600000000000001" customHeight="1" outlineLevel="1">
      <c r="A1030" s="10"/>
      <c r="B1030" s="449" t="s">
        <v>426</v>
      </c>
      <c r="C1030" s="441">
        <f t="shared" si="25"/>
        <v>-57</v>
      </c>
      <c r="D1030" s="441">
        <v>-57</v>
      </c>
      <c r="E1030" s="15"/>
      <c r="F1030" s="345"/>
      <c r="G1030" s="345"/>
      <c r="H1030" s="345">
        <f t="shared" si="22"/>
        <v>0</v>
      </c>
      <c r="I1030" s="15"/>
      <c r="K1030" s="508"/>
      <c r="L1030" s="509"/>
      <c r="M1030" s="13"/>
      <c r="N1030" s="13"/>
      <c r="O1030" s="13"/>
    </row>
    <row r="1031" spans="1:15" ht="18.600000000000001" customHeight="1" outlineLevel="1">
      <c r="A1031" s="10"/>
      <c r="B1031" s="449" t="s">
        <v>427</v>
      </c>
      <c r="C1031" s="441">
        <f t="shared" si="25"/>
        <v>-21.5</v>
      </c>
      <c r="D1031" s="441">
        <v>-21.5</v>
      </c>
      <c r="E1031" s="15"/>
      <c r="F1031" s="345"/>
      <c r="G1031" s="345"/>
      <c r="H1031" s="345">
        <f t="shared" si="22"/>
        <v>0</v>
      </c>
      <c r="I1031" s="15"/>
      <c r="K1031" s="508"/>
      <c r="L1031" s="509"/>
      <c r="M1031" s="13"/>
      <c r="N1031" s="13"/>
      <c r="O1031" s="13"/>
    </row>
    <row r="1032" spans="1:15" ht="18.600000000000001" customHeight="1" outlineLevel="1">
      <c r="A1032" s="10"/>
      <c r="B1032" s="449" t="s">
        <v>428</v>
      </c>
      <c r="C1032" s="441">
        <f t="shared" si="25"/>
        <v>225</v>
      </c>
      <c r="D1032" s="441">
        <v>225</v>
      </c>
      <c r="E1032" s="15"/>
      <c r="F1032" s="345"/>
      <c r="G1032" s="345"/>
      <c r="H1032" s="345">
        <f t="shared" si="22"/>
        <v>0</v>
      </c>
      <c r="I1032" s="15"/>
      <c r="K1032" s="508"/>
      <c r="L1032" s="509"/>
      <c r="M1032" s="13"/>
      <c r="N1032" s="13"/>
      <c r="O1032" s="13"/>
    </row>
    <row r="1033" spans="1:15" ht="18.600000000000001" customHeight="1" outlineLevel="1">
      <c r="A1033" s="10"/>
      <c r="B1033" s="449" t="s">
        <v>429</v>
      </c>
      <c r="C1033" s="441">
        <f t="shared" si="25"/>
        <v>-28.5</v>
      </c>
      <c r="D1033" s="441">
        <v>-28.5</v>
      </c>
      <c r="E1033" s="15"/>
      <c r="F1033" s="345"/>
      <c r="G1033" s="345"/>
      <c r="H1033" s="345">
        <f t="shared" si="22"/>
        <v>0</v>
      </c>
      <c r="I1033" s="15"/>
      <c r="K1033" s="508"/>
      <c r="L1033" s="509"/>
      <c r="M1033" s="13"/>
      <c r="N1033" s="13"/>
      <c r="O1033" s="13"/>
    </row>
    <row r="1034" spans="1:15" ht="18.600000000000001" customHeight="1" outlineLevel="1">
      <c r="A1034" s="10"/>
      <c r="B1034" s="449" t="s">
        <v>430</v>
      </c>
      <c r="C1034" s="441">
        <f t="shared" si="25"/>
        <v>-20.5</v>
      </c>
      <c r="D1034" s="441">
        <v>-20.5</v>
      </c>
      <c r="E1034" s="15"/>
      <c r="F1034" s="345"/>
      <c r="G1034" s="345"/>
      <c r="H1034" s="345">
        <f t="shared" si="22"/>
        <v>0</v>
      </c>
      <c r="I1034" s="15"/>
      <c r="K1034" s="508"/>
      <c r="L1034" s="509"/>
      <c r="M1034" s="13"/>
      <c r="N1034" s="13"/>
      <c r="O1034" s="13"/>
    </row>
    <row r="1035" spans="1:15" ht="18.600000000000001" customHeight="1">
      <c r="A1035" s="10">
        <v>3</v>
      </c>
      <c r="B1035" s="218" t="s">
        <v>453</v>
      </c>
      <c r="C1035" s="443">
        <f>SUM(C1036:C1057)</f>
        <v>3211.41</v>
      </c>
      <c r="D1035" s="443">
        <v>3211.41</v>
      </c>
      <c r="E1035" s="5" t="s">
        <v>1</v>
      </c>
      <c r="F1035" s="345"/>
      <c r="G1035" s="345"/>
      <c r="H1035" s="345">
        <f t="shared" si="22"/>
        <v>0</v>
      </c>
      <c r="I1035" s="15"/>
      <c r="K1035" s="508"/>
      <c r="L1035" s="509"/>
      <c r="M1035" s="13"/>
      <c r="N1035" s="13"/>
      <c r="O1035" s="13"/>
    </row>
    <row r="1036" spans="1:15" ht="18.600000000000001" customHeight="1" outlineLevel="1">
      <c r="A1036" s="10"/>
      <c r="B1036" s="449" t="s">
        <v>419</v>
      </c>
      <c r="C1036" s="441"/>
      <c r="D1036" s="441"/>
      <c r="E1036" s="15"/>
      <c r="F1036" s="345"/>
      <c r="G1036" s="345"/>
      <c r="H1036" s="345">
        <f t="shared" si="22"/>
        <v>0</v>
      </c>
      <c r="I1036" s="15"/>
      <c r="K1036" s="508"/>
      <c r="L1036" s="509"/>
      <c r="M1036" s="13"/>
      <c r="N1036" s="13"/>
      <c r="O1036" s="13"/>
    </row>
    <row r="1037" spans="1:15" ht="18.600000000000001" customHeight="1" outlineLevel="1">
      <c r="A1037" s="10"/>
      <c r="B1037" s="449" t="s">
        <v>437</v>
      </c>
      <c r="C1037" s="441">
        <f t="shared" ref="C1037:C1048" si="26">tt(B1037)</f>
        <v>1206.75</v>
      </c>
      <c r="D1037" s="441">
        <v>1206.75</v>
      </c>
      <c r="E1037" s="15"/>
      <c r="F1037" s="345"/>
      <c r="G1037" s="345"/>
      <c r="H1037" s="345">
        <f t="shared" si="22"/>
        <v>0</v>
      </c>
      <c r="I1037" s="15"/>
      <c r="K1037" s="508"/>
      <c r="L1037" s="509"/>
      <c r="M1037" s="13"/>
      <c r="N1037" s="13"/>
      <c r="O1037" s="13"/>
    </row>
    <row r="1038" spans="1:15" ht="18.600000000000001" customHeight="1" outlineLevel="1">
      <c r="A1038" s="10"/>
      <c r="B1038" s="449" t="s">
        <v>421</v>
      </c>
      <c r="C1038" s="441">
        <f t="shared" si="26"/>
        <v>-62.64</v>
      </c>
      <c r="D1038" s="441">
        <v>-62.64</v>
      </c>
      <c r="E1038" s="15"/>
      <c r="F1038" s="345"/>
      <c r="G1038" s="345"/>
      <c r="H1038" s="345">
        <f t="shared" si="22"/>
        <v>0</v>
      </c>
      <c r="I1038" s="15"/>
      <c r="K1038" s="508"/>
      <c r="L1038" s="509"/>
      <c r="M1038" s="13"/>
      <c r="N1038" s="13"/>
      <c r="O1038" s="13"/>
    </row>
    <row r="1039" spans="1:15" ht="18.600000000000001" customHeight="1" outlineLevel="1">
      <c r="A1039" s="10"/>
      <c r="B1039" s="449" t="s">
        <v>422</v>
      </c>
      <c r="C1039" s="441">
        <f t="shared" si="26"/>
        <v>-107.955</v>
      </c>
      <c r="D1039" s="441">
        <v>-107.955</v>
      </c>
      <c r="E1039" s="15"/>
      <c r="F1039" s="345"/>
      <c r="G1039" s="345"/>
      <c r="H1039" s="345">
        <f t="shared" ref="H1039:H1102" si="27">(F1039+G1039)*C1039</f>
        <v>0</v>
      </c>
      <c r="I1039" s="15"/>
      <c r="K1039" s="508"/>
      <c r="L1039" s="509"/>
      <c r="M1039" s="13"/>
      <c r="N1039" s="13"/>
      <c r="O1039" s="13"/>
    </row>
    <row r="1040" spans="1:15" ht="18.600000000000001" customHeight="1" outlineLevel="1">
      <c r="A1040" s="10"/>
      <c r="B1040" s="449" t="s">
        <v>423</v>
      </c>
      <c r="C1040" s="441">
        <f t="shared" si="26"/>
        <v>1206.75</v>
      </c>
      <c r="D1040" s="441">
        <v>1206.75</v>
      </c>
      <c r="E1040" s="15"/>
      <c r="F1040" s="345"/>
      <c r="G1040" s="345"/>
      <c r="H1040" s="345">
        <f t="shared" si="27"/>
        <v>0</v>
      </c>
      <c r="I1040" s="15"/>
      <c r="K1040" s="508"/>
      <c r="L1040" s="509"/>
      <c r="M1040" s="13"/>
      <c r="N1040" s="13"/>
      <c r="O1040" s="13"/>
    </row>
    <row r="1041" spans="1:15" ht="18.600000000000001" customHeight="1" outlineLevel="1">
      <c r="A1041" s="10"/>
      <c r="B1041" s="449" t="s">
        <v>424</v>
      </c>
      <c r="C1041" s="441">
        <f t="shared" si="26"/>
        <v>-65.28</v>
      </c>
      <c r="D1041" s="441">
        <v>-65.28</v>
      </c>
      <c r="E1041" s="15"/>
      <c r="F1041" s="345"/>
      <c r="G1041" s="345"/>
      <c r="H1041" s="345">
        <f t="shared" si="27"/>
        <v>0</v>
      </c>
      <c r="I1041" s="15"/>
      <c r="K1041" s="508"/>
      <c r="L1041" s="509"/>
      <c r="M1041" s="13"/>
      <c r="N1041" s="13"/>
      <c r="O1041" s="13"/>
    </row>
    <row r="1042" spans="1:15" ht="18.600000000000001" customHeight="1" outlineLevel="1">
      <c r="A1042" s="10"/>
      <c r="B1042" s="449" t="s">
        <v>422</v>
      </c>
      <c r="C1042" s="441">
        <f t="shared" si="26"/>
        <v>-107.955</v>
      </c>
      <c r="D1042" s="441">
        <v>-107.955</v>
      </c>
      <c r="E1042" s="15"/>
      <c r="F1042" s="345"/>
      <c r="G1042" s="345"/>
      <c r="H1042" s="345">
        <f t="shared" si="27"/>
        <v>0</v>
      </c>
      <c r="I1042" s="15"/>
      <c r="K1042" s="508"/>
      <c r="L1042" s="509"/>
      <c r="M1042" s="13"/>
      <c r="N1042" s="13"/>
      <c r="O1042" s="13"/>
    </row>
    <row r="1043" spans="1:15" ht="18.600000000000001" customHeight="1" outlineLevel="1">
      <c r="A1043" s="10"/>
      <c r="B1043" s="449" t="s">
        <v>425</v>
      </c>
      <c r="C1043" s="441">
        <f t="shared" si="26"/>
        <v>225</v>
      </c>
      <c r="D1043" s="441">
        <v>225</v>
      </c>
      <c r="E1043" s="15"/>
      <c r="F1043" s="345"/>
      <c r="G1043" s="345"/>
      <c r="H1043" s="345">
        <f t="shared" si="27"/>
        <v>0</v>
      </c>
      <c r="I1043" s="15"/>
      <c r="K1043" s="508"/>
      <c r="L1043" s="509"/>
      <c r="M1043" s="13"/>
      <c r="N1043" s="13"/>
      <c r="O1043" s="13"/>
    </row>
    <row r="1044" spans="1:15" ht="18.600000000000001" customHeight="1" outlineLevel="1">
      <c r="A1044" s="10"/>
      <c r="B1044" s="449" t="s">
        <v>426</v>
      </c>
      <c r="C1044" s="441">
        <f t="shared" si="26"/>
        <v>-57</v>
      </c>
      <c r="D1044" s="441">
        <v>-57</v>
      </c>
      <c r="E1044" s="15"/>
      <c r="F1044" s="345"/>
      <c r="G1044" s="345"/>
      <c r="H1044" s="345">
        <f t="shared" si="27"/>
        <v>0</v>
      </c>
      <c r="I1044" s="15"/>
      <c r="K1044" s="508"/>
      <c r="L1044" s="509"/>
      <c r="M1044" s="13"/>
      <c r="N1044" s="13"/>
      <c r="O1044" s="13"/>
    </row>
    <row r="1045" spans="1:15" ht="18.600000000000001" customHeight="1" outlineLevel="1">
      <c r="A1045" s="10"/>
      <c r="B1045" s="449" t="s">
        <v>427</v>
      </c>
      <c r="C1045" s="441">
        <f t="shared" si="26"/>
        <v>-21.5</v>
      </c>
      <c r="D1045" s="441">
        <v>-21.5</v>
      </c>
      <c r="E1045" s="15"/>
      <c r="F1045" s="345"/>
      <c r="G1045" s="345"/>
      <c r="H1045" s="345">
        <f t="shared" si="27"/>
        <v>0</v>
      </c>
      <c r="I1045" s="15"/>
      <c r="K1045" s="508"/>
      <c r="L1045" s="509"/>
      <c r="M1045" s="13"/>
      <c r="N1045" s="13"/>
      <c r="O1045" s="13"/>
    </row>
    <row r="1046" spans="1:15" ht="18.600000000000001" customHeight="1" outlineLevel="1">
      <c r="A1046" s="10"/>
      <c r="B1046" s="449" t="s">
        <v>428</v>
      </c>
      <c r="C1046" s="441">
        <f t="shared" si="26"/>
        <v>225</v>
      </c>
      <c r="D1046" s="441">
        <v>225</v>
      </c>
      <c r="E1046" s="15"/>
      <c r="F1046" s="345"/>
      <c r="G1046" s="345"/>
      <c r="H1046" s="345">
        <f t="shared" si="27"/>
        <v>0</v>
      </c>
      <c r="I1046" s="15"/>
      <c r="K1046" s="508"/>
      <c r="L1046" s="509"/>
      <c r="M1046" s="13"/>
      <c r="N1046" s="13"/>
      <c r="O1046" s="13"/>
    </row>
    <row r="1047" spans="1:15" ht="18.600000000000001" customHeight="1" outlineLevel="1">
      <c r="A1047" s="10"/>
      <c r="B1047" s="449" t="s">
        <v>429</v>
      </c>
      <c r="C1047" s="441">
        <f t="shared" si="26"/>
        <v>-28.5</v>
      </c>
      <c r="D1047" s="441">
        <v>-28.5</v>
      </c>
      <c r="E1047" s="15"/>
      <c r="F1047" s="345"/>
      <c r="G1047" s="345"/>
      <c r="H1047" s="345">
        <f t="shared" si="27"/>
        <v>0</v>
      </c>
      <c r="I1047" s="15"/>
      <c r="K1047" s="508"/>
      <c r="L1047" s="509"/>
      <c r="M1047" s="13"/>
      <c r="N1047" s="13"/>
      <c r="O1047" s="13"/>
    </row>
    <row r="1048" spans="1:15" ht="18.600000000000001" customHeight="1" outlineLevel="1">
      <c r="A1048" s="10"/>
      <c r="B1048" s="449" t="s">
        <v>430</v>
      </c>
      <c r="C1048" s="441">
        <f t="shared" si="26"/>
        <v>-20.5</v>
      </c>
      <c r="D1048" s="441">
        <v>-20.5</v>
      </c>
      <c r="E1048" s="15"/>
      <c r="F1048" s="345"/>
      <c r="G1048" s="345"/>
      <c r="H1048" s="345">
        <f t="shared" si="27"/>
        <v>0</v>
      </c>
      <c r="I1048" s="15"/>
      <c r="K1048" s="508"/>
      <c r="L1048" s="509"/>
      <c r="M1048" s="13"/>
      <c r="N1048" s="13"/>
      <c r="O1048" s="13"/>
    </row>
    <row r="1049" spans="1:15" ht="18.600000000000001" customHeight="1" outlineLevel="1">
      <c r="A1049" s="10"/>
      <c r="B1049" s="449" t="s">
        <v>431</v>
      </c>
      <c r="C1049" s="441"/>
      <c r="D1049" s="441"/>
      <c r="E1049" s="15"/>
      <c r="F1049" s="345"/>
      <c r="G1049" s="345"/>
      <c r="H1049" s="345">
        <f t="shared" si="27"/>
        <v>0</v>
      </c>
      <c r="I1049" s="15"/>
      <c r="K1049" s="508"/>
      <c r="L1049" s="509"/>
      <c r="M1049" s="13"/>
      <c r="N1049" s="13"/>
      <c r="O1049" s="13"/>
    </row>
    <row r="1050" spans="1:15" ht="18.600000000000001" customHeight="1" outlineLevel="1">
      <c r="A1050" s="10"/>
      <c r="B1050" s="449" t="s">
        <v>438</v>
      </c>
      <c r="C1050" s="441">
        <f t="shared" ref="C1050:C1057" si="28">tt(B1050)</f>
        <v>450</v>
      </c>
      <c r="D1050" s="441">
        <v>450</v>
      </c>
      <c r="E1050" s="15"/>
      <c r="F1050" s="345"/>
      <c r="G1050" s="345"/>
      <c r="H1050" s="345">
        <f t="shared" si="27"/>
        <v>0</v>
      </c>
      <c r="I1050" s="15"/>
      <c r="K1050" s="508"/>
      <c r="L1050" s="509"/>
      <c r="M1050" s="13"/>
      <c r="N1050" s="13"/>
      <c r="O1050" s="13"/>
    </row>
    <row r="1051" spans="1:15" ht="18.600000000000001" customHeight="1" outlineLevel="1">
      <c r="A1051" s="10"/>
      <c r="B1051" s="449" t="s">
        <v>439</v>
      </c>
      <c r="C1051" s="441">
        <f t="shared" si="28"/>
        <v>-57</v>
      </c>
      <c r="D1051" s="441">
        <v>-57</v>
      </c>
      <c r="E1051" s="15"/>
      <c r="F1051" s="345"/>
      <c r="G1051" s="345"/>
      <c r="H1051" s="345">
        <f t="shared" si="27"/>
        <v>0</v>
      </c>
      <c r="I1051" s="15"/>
      <c r="K1051" s="508"/>
      <c r="L1051" s="509"/>
      <c r="M1051" s="13"/>
      <c r="N1051" s="13"/>
      <c r="O1051" s="13"/>
    </row>
    <row r="1052" spans="1:15" ht="18.600000000000001" customHeight="1" outlineLevel="1">
      <c r="A1052" s="10"/>
      <c r="B1052" s="449" t="s">
        <v>440</v>
      </c>
      <c r="C1052" s="441">
        <f t="shared" si="28"/>
        <v>-32</v>
      </c>
      <c r="D1052" s="441">
        <v>-32</v>
      </c>
      <c r="E1052" s="15"/>
      <c r="F1052" s="345"/>
      <c r="G1052" s="345"/>
      <c r="H1052" s="345">
        <f t="shared" si="27"/>
        <v>0</v>
      </c>
      <c r="I1052" s="15"/>
      <c r="K1052" s="508"/>
      <c r="L1052" s="509"/>
      <c r="M1052" s="13"/>
      <c r="N1052" s="13"/>
      <c r="O1052" s="13"/>
    </row>
    <row r="1053" spans="1:15" ht="18.600000000000001" customHeight="1" outlineLevel="1">
      <c r="A1053" s="10"/>
      <c r="B1053" s="449" t="s">
        <v>441</v>
      </c>
      <c r="C1053" s="441">
        <f t="shared" si="28"/>
        <v>180</v>
      </c>
      <c r="D1053" s="441">
        <v>180</v>
      </c>
      <c r="E1053" s="15"/>
      <c r="F1053" s="345"/>
      <c r="G1053" s="345"/>
      <c r="H1053" s="345">
        <f t="shared" si="27"/>
        <v>0</v>
      </c>
      <c r="I1053" s="15"/>
      <c r="K1053" s="508"/>
      <c r="L1053" s="509"/>
      <c r="M1053" s="13"/>
      <c r="N1053" s="13"/>
      <c r="O1053" s="13"/>
    </row>
    <row r="1054" spans="1:15" ht="18.600000000000001" customHeight="1" outlineLevel="1">
      <c r="A1054" s="10"/>
      <c r="B1054" s="449" t="s">
        <v>442</v>
      </c>
      <c r="C1054" s="441">
        <f t="shared" si="28"/>
        <v>-13.2</v>
      </c>
      <c r="D1054" s="441">
        <v>-13.2</v>
      </c>
      <c r="E1054" s="15"/>
      <c r="F1054" s="345"/>
      <c r="G1054" s="345"/>
      <c r="H1054" s="345">
        <f t="shared" si="27"/>
        <v>0</v>
      </c>
      <c r="I1054" s="15"/>
      <c r="K1054" s="508"/>
      <c r="L1054" s="509"/>
      <c r="M1054" s="13"/>
      <c r="N1054" s="13"/>
      <c r="O1054" s="13"/>
    </row>
    <row r="1055" spans="1:15" ht="18.600000000000001" customHeight="1" outlineLevel="1">
      <c r="A1055" s="10"/>
      <c r="B1055" s="449" t="s">
        <v>443</v>
      </c>
      <c r="C1055" s="441">
        <f t="shared" si="28"/>
        <v>346.5</v>
      </c>
      <c r="D1055" s="441">
        <v>346.5</v>
      </c>
      <c r="E1055" s="15"/>
      <c r="F1055" s="345"/>
      <c r="G1055" s="345"/>
      <c r="H1055" s="345">
        <f t="shared" si="27"/>
        <v>0</v>
      </c>
      <c r="I1055" s="15"/>
      <c r="K1055" s="508"/>
      <c r="L1055" s="509"/>
      <c r="M1055" s="13"/>
      <c r="N1055" s="13"/>
      <c r="O1055" s="13"/>
    </row>
    <row r="1056" spans="1:15" ht="18.600000000000001" customHeight="1" outlineLevel="1">
      <c r="A1056" s="10"/>
      <c r="B1056" s="449" t="s">
        <v>444</v>
      </c>
      <c r="C1056" s="441">
        <f t="shared" si="28"/>
        <v>-32</v>
      </c>
      <c r="D1056" s="441">
        <v>-32</v>
      </c>
      <c r="E1056" s="15"/>
      <c r="F1056" s="345"/>
      <c r="G1056" s="345"/>
      <c r="H1056" s="345">
        <f t="shared" si="27"/>
        <v>0</v>
      </c>
      <c r="I1056" s="15"/>
      <c r="K1056" s="508"/>
      <c r="L1056" s="509"/>
      <c r="M1056" s="13"/>
      <c r="N1056" s="13"/>
      <c r="O1056" s="13"/>
    </row>
    <row r="1057" spans="1:15" ht="18.600000000000001" customHeight="1" outlineLevel="1">
      <c r="A1057" s="10"/>
      <c r="B1057" s="449" t="s">
        <v>445</v>
      </c>
      <c r="C1057" s="441">
        <f t="shared" si="28"/>
        <v>-23.060000000000002</v>
      </c>
      <c r="D1057" s="441">
        <v>-23.060000000000002</v>
      </c>
      <c r="E1057" s="15"/>
      <c r="F1057" s="345"/>
      <c r="G1057" s="345"/>
      <c r="H1057" s="345">
        <f t="shared" si="27"/>
        <v>0</v>
      </c>
      <c r="I1057" s="15"/>
      <c r="K1057" s="508"/>
      <c r="L1057" s="509"/>
      <c r="M1057" s="13"/>
      <c r="N1057" s="13"/>
      <c r="O1057" s="13"/>
    </row>
    <row r="1058" spans="1:15" ht="18.600000000000001" customHeight="1">
      <c r="A1058" s="10">
        <v>4</v>
      </c>
      <c r="B1058" s="218" t="s">
        <v>454</v>
      </c>
      <c r="C1058" s="443">
        <f>SUM(C1059:C1066)</f>
        <v>949.24</v>
      </c>
      <c r="D1058" s="443">
        <v>949.24</v>
      </c>
      <c r="E1058" s="5" t="s">
        <v>1</v>
      </c>
      <c r="F1058" s="345"/>
      <c r="G1058" s="345"/>
      <c r="H1058" s="345">
        <f t="shared" si="27"/>
        <v>0</v>
      </c>
      <c r="I1058" s="15"/>
      <c r="K1058" s="508"/>
      <c r="L1058" s="509"/>
      <c r="M1058" s="13"/>
      <c r="N1058" s="13"/>
      <c r="O1058" s="13"/>
    </row>
    <row r="1059" spans="1:15" ht="18.600000000000001" customHeight="1" outlineLevel="1">
      <c r="A1059" s="10"/>
      <c r="B1059" s="449" t="s">
        <v>446</v>
      </c>
      <c r="C1059" s="441"/>
      <c r="D1059" s="441"/>
      <c r="E1059" s="15"/>
      <c r="F1059" s="345"/>
      <c r="G1059" s="345"/>
      <c r="H1059" s="345">
        <f t="shared" si="27"/>
        <v>0</v>
      </c>
      <c r="I1059" s="15"/>
      <c r="K1059" s="508"/>
      <c r="L1059" s="509"/>
      <c r="M1059" s="13"/>
      <c r="N1059" s="13"/>
      <c r="O1059" s="13"/>
    </row>
    <row r="1060" spans="1:15" ht="18.600000000000001" customHeight="1" outlineLevel="1">
      <c r="A1060" s="10"/>
      <c r="B1060" s="449" t="s">
        <v>447</v>
      </c>
      <c r="C1060" s="441">
        <f>tt(B1060)</f>
        <v>114.54</v>
      </c>
      <c r="D1060" s="441">
        <v>114.54</v>
      </c>
      <c r="E1060" s="15"/>
      <c r="F1060" s="345"/>
      <c r="G1060" s="345"/>
      <c r="H1060" s="345">
        <f t="shared" si="27"/>
        <v>0</v>
      </c>
      <c r="I1060" s="15"/>
      <c r="K1060" s="508"/>
      <c r="L1060" s="509"/>
      <c r="M1060" s="13"/>
      <c r="N1060" s="13"/>
      <c r="O1060" s="13"/>
    </row>
    <row r="1061" spans="1:15" ht="18.600000000000001" customHeight="1" outlineLevel="1">
      <c r="A1061" s="10"/>
      <c r="B1061" s="449" t="s">
        <v>448</v>
      </c>
      <c r="C1061" s="441">
        <f>tt(B1061)</f>
        <v>-5.3999999999999995</v>
      </c>
      <c r="D1061" s="441">
        <v>-5.3999999999999995</v>
      </c>
      <c r="E1061" s="15"/>
      <c r="F1061" s="345"/>
      <c r="G1061" s="345"/>
      <c r="H1061" s="345">
        <f t="shared" si="27"/>
        <v>0</v>
      </c>
      <c r="I1061" s="15"/>
      <c r="K1061" s="508"/>
      <c r="L1061" s="509"/>
      <c r="M1061" s="13"/>
      <c r="N1061" s="13"/>
      <c r="O1061" s="13"/>
    </row>
    <row r="1062" spans="1:15" ht="18.600000000000001" customHeight="1" outlineLevel="1">
      <c r="A1062" s="10"/>
      <c r="B1062" s="449" t="s">
        <v>449</v>
      </c>
      <c r="C1062" s="441"/>
      <c r="D1062" s="441"/>
      <c r="E1062" s="15"/>
      <c r="F1062" s="345"/>
      <c r="G1062" s="345"/>
      <c r="H1062" s="345">
        <f t="shared" si="27"/>
        <v>0</v>
      </c>
      <c r="I1062" s="15"/>
      <c r="K1062" s="508"/>
      <c r="L1062" s="509"/>
      <c r="M1062" s="13"/>
      <c r="N1062" s="13"/>
      <c r="O1062" s="13"/>
    </row>
    <row r="1063" spans="1:15" ht="18.600000000000001" customHeight="1" outlineLevel="1">
      <c r="A1063" s="10"/>
      <c r="B1063" s="449" t="s">
        <v>450</v>
      </c>
      <c r="C1063" s="441">
        <f>tt(B1063)</f>
        <v>472.06</v>
      </c>
      <c r="D1063" s="441">
        <v>472.06</v>
      </c>
      <c r="E1063" s="15"/>
      <c r="F1063" s="345"/>
      <c r="G1063" s="345"/>
      <c r="H1063" s="345">
        <f t="shared" si="27"/>
        <v>0</v>
      </c>
      <c r="I1063" s="15"/>
      <c r="K1063" s="508"/>
      <c r="L1063" s="509"/>
      <c r="M1063" s="13"/>
      <c r="N1063" s="13"/>
      <c r="O1063" s="13"/>
    </row>
    <row r="1064" spans="1:15" ht="18.600000000000001" customHeight="1" outlineLevel="1">
      <c r="A1064" s="10"/>
      <c r="B1064" s="449" t="s">
        <v>323</v>
      </c>
      <c r="C1064" s="441"/>
      <c r="D1064" s="441"/>
      <c r="E1064" s="15"/>
      <c r="F1064" s="345"/>
      <c r="G1064" s="345"/>
      <c r="H1064" s="345">
        <f t="shared" si="27"/>
        <v>0</v>
      </c>
      <c r="I1064" s="15"/>
      <c r="K1064" s="508"/>
      <c r="L1064" s="509"/>
      <c r="M1064" s="13"/>
      <c r="N1064" s="13"/>
      <c r="O1064" s="13"/>
    </row>
    <row r="1065" spans="1:15" ht="18.600000000000001" customHeight="1" outlineLevel="1">
      <c r="A1065" s="10"/>
      <c r="B1065" s="449" t="s">
        <v>336</v>
      </c>
      <c r="C1065" s="441">
        <f>tt(B1065)</f>
        <v>93.48</v>
      </c>
      <c r="D1065" s="441">
        <v>93.48</v>
      </c>
      <c r="E1065" s="15"/>
      <c r="F1065" s="345"/>
      <c r="G1065" s="345"/>
      <c r="H1065" s="345">
        <f t="shared" si="27"/>
        <v>0</v>
      </c>
      <c r="I1065" s="15"/>
      <c r="K1065" s="508"/>
      <c r="L1065" s="509"/>
      <c r="M1065" s="13"/>
      <c r="N1065" s="13"/>
      <c r="O1065" s="13"/>
    </row>
    <row r="1066" spans="1:15" ht="18.600000000000001" customHeight="1" outlineLevel="1">
      <c r="A1066" s="10"/>
      <c r="B1066" s="449" t="s">
        <v>337</v>
      </c>
      <c r="C1066" s="441">
        <f>tt(B1066)</f>
        <v>274.56</v>
      </c>
      <c r="D1066" s="441">
        <v>274.56</v>
      </c>
      <c r="E1066" s="15"/>
      <c r="F1066" s="345"/>
      <c r="G1066" s="345"/>
      <c r="H1066" s="345">
        <f t="shared" si="27"/>
        <v>0</v>
      </c>
      <c r="I1066" s="15"/>
      <c r="K1066" s="508"/>
      <c r="L1066" s="509"/>
      <c r="M1066" s="13"/>
      <c r="N1066" s="13"/>
      <c r="O1066" s="13"/>
    </row>
    <row r="1067" spans="1:15" ht="18.600000000000001" customHeight="1">
      <c r="A1067" s="10">
        <v>5</v>
      </c>
      <c r="B1067" s="218" t="s">
        <v>455</v>
      </c>
      <c r="C1067" s="443">
        <f>SUM(C1068:C1075)</f>
        <v>258</v>
      </c>
      <c r="D1067" s="443">
        <v>258</v>
      </c>
      <c r="E1067" s="5" t="s">
        <v>1</v>
      </c>
      <c r="F1067" s="345"/>
      <c r="G1067" s="345"/>
      <c r="H1067" s="345">
        <f t="shared" si="27"/>
        <v>0</v>
      </c>
      <c r="I1067" s="15"/>
      <c r="K1067" s="508"/>
      <c r="L1067" s="509"/>
      <c r="M1067" s="13"/>
      <c r="N1067" s="13"/>
      <c r="O1067" s="13"/>
    </row>
    <row r="1068" spans="1:15" ht="18.600000000000001" hidden="1" customHeight="1" outlineLevel="1">
      <c r="A1068" s="10"/>
      <c r="B1068" s="449" t="s">
        <v>41</v>
      </c>
      <c r="C1068" s="441"/>
      <c r="D1068" s="441"/>
      <c r="E1068" s="15"/>
      <c r="F1068" s="345"/>
      <c r="G1068" s="345"/>
      <c r="H1068" s="345">
        <f t="shared" si="27"/>
        <v>0</v>
      </c>
      <c r="I1068" s="15"/>
      <c r="K1068" s="508"/>
      <c r="L1068" s="509"/>
      <c r="M1068" s="13"/>
      <c r="N1068" s="13"/>
      <c r="O1068" s="13"/>
    </row>
    <row r="1069" spans="1:15" ht="18.600000000000001" hidden="1" customHeight="1" outlineLevel="1">
      <c r="A1069" s="10"/>
      <c r="B1069" s="449" t="s">
        <v>456</v>
      </c>
      <c r="C1069" s="441">
        <f>tt(B1069)</f>
        <v>30</v>
      </c>
      <c r="D1069" s="441">
        <v>30</v>
      </c>
      <c r="E1069" s="15"/>
      <c r="F1069" s="345"/>
      <c r="G1069" s="345"/>
      <c r="H1069" s="345">
        <f t="shared" si="27"/>
        <v>0</v>
      </c>
      <c r="I1069" s="15"/>
      <c r="K1069" s="508"/>
      <c r="L1069" s="509"/>
      <c r="M1069" s="13"/>
      <c r="N1069" s="13"/>
      <c r="O1069" s="13"/>
    </row>
    <row r="1070" spans="1:15" ht="18.600000000000001" hidden="1" customHeight="1" outlineLevel="1">
      <c r="A1070" s="10"/>
      <c r="B1070" s="449" t="s">
        <v>457</v>
      </c>
      <c r="C1070" s="441">
        <f>tt(B1070)</f>
        <v>24</v>
      </c>
      <c r="D1070" s="441">
        <v>24</v>
      </c>
      <c r="E1070" s="15"/>
      <c r="F1070" s="345"/>
      <c r="G1070" s="345"/>
      <c r="H1070" s="345">
        <f t="shared" si="27"/>
        <v>0</v>
      </c>
      <c r="I1070" s="15"/>
      <c r="K1070" s="508"/>
      <c r="L1070" s="509"/>
      <c r="M1070" s="13"/>
      <c r="N1070" s="13"/>
      <c r="O1070" s="13"/>
    </row>
    <row r="1071" spans="1:15" ht="18.600000000000001" hidden="1" customHeight="1" outlineLevel="1">
      <c r="A1071" s="10"/>
      <c r="B1071" s="449" t="s">
        <v>318</v>
      </c>
      <c r="C1071" s="441"/>
      <c r="D1071" s="441"/>
      <c r="E1071" s="15"/>
      <c r="F1071" s="345"/>
      <c r="G1071" s="345"/>
      <c r="H1071" s="345">
        <f t="shared" si="27"/>
        <v>0</v>
      </c>
      <c r="I1071" s="15"/>
      <c r="K1071" s="508"/>
      <c r="L1071" s="509"/>
      <c r="M1071" s="13"/>
      <c r="N1071" s="13"/>
      <c r="O1071" s="13"/>
    </row>
    <row r="1072" spans="1:15" ht="18.600000000000001" hidden="1" customHeight="1" outlineLevel="1">
      <c r="A1072" s="10"/>
      <c r="B1072" s="449" t="s">
        <v>319</v>
      </c>
      <c r="C1072" s="441"/>
      <c r="D1072" s="441"/>
      <c r="E1072" s="15"/>
      <c r="F1072" s="345"/>
      <c r="G1072" s="345"/>
      <c r="H1072" s="345">
        <f t="shared" si="27"/>
        <v>0</v>
      </c>
      <c r="I1072" s="15"/>
      <c r="K1072" s="508"/>
      <c r="L1072" s="509"/>
      <c r="M1072" s="13"/>
      <c r="N1072" s="13"/>
      <c r="O1072" s="13"/>
    </row>
    <row r="1073" spans="1:15" ht="18.600000000000001" hidden="1" customHeight="1" outlineLevel="1">
      <c r="A1073" s="10"/>
      <c r="B1073" s="449" t="s">
        <v>334</v>
      </c>
      <c r="C1073" s="441">
        <f>tt(B1073)</f>
        <v>174</v>
      </c>
      <c r="D1073" s="441">
        <v>174</v>
      </c>
      <c r="E1073" s="15"/>
      <c r="F1073" s="345"/>
      <c r="G1073" s="345"/>
      <c r="H1073" s="345">
        <f t="shared" si="27"/>
        <v>0</v>
      </c>
      <c r="I1073" s="15"/>
      <c r="K1073" s="508"/>
      <c r="L1073" s="509"/>
      <c r="M1073" s="13"/>
      <c r="N1073" s="13"/>
      <c r="O1073" s="13"/>
    </row>
    <row r="1074" spans="1:15" ht="18.600000000000001" hidden="1" customHeight="1" outlineLevel="1">
      <c r="A1074" s="10"/>
      <c r="B1074" s="449" t="s">
        <v>321</v>
      </c>
      <c r="C1074" s="441"/>
      <c r="D1074" s="441"/>
      <c r="E1074" s="15"/>
      <c r="F1074" s="345"/>
      <c r="G1074" s="345"/>
      <c r="H1074" s="345">
        <f t="shared" si="27"/>
        <v>0</v>
      </c>
      <c r="I1074" s="15"/>
      <c r="K1074" s="508"/>
      <c r="L1074" s="509"/>
      <c r="M1074" s="13"/>
      <c r="N1074" s="13"/>
      <c r="O1074" s="13"/>
    </row>
    <row r="1075" spans="1:15" ht="18.600000000000001" hidden="1" customHeight="1" outlineLevel="1">
      <c r="A1075" s="10"/>
      <c r="B1075" s="449" t="s">
        <v>335</v>
      </c>
      <c r="C1075" s="441">
        <f>tt(B1075)</f>
        <v>30</v>
      </c>
      <c r="D1075" s="441">
        <v>30</v>
      </c>
      <c r="E1075" s="15"/>
      <c r="F1075" s="345"/>
      <c r="G1075" s="345"/>
      <c r="H1075" s="345">
        <f t="shared" si="27"/>
        <v>0</v>
      </c>
      <c r="I1075" s="15"/>
      <c r="K1075" s="508"/>
      <c r="L1075" s="509"/>
      <c r="M1075" s="13"/>
      <c r="N1075" s="13"/>
      <c r="O1075" s="13"/>
    </row>
    <row r="1076" spans="1:15" ht="18.600000000000001" customHeight="1" collapsed="1">
      <c r="A1076" s="10"/>
      <c r="B1076" s="449"/>
      <c r="C1076" s="441"/>
      <c r="D1076" s="441"/>
      <c r="E1076" s="15"/>
      <c r="F1076" s="345"/>
      <c r="G1076" s="345"/>
      <c r="H1076" s="345"/>
      <c r="I1076" s="15"/>
      <c r="K1076" s="508"/>
      <c r="L1076" s="509"/>
      <c r="M1076" s="13"/>
      <c r="N1076" s="13"/>
      <c r="O1076" s="13"/>
    </row>
    <row r="1077" spans="1:15" ht="18.600000000000001" customHeight="1">
      <c r="A1077" s="51" t="s">
        <v>458</v>
      </c>
      <c r="B1077" s="61" t="s">
        <v>459</v>
      </c>
      <c r="C1077" s="441"/>
      <c r="D1077" s="441"/>
      <c r="E1077" s="15"/>
      <c r="F1077" s="345"/>
      <c r="G1077" s="345"/>
      <c r="H1077" s="345"/>
      <c r="I1077" s="15"/>
      <c r="K1077" s="508"/>
      <c r="L1077" s="509"/>
      <c r="M1077" s="13"/>
      <c r="N1077" s="13"/>
      <c r="O1077" s="13"/>
    </row>
    <row r="1078" spans="1:15" ht="32.4" customHeight="1">
      <c r="A1078" s="55">
        <v>1</v>
      </c>
      <c r="B1078" s="62" t="s">
        <v>556</v>
      </c>
      <c r="C1078" s="443">
        <f>C1035+C1058/2+C1067/2</f>
        <v>3815.0299999999997</v>
      </c>
      <c r="D1078" s="443">
        <v>3815.0299999999997</v>
      </c>
      <c r="E1078" s="5" t="s">
        <v>1</v>
      </c>
      <c r="F1078" s="345"/>
      <c r="G1078" s="345"/>
      <c r="H1078" s="345">
        <f t="shared" si="27"/>
        <v>0</v>
      </c>
      <c r="I1078" s="15"/>
      <c r="K1078" s="508"/>
      <c r="L1078" s="509"/>
      <c r="M1078" s="13"/>
      <c r="N1078" s="13"/>
      <c r="O1078" s="13"/>
    </row>
    <row r="1079" spans="1:15" ht="32.4" customHeight="1">
      <c r="A1079" s="55">
        <v>2</v>
      </c>
      <c r="B1079" s="62" t="s">
        <v>557</v>
      </c>
      <c r="C1079" s="443">
        <f>C1021+C1058/2+C1067/2</f>
        <v>2995.7899999999995</v>
      </c>
      <c r="D1079" s="443">
        <v>2995.7899999999995</v>
      </c>
      <c r="E1079" s="5" t="s">
        <v>1</v>
      </c>
      <c r="F1079" s="345"/>
      <c r="G1079" s="345"/>
      <c r="H1079" s="345">
        <f t="shared" si="27"/>
        <v>0</v>
      </c>
      <c r="I1079" s="15"/>
      <c r="K1079" s="508"/>
      <c r="L1079" s="509"/>
      <c r="M1079" s="13"/>
      <c r="N1079" s="13"/>
      <c r="O1079" s="13"/>
    </row>
    <row r="1080" spans="1:15" ht="18.600000000000001" customHeight="1">
      <c r="A1080" s="10">
        <v>3</v>
      </c>
      <c r="B1080" s="63" t="s">
        <v>460</v>
      </c>
      <c r="C1080" s="443">
        <f>C1082</f>
        <v>268.83999999999997</v>
      </c>
      <c r="D1080" s="443">
        <v>268.83999999999997</v>
      </c>
      <c r="E1080" s="5" t="s">
        <v>1</v>
      </c>
      <c r="F1080" s="345"/>
      <c r="G1080" s="345"/>
      <c r="H1080" s="345">
        <f t="shared" si="27"/>
        <v>0</v>
      </c>
      <c r="I1080" s="15"/>
      <c r="K1080" s="508"/>
      <c r="L1080" s="509"/>
      <c r="M1080" s="13"/>
      <c r="N1080" s="13"/>
      <c r="O1080" s="13"/>
    </row>
    <row r="1081" spans="1:15" ht="18.600000000000001" customHeight="1" outlineLevel="1">
      <c r="A1081" s="10"/>
      <c r="B1081" s="64" t="s">
        <v>461</v>
      </c>
      <c r="C1081" s="441"/>
      <c r="D1081" s="441"/>
      <c r="E1081" s="15"/>
      <c r="F1081" s="345"/>
      <c r="G1081" s="345"/>
      <c r="H1081" s="345">
        <f t="shared" si="27"/>
        <v>0</v>
      </c>
      <c r="I1081" s="15"/>
      <c r="K1081" s="508"/>
      <c r="L1081" s="509"/>
      <c r="M1081" s="13"/>
      <c r="N1081" s="13"/>
      <c r="O1081" s="13"/>
    </row>
    <row r="1082" spans="1:15" ht="18.600000000000001" customHeight="1" outlineLevel="1">
      <c r="A1082" s="10"/>
      <c r="B1082" s="449" t="s">
        <v>462</v>
      </c>
      <c r="C1082" s="441">
        <f t="shared" ref="C1082:C1084" si="29">tt(B1082)</f>
        <v>268.83999999999997</v>
      </c>
      <c r="D1082" s="441">
        <v>268.83999999999997</v>
      </c>
      <c r="E1082" s="15"/>
      <c r="F1082" s="345"/>
      <c r="G1082" s="345"/>
      <c r="H1082" s="345">
        <f t="shared" si="27"/>
        <v>0</v>
      </c>
      <c r="I1082" s="15"/>
      <c r="K1082" s="508"/>
      <c r="L1082" s="509"/>
      <c r="M1082" s="13"/>
      <c r="N1082" s="13"/>
      <c r="O1082" s="13"/>
    </row>
    <row r="1083" spans="1:15" ht="18.600000000000001" customHeight="1">
      <c r="A1083" s="10">
        <v>4</v>
      </c>
      <c r="B1083" s="65" t="s">
        <v>608</v>
      </c>
      <c r="C1083" s="443">
        <f>C1084</f>
        <v>4827</v>
      </c>
      <c r="D1083" s="443">
        <v>4827</v>
      </c>
      <c r="E1083" s="5" t="s">
        <v>1</v>
      </c>
      <c r="F1083" s="345"/>
      <c r="G1083" s="345"/>
      <c r="H1083" s="345">
        <f t="shared" si="27"/>
        <v>0</v>
      </c>
      <c r="I1083" s="15"/>
      <c r="K1083" s="508"/>
      <c r="L1083" s="509"/>
      <c r="M1083" s="13"/>
      <c r="N1083" s="157"/>
      <c r="O1083" s="13"/>
    </row>
    <row r="1084" spans="1:15" ht="18.600000000000001" customHeight="1" outlineLevel="1">
      <c r="A1084" s="10"/>
      <c r="B1084" s="449" t="s">
        <v>298</v>
      </c>
      <c r="C1084" s="441">
        <f t="shared" si="29"/>
        <v>4827</v>
      </c>
      <c r="D1084" s="441">
        <v>4827</v>
      </c>
      <c r="E1084" s="15"/>
      <c r="F1084" s="345"/>
      <c r="G1084" s="345"/>
      <c r="H1084" s="345">
        <f t="shared" si="27"/>
        <v>0</v>
      </c>
      <c r="I1084" s="15"/>
      <c r="K1084" s="508"/>
      <c r="L1084" s="509"/>
      <c r="M1084" s="13"/>
      <c r="N1084" s="13"/>
      <c r="O1084" s="13"/>
    </row>
    <row r="1085" spans="1:15" s="172" customFormat="1" ht="32.4" customHeight="1">
      <c r="A1085" s="5">
        <v>5</v>
      </c>
      <c r="B1085" s="65" t="s">
        <v>1473</v>
      </c>
      <c r="C1085" s="442">
        <f>C1083</f>
        <v>4827</v>
      </c>
      <c r="D1085" s="442">
        <v>4827</v>
      </c>
      <c r="E1085" s="5" t="s">
        <v>1</v>
      </c>
      <c r="F1085" s="345"/>
      <c r="G1085" s="345"/>
      <c r="H1085" s="345">
        <f t="shared" si="27"/>
        <v>0</v>
      </c>
      <c r="I1085" s="49" t="s">
        <v>1433</v>
      </c>
      <c r="K1085" s="508"/>
      <c r="L1085" s="509"/>
      <c r="M1085" s="173"/>
      <c r="N1085" s="174"/>
      <c r="O1085" s="174"/>
    </row>
    <row r="1086" spans="1:15" s="172" customFormat="1" ht="52.2" customHeight="1" collapsed="1">
      <c r="A1086" s="463">
        <v>5</v>
      </c>
      <c r="B1086" s="462" t="s">
        <v>725</v>
      </c>
      <c r="C1086" s="441"/>
      <c r="D1086" s="441"/>
      <c r="E1086" s="5"/>
      <c r="F1086" s="345"/>
      <c r="G1086" s="345"/>
      <c r="H1086" s="345"/>
      <c r="I1086" s="5"/>
      <c r="K1086" s="508"/>
      <c r="L1086" s="509"/>
      <c r="M1086" s="173"/>
      <c r="N1086" s="174"/>
      <c r="O1086" s="174"/>
    </row>
    <row r="1087" spans="1:15" s="172" customFormat="1" ht="18.600000000000001" customHeight="1">
      <c r="A1087" s="171"/>
      <c r="B1087" s="452" t="s">
        <v>463</v>
      </c>
      <c r="C1087" s="442">
        <f>4*5*6</f>
        <v>120</v>
      </c>
      <c r="D1087" s="442">
        <v>120</v>
      </c>
      <c r="E1087" s="5" t="s">
        <v>1</v>
      </c>
      <c r="F1087" s="345"/>
      <c r="G1087" s="345"/>
      <c r="H1087" s="345">
        <f t="shared" si="27"/>
        <v>0</v>
      </c>
      <c r="I1087" s="5"/>
      <c r="K1087" s="508"/>
      <c r="L1087" s="509"/>
      <c r="M1087" s="173"/>
      <c r="N1087" s="174"/>
      <c r="O1087" s="174"/>
    </row>
    <row r="1088" spans="1:15" s="172" customFormat="1" ht="18.600000000000001" customHeight="1">
      <c r="A1088" s="171"/>
      <c r="B1088" s="452" t="s">
        <v>464</v>
      </c>
      <c r="C1088" s="442">
        <f>5.7*5*2</f>
        <v>57</v>
      </c>
      <c r="D1088" s="442">
        <v>57</v>
      </c>
      <c r="E1088" s="5" t="s">
        <v>1</v>
      </c>
      <c r="F1088" s="345"/>
      <c r="G1088" s="345"/>
      <c r="H1088" s="345">
        <f t="shared" si="27"/>
        <v>0</v>
      </c>
      <c r="I1088" s="5"/>
      <c r="K1088" s="508"/>
      <c r="L1088" s="509"/>
      <c r="M1088" s="173"/>
      <c r="N1088" s="174"/>
      <c r="O1088" s="174"/>
    </row>
    <row r="1089" spans="1:15" s="172" customFormat="1" ht="18.600000000000001" customHeight="1">
      <c r="A1089" s="171"/>
      <c r="B1089" s="452" t="s">
        <v>1427</v>
      </c>
      <c r="C1089" s="442">
        <v>57</v>
      </c>
      <c r="D1089" s="442">
        <v>57</v>
      </c>
      <c r="E1089" s="5" t="s">
        <v>1</v>
      </c>
      <c r="F1089" s="345"/>
      <c r="G1089" s="345"/>
      <c r="H1089" s="345">
        <f t="shared" si="27"/>
        <v>0</v>
      </c>
      <c r="I1089" s="5"/>
      <c r="K1089" s="508"/>
      <c r="L1089" s="509"/>
      <c r="M1089" s="173"/>
      <c r="N1089" s="174"/>
      <c r="O1089" s="174"/>
    </row>
    <row r="1090" spans="1:15" s="172" customFormat="1" ht="18.600000000000001" customHeight="1">
      <c r="A1090" s="171"/>
      <c r="B1090" s="452" t="s">
        <v>465</v>
      </c>
      <c r="C1090" s="442">
        <f>4*4</f>
        <v>16</v>
      </c>
      <c r="D1090" s="442">
        <v>16</v>
      </c>
      <c r="E1090" s="5" t="s">
        <v>1</v>
      </c>
      <c r="F1090" s="345"/>
      <c r="G1090" s="345"/>
      <c r="H1090" s="345">
        <f t="shared" si="27"/>
        <v>0</v>
      </c>
      <c r="I1090" s="5"/>
      <c r="K1090" s="508"/>
      <c r="L1090" s="509"/>
      <c r="M1090" s="173"/>
      <c r="N1090" s="174"/>
      <c r="O1090" s="174"/>
    </row>
    <row r="1091" spans="1:15" s="172" customFormat="1" ht="60" customHeight="1">
      <c r="A1091" s="463">
        <v>6</v>
      </c>
      <c r="B1091" s="462" t="s">
        <v>1428</v>
      </c>
      <c r="C1091" s="441"/>
      <c r="D1091" s="441"/>
      <c r="E1091" s="5"/>
      <c r="F1091" s="345"/>
      <c r="G1091" s="345"/>
      <c r="H1091" s="345"/>
      <c r="I1091" s="5"/>
      <c r="K1091" s="508"/>
      <c r="L1091" s="509"/>
      <c r="M1091" s="173"/>
      <c r="N1091" s="174"/>
      <c r="O1091" s="174"/>
    </row>
    <row r="1092" spans="1:15" s="172" customFormat="1" ht="18.600000000000001" customHeight="1">
      <c r="A1092" s="171"/>
      <c r="B1092" s="452" t="s">
        <v>466</v>
      </c>
      <c r="C1092" s="442">
        <f>5.7*5*2</f>
        <v>57</v>
      </c>
      <c r="D1092" s="442">
        <v>57</v>
      </c>
      <c r="E1092" s="5" t="s">
        <v>1</v>
      </c>
      <c r="F1092" s="345"/>
      <c r="G1092" s="345"/>
      <c r="H1092" s="345">
        <f t="shared" si="27"/>
        <v>0</v>
      </c>
      <c r="I1092" s="5"/>
      <c r="K1092" s="508"/>
      <c r="L1092" s="509"/>
      <c r="M1092" s="173"/>
      <c r="N1092" s="173"/>
      <c r="O1092" s="174"/>
    </row>
    <row r="1093" spans="1:15" s="172" customFormat="1" ht="18.600000000000001" customHeight="1">
      <c r="A1093" s="171"/>
      <c r="B1093" s="452" t="s">
        <v>467</v>
      </c>
      <c r="C1093" s="442">
        <f>4*5</f>
        <v>20</v>
      </c>
      <c r="D1093" s="442">
        <v>20</v>
      </c>
      <c r="E1093" s="5" t="s">
        <v>1</v>
      </c>
      <c r="F1093" s="345"/>
      <c r="G1093" s="345"/>
      <c r="H1093" s="345">
        <f t="shared" si="27"/>
        <v>0</v>
      </c>
      <c r="I1093" s="5"/>
      <c r="K1093" s="508"/>
      <c r="L1093" s="509"/>
      <c r="M1093" s="173"/>
      <c r="N1093" s="173"/>
      <c r="O1093" s="174"/>
    </row>
    <row r="1094" spans="1:15" s="172" customFormat="1" ht="32.4" customHeight="1">
      <c r="A1094" s="171"/>
      <c r="B1094" s="452" t="s">
        <v>1429</v>
      </c>
      <c r="C1094" s="442">
        <v>3</v>
      </c>
      <c r="D1094" s="442">
        <v>3</v>
      </c>
      <c r="E1094" s="5" t="s">
        <v>40</v>
      </c>
      <c r="F1094" s="345"/>
      <c r="G1094" s="345"/>
      <c r="H1094" s="345">
        <f t="shared" si="27"/>
        <v>0</v>
      </c>
      <c r="I1094" s="5"/>
      <c r="K1094" s="508"/>
      <c r="L1094" s="509"/>
      <c r="M1094" s="173"/>
      <c r="N1094" s="173"/>
      <c r="O1094" s="174"/>
    </row>
    <row r="1095" spans="1:15" s="172" customFormat="1" ht="49.2" customHeight="1">
      <c r="A1095" s="5">
        <v>7</v>
      </c>
      <c r="B1095" s="65" t="s">
        <v>1430</v>
      </c>
      <c r="C1095" s="442">
        <f>1.2*2.2*4</f>
        <v>10.56</v>
      </c>
      <c r="D1095" s="442">
        <v>10.56</v>
      </c>
      <c r="E1095" s="5" t="s">
        <v>1</v>
      </c>
      <c r="F1095" s="345"/>
      <c r="G1095" s="345"/>
      <c r="H1095" s="345">
        <f t="shared" si="27"/>
        <v>0</v>
      </c>
      <c r="I1095" s="5"/>
      <c r="K1095" s="508"/>
      <c r="L1095" s="509"/>
      <c r="M1095" s="173"/>
      <c r="N1095" s="173"/>
      <c r="O1095" s="174"/>
    </row>
    <row r="1096" spans="1:15" s="172" customFormat="1" ht="18.600000000000001" hidden="1" customHeight="1" outlineLevel="1">
      <c r="A1096" s="171"/>
      <c r="B1096" s="63" t="s">
        <v>735</v>
      </c>
      <c r="C1096" s="442">
        <f>1.2*1*0.0015*7850*2</f>
        <v>28.259999999999998</v>
      </c>
      <c r="D1096" s="442">
        <v>28.259999999999998</v>
      </c>
      <c r="E1096" s="5" t="s">
        <v>3</v>
      </c>
      <c r="F1096" s="345"/>
      <c r="G1096" s="345"/>
      <c r="H1096" s="345">
        <f t="shared" si="27"/>
        <v>0</v>
      </c>
      <c r="I1096" s="5"/>
      <c r="K1096" s="508"/>
      <c r="L1096" s="509"/>
      <c r="M1096" s="173"/>
      <c r="N1096" s="173"/>
      <c r="O1096" s="174"/>
    </row>
    <row r="1097" spans="1:15" s="172" customFormat="1" ht="18.600000000000001" hidden="1" customHeight="1" outlineLevel="1">
      <c r="A1097" s="171"/>
      <c r="B1097" s="63" t="s">
        <v>736</v>
      </c>
      <c r="C1097" s="442">
        <f>2.99*3</f>
        <v>8.9700000000000006</v>
      </c>
      <c r="D1097" s="442">
        <v>8.9700000000000006</v>
      </c>
      <c r="E1097" s="5" t="s">
        <v>3</v>
      </c>
      <c r="F1097" s="345"/>
      <c r="G1097" s="345"/>
      <c r="H1097" s="345">
        <f t="shared" si="27"/>
        <v>0</v>
      </c>
      <c r="I1097" s="5"/>
      <c r="K1097" s="508"/>
      <c r="L1097" s="509"/>
      <c r="M1097" s="173"/>
      <c r="N1097" s="173"/>
      <c r="O1097" s="174"/>
    </row>
    <row r="1098" spans="1:15" s="172" customFormat="1" ht="18.600000000000001" customHeight="1" collapsed="1">
      <c r="A1098" s="171">
        <v>8</v>
      </c>
      <c r="B1098" s="63" t="s">
        <v>1434</v>
      </c>
      <c r="C1098" s="442">
        <f>SUM(C1099:C1101)</f>
        <v>1513.8</v>
      </c>
      <c r="D1098" s="442">
        <v>1513.8</v>
      </c>
      <c r="E1098" s="5" t="s">
        <v>5</v>
      </c>
      <c r="F1098" s="345"/>
      <c r="G1098" s="345"/>
      <c r="H1098" s="345">
        <f t="shared" si="27"/>
        <v>0</v>
      </c>
      <c r="I1098" s="5" t="s">
        <v>737</v>
      </c>
      <c r="K1098" s="508"/>
      <c r="L1098" s="509"/>
      <c r="M1098" s="460"/>
      <c r="N1098" s="173"/>
      <c r="O1098" s="174"/>
    </row>
    <row r="1099" spans="1:15" ht="18.600000000000001" hidden="1" customHeight="1" outlineLevel="1">
      <c r="A1099" s="10"/>
      <c r="B1099" s="447" t="s">
        <v>1435</v>
      </c>
      <c r="C1099" s="441">
        <f t="shared" ref="C1099:C1101" si="30">tt(B1099)</f>
        <v>1368</v>
      </c>
      <c r="D1099" s="441">
        <v>1368</v>
      </c>
      <c r="E1099" s="15"/>
      <c r="F1099" s="345"/>
      <c r="G1099" s="345"/>
      <c r="H1099" s="345">
        <f t="shared" si="27"/>
        <v>0</v>
      </c>
      <c r="I1099" s="15"/>
      <c r="K1099" s="508"/>
      <c r="L1099" s="509"/>
      <c r="M1099" s="13"/>
      <c r="N1099" s="13"/>
      <c r="O1099" s="13"/>
    </row>
    <row r="1100" spans="1:15" ht="18.600000000000001" hidden="1" customHeight="1" outlineLevel="1">
      <c r="A1100" s="10"/>
      <c r="B1100" s="447" t="s">
        <v>1436</v>
      </c>
      <c r="C1100" s="441">
        <f t="shared" si="30"/>
        <v>102.80000000000001</v>
      </c>
      <c r="D1100" s="441">
        <v>102.80000000000001</v>
      </c>
      <c r="E1100" s="15"/>
      <c r="F1100" s="345"/>
      <c r="G1100" s="345"/>
      <c r="H1100" s="345">
        <f t="shared" si="27"/>
        <v>0</v>
      </c>
      <c r="I1100" s="15"/>
      <c r="K1100" s="508"/>
      <c r="L1100" s="509"/>
      <c r="M1100" s="157"/>
      <c r="N1100" s="13"/>
      <c r="O1100" s="13"/>
    </row>
    <row r="1101" spans="1:15" ht="18.600000000000001" hidden="1" customHeight="1" outlineLevel="1">
      <c r="A1101" s="10"/>
      <c r="B1101" s="447" t="s">
        <v>1437</v>
      </c>
      <c r="C1101" s="441">
        <f t="shared" si="30"/>
        <v>43</v>
      </c>
      <c r="D1101" s="441">
        <v>43</v>
      </c>
      <c r="E1101" s="15"/>
      <c r="F1101" s="345"/>
      <c r="G1101" s="345"/>
      <c r="H1101" s="345">
        <f t="shared" si="27"/>
        <v>0</v>
      </c>
      <c r="I1101" s="15"/>
      <c r="K1101" s="508"/>
      <c r="L1101" s="509"/>
      <c r="M1101" s="13"/>
      <c r="N1101" s="13"/>
      <c r="O1101" s="13"/>
    </row>
    <row r="1102" spans="1:15" ht="18.600000000000001" customHeight="1" collapsed="1">
      <c r="A1102" s="10">
        <v>9</v>
      </c>
      <c r="B1102" s="65" t="s">
        <v>468</v>
      </c>
      <c r="C1102" s="443">
        <f>30*2</f>
        <v>60</v>
      </c>
      <c r="D1102" s="443">
        <v>60</v>
      </c>
      <c r="E1102" s="15" t="s">
        <v>5</v>
      </c>
      <c r="F1102" s="345"/>
      <c r="G1102" s="345"/>
      <c r="H1102" s="345">
        <f t="shared" si="27"/>
        <v>0</v>
      </c>
      <c r="I1102" s="15"/>
      <c r="K1102" s="508"/>
      <c r="L1102" s="509"/>
      <c r="M1102" s="13"/>
      <c r="N1102" s="13"/>
      <c r="O1102" s="13"/>
    </row>
    <row r="1103" spans="1:15" ht="18.600000000000001" customHeight="1">
      <c r="A1103" s="10"/>
      <c r="B1103" s="449"/>
      <c r="C1103" s="441"/>
      <c r="D1103" s="441"/>
      <c r="E1103" s="10"/>
      <c r="F1103" s="345"/>
      <c r="G1103" s="345"/>
      <c r="H1103" s="345"/>
      <c r="I1103" s="15"/>
      <c r="K1103" s="508"/>
      <c r="L1103" s="509"/>
      <c r="M1103" s="13"/>
      <c r="N1103" s="13"/>
      <c r="O1103" s="13"/>
    </row>
    <row r="1104" spans="1:15" ht="18.600000000000001" customHeight="1">
      <c r="A1104" s="575" t="s">
        <v>469</v>
      </c>
      <c r="B1104" s="576" t="s">
        <v>1533</v>
      </c>
      <c r="C1104" s="577"/>
      <c r="D1104" s="577"/>
      <c r="E1104" s="578"/>
      <c r="F1104" s="571"/>
      <c r="G1104" s="571"/>
      <c r="H1104" s="571"/>
      <c r="I1104" s="579"/>
      <c r="K1104" s="508"/>
      <c r="L1104" s="509"/>
      <c r="M1104" s="13"/>
      <c r="N1104" s="13"/>
      <c r="O1104" s="13"/>
    </row>
    <row r="1105" spans="1:15" ht="18.600000000000001" customHeight="1">
      <c r="A1105" s="554">
        <v>1</v>
      </c>
      <c r="B1105" s="555" t="s">
        <v>533</v>
      </c>
      <c r="C1105" s="580"/>
      <c r="D1105" s="580"/>
      <c r="E1105" s="581"/>
      <c r="F1105" s="582"/>
      <c r="G1105" s="582"/>
      <c r="H1105" s="582"/>
      <c r="I1105" s="583"/>
      <c r="K1105" s="508"/>
      <c r="L1105" s="509"/>
      <c r="M1105" s="13"/>
      <c r="N1105" s="13"/>
      <c r="O1105" s="13"/>
    </row>
    <row r="1106" spans="1:15" ht="18.600000000000001" customHeight="1">
      <c r="A1106" s="554">
        <v>2</v>
      </c>
      <c r="B1106" s="555" t="s">
        <v>532</v>
      </c>
      <c r="C1106" s="580"/>
      <c r="D1106" s="580"/>
      <c r="E1106" s="581"/>
      <c r="F1106" s="582"/>
      <c r="G1106" s="582"/>
      <c r="H1106" s="582"/>
      <c r="I1106" s="583"/>
      <c r="K1106" s="508"/>
      <c r="L1106" s="509"/>
      <c r="M1106" s="13"/>
      <c r="N1106" s="13"/>
      <c r="O1106" s="13"/>
    </row>
    <row r="1107" spans="1:15" ht="18.600000000000001" customHeight="1">
      <c r="A1107" s="554">
        <v>3</v>
      </c>
      <c r="B1107" s="555" t="s">
        <v>531</v>
      </c>
      <c r="C1107" s="580"/>
      <c r="D1107" s="580"/>
      <c r="E1107" s="581"/>
      <c r="F1107" s="582"/>
      <c r="G1107" s="582"/>
      <c r="H1107" s="582"/>
      <c r="I1107" s="583"/>
      <c r="K1107" s="508"/>
      <c r="L1107" s="509"/>
      <c r="M1107" s="13"/>
      <c r="N1107" s="13"/>
      <c r="O1107" s="13"/>
    </row>
    <row r="1108" spans="1:15" ht="18.600000000000001" customHeight="1">
      <c r="A1108" s="554">
        <v>4</v>
      </c>
      <c r="B1108" s="555" t="s">
        <v>530</v>
      </c>
      <c r="C1108" s="580"/>
      <c r="D1108" s="580"/>
      <c r="E1108" s="581"/>
      <c r="F1108" s="582"/>
      <c r="G1108" s="582"/>
      <c r="H1108" s="582"/>
      <c r="I1108" s="583"/>
      <c r="K1108" s="508"/>
      <c r="L1108" s="509"/>
      <c r="M1108" s="13"/>
      <c r="N1108" s="13"/>
      <c r="O1108" s="13"/>
    </row>
    <row r="1109" spans="1:15" ht="18.600000000000001" customHeight="1">
      <c r="A1109" s="554">
        <v>5</v>
      </c>
      <c r="B1109" s="555" t="s">
        <v>529</v>
      </c>
      <c r="C1109" s="580"/>
      <c r="D1109" s="580"/>
      <c r="E1109" s="581"/>
      <c r="F1109" s="582"/>
      <c r="G1109" s="582"/>
      <c r="H1109" s="582"/>
      <c r="I1109" s="583"/>
      <c r="K1109" s="508"/>
      <c r="L1109" s="509"/>
      <c r="M1109" s="13"/>
      <c r="N1109" s="13"/>
      <c r="O1109" s="13"/>
    </row>
    <row r="1110" spans="1:15" ht="18.600000000000001" customHeight="1">
      <c r="A1110" s="554">
        <v>6</v>
      </c>
      <c r="B1110" s="555" t="s">
        <v>528</v>
      </c>
      <c r="C1110" s="580"/>
      <c r="D1110" s="580"/>
      <c r="E1110" s="581"/>
      <c r="F1110" s="582"/>
      <c r="G1110" s="582"/>
      <c r="H1110" s="582"/>
      <c r="I1110" s="583"/>
      <c r="K1110" s="508"/>
      <c r="L1110" s="509"/>
      <c r="M1110" s="13"/>
      <c r="N1110" s="13"/>
      <c r="O1110" s="13"/>
    </row>
    <row r="1111" spans="1:15" ht="18.600000000000001" customHeight="1">
      <c r="A1111" s="554">
        <v>7</v>
      </c>
      <c r="B1111" s="555" t="s">
        <v>527</v>
      </c>
      <c r="C1111" s="580"/>
      <c r="D1111" s="580"/>
      <c r="E1111" s="581"/>
      <c r="F1111" s="582"/>
      <c r="G1111" s="582"/>
      <c r="H1111" s="582"/>
      <c r="I1111" s="583"/>
      <c r="K1111" s="508"/>
      <c r="L1111" s="509"/>
      <c r="M1111" s="13"/>
      <c r="N1111" s="13"/>
      <c r="O1111" s="13"/>
    </row>
    <row r="1112" spans="1:15" ht="18.600000000000001" customHeight="1">
      <c r="A1112" s="584">
        <v>8</v>
      </c>
      <c r="B1112" s="585" t="s">
        <v>1532</v>
      </c>
      <c r="C1112" s="580"/>
      <c r="D1112" s="580"/>
      <c r="E1112" s="581"/>
      <c r="F1112" s="582"/>
      <c r="G1112" s="582"/>
      <c r="H1112" s="582"/>
      <c r="I1112" s="583"/>
      <c r="K1112" s="508"/>
      <c r="L1112" s="509"/>
      <c r="M1112" s="13"/>
      <c r="N1112" s="13"/>
      <c r="O1112" s="13"/>
    </row>
    <row r="1113" spans="1:15" ht="18.600000000000001" customHeight="1">
      <c r="A1113" s="547"/>
      <c r="B1113" s="548"/>
      <c r="C1113" s="549"/>
      <c r="D1113" s="549"/>
      <c r="E1113" s="550"/>
      <c r="F1113" s="551"/>
      <c r="G1113" s="551"/>
      <c r="H1113" s="551"/>
      <c r="I1113" s="552"/>
      <c r="K1113" s="508"/>
      <c r="L1113" s="509"/>
      <c r="M1113" s="13"/>
      <c r="N1113" s="13"/>
      <c r="O1113" s="13"/>
    </row>
    <row r="1114" spans="1:15" ht="18.600000000000001" customHeight="1">
      <c r="A1114" s="547"/>
      <c r="B1114" s="548"/>
      <c r="C1114" s="553"/>
      <c r="D1114" s="553"/>
      <c r="E1114" s="550"/>
      <c r="F1114" s="551"/>
      <c r="G1114" s="551"/>
      <c r="H1114" s="551"/>
      <c r="I1114" s="552"/>
      <c r="K1114" s="508"/>
      <c r="L1114" s="509"/>
      <c r="M1114" s="13"/>
      <c r="N1114" s="13"/>
      <c r="O1114" s="13"/>
    </row>
    <row r="1115" spans="1:15" ht="32.4" customHeight="1">
      <c r="A1115" s="456"/>
      <c r="B1115" s="334" t="s">
        <v>507</v>
      </c>
      <c r="C1115" s="461"/>
      <c r="D1115" s="596"/>
      <c r="E1115" s="334"/>
      <c r="F1115" s="459"/>
      <c r="G1115" s="459"/>
      <c r="H1115" s="335">
        <f>SUM(H6:H1114)</f>
        <v>0</v>
      </c>
      <c r="I1115" s="456"/>
      <c r="K1115" s="508"/>
      <c r="L1115" s="509"/>
    </row>
    <row r="1116" spans="1:15">
      <c r="A1116" s="14"/>
    </row>
  </sheetData>
  <mergeCells count="12">
    <mergeCell ref="B1:G1"/>
    <mergeCell ref="H1:I1"/>
    <mergeCell ref="B2:G2"/>
    <mergeCell ref="H2:I2"/>
    <mergeCell ref="A3:A4"/>
    <mergeCell ref="B3:B4"/>
    <mergeCell ref="C3:C4"/>
    <mergeCell ref="E3:E4"/>
    <mergeCell ref="F3:G3"/>
    <mergeCell ref="H3:H4"/>
    <mergeCell ref="I3:I4"/>
    <mergeCell ref="D3:D4"/>
  </mergeCells>
  <printOptions horizontalCentered="1"/>
  <pageMargins left="0.15" right="0.15" top="0.5" bottom="0.35" header="0.3" footer="0.3"/>
  <pageSetup paperSize="9" scale="72" orientation="landscape" r:id="rId1"/>
  <headerFooter>
    <oddFooter>&amp;A&amp;RPage &amp;P</oddFooter>
  </headerFooter>
  <rowBreaks count="3" manualBreakCount="3">
    <brk id="873" max="16383" man="1"/>
    <brk id="989" max="16383" man="1"/>
    <brk id="1094" max="16383" man="1"/>
  </rowBreaks>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2"/>
  <sheetViews>
    <sheetView showGridLines="0" zoomScale="80" zoomScaleNormal="80" zoomScaleSheetLayoutView="80" workbookViewId="0">
      <selection activeCell="F6" sqref="F6:G97"/>
    </sheetView>
  </sheetViews>
  <sheetFormatPr defaultColWidth="8.88671875" defaultRowHeight="13.8"/>
  <cols>
    <col min="1" max="1" width="6.6640625" style="151" customWidth="1"/>
    <col min="2" max="2" width="57.88671875" style="152" customWidth="1"/>
    <col min="3" max="3" width="14" style="152" customWidth="1"/>
    <col min="4" max="4" width="16" style="153" customWidth="1"/>
    <col min="5" max="5" width="16" style="154" customWidth="1"/>
    <col min="6" max="7" width="19.6640625" style="155" customWidth="1"/>
    <col min="8" max="8" width="19.6640625" style="152" customWidth="1"/>
    <col min="9" max="9" width="27.33203125" style="156" customWidth="1"/>
    <col min="10" max="16384" width="8.88671875" style="149"/>
  </cols>
  <sheetData>
    <row r="1" spans="1:9" s="285" customFormat="1" ht="41.4" customHeight="1">
      <c r="A1" s="378"/>
      <c r="B1" s="614" t="s">
        <v>1447</v>
      </c>
      <c r="C1" s="614"/>
      <c r="D1" s="614"/>
      <c r="E1" s="614"/>
      <c r="F1" s="614"/>
      <c r="G1" s="370"/>
      <c r="H1" s="641" t="s">
        <v>1469</v>
      </c>
      <c r="I1" s="642"/>
    </row>
    <row r="2" spans="1:9" s="285" customFormat="1" ht="41.4" customHeight="1">
      <c r="A2" s="406"/>
      <c r="B2" s="631" t="s">
        <v>1446</v>
      </c>
      <c r="C2" s="631"/>
      <c r="D2" s="631"/>
      <c r="E2" s="631"/>
      <c r="F2" s="631"/>
      <c r="G2" s="428"/>
      <c r="H2" s="631" t="s">
        <v>1470</v>
      </c>
      <c r="I2" s="632"/>
    </row>
    <row r="3" spans="1:9" s="143" customFormat="1" ht="19.95" customHeight="1">
      <c r="A3" s="647" t="s">
        <v>1438</v>
      </c>
      <c r="B3" s="645" t="s">
        <v>10</v>
      </c>
      <c r="C3" s="649" t="s">
        <v>1463</v>
      </c>
      <c r="D3" s="634" t="s">
        <v>11</v>
      </c>
      <c r="E3" s="633" t="s">
        <v>12</v>
      </c>
      <c r="F3" s="635" t="s">
        <v>13</v>
      </c>
      <c r="G3" s="635"/>
      <c r="H3" s="645" t="s">
        <v>471</v>
      </c>
      <c r="I3" s="643" t="s">
        <v>14</v>
      </c>
    </row>
    <row r="4" spans="1:9" s="143" customFormat="1" ht="19.95" customHeight="1">
      <c r="A4" s="648"/>
      <c r="B4" s="646"/>
      <c r="C4" s="650"/>
      <c r="D4" s="634"/>
      <c r="E4" s="633"/>
      <c r="F4" s="375" t="s">
        <v>15</v>
      </c>
      <c r="G4" s="376" t="s">
        <v>16</v>
      </c>
      <c r="H4" s="646"/>
      <c r="I4" s="644"/>
    </row>
    <row r="5" spans="1:9" s="143" customFormat="1" ht="18.600000000000001" customHeight="1">
      <c r="A5" s="220" t="s">
        <v>38</v>
      </c>
      <c r="B5" s="221" t="s">
        <v>558</v>
      </c>
      <c r="C5" s="222"/>
      <c r="D5" s="223"/>
      <c r="E5" s="224"/>
      <c r="F5" s="225"/>
      <c r="G5" s="225"/>
      <c r="H5" s="225"/>
      <c r="I5" s="144"/>
    </row>
    <row r="6" spans="1:9" s="143" customFormat="1" ht="18.600000000000001" customHeight="1">
      <c r="A6" s="145">
        <v>1</v>
      </c>
      <c r="B6" s="86" t="s">
        <v>559</v>
      </c>
      <c r="C6" s="146"/>
      <c r="D6" s="429">
        <v>1</v>
      </c>
      <c r="E6" s="147" t="s">
        <v>560</v>
      </c>
      <c r="F6" s="437"/>
      <c r="G6" s="437"/>
      <c r="H6" s="437">
        <f>(F6+G6)*D6</f>
        <v>0</v>
      </c>
      <c r="I6" s="144"/>
    </row>
    <row r="7" spans="1:9" s="143" customFormat="1" ht="32.4" customHeight="1">
      <c r="A7" s="145">
        <v>1.1000000000000001</v>
      </c>
      <c r="B7" s="86" t="s">
        <v>1232</v>
      </c>
      <c r="C7" s="146" t="s">
        <v>561</v>
      </c>
      <c r="D7" s="430">
        <v>1</v>
      </c>
      <c r="E7" s="147" t="s">
        <v>562</v>
      </c>
      <c r="F7" s="437"/>
      <c r="G7" s="437"/>
      <c r="H7" s="437">
        <f t="shared" ref="H7:H70" si="0">(F7+G7)*D7</f>
        <v>0</v>
      </c>
      <c r="I7" s="144"/>
    </row>
    <row r="8" spans="1:9" s="143" customFormat="1" ht="41.4">
      <c r="A8" s="145">
        <v>1.2</v>
      </c>
      <c r="B8" s="86" t="s">
        <v>563</v>
      </c>
      <c r="C8" s="146" t="s">
        <v>1233</v>
      </c>
      <c r="D8" s="430">
        <v>1</v>
      </c>
      <c r="E8" s="147" t="s">
        <v>564</v>
      </c>
      <c r="F8" s="437"/>
      <c r="G8" s="437"/>
      <c r="H8" s="437">
        <f t="shared" si="0"/>
        <v>0</v>
      </c>
      <c r="I8" s="144"/>
    </row>
    <row r="9" spans="1:9" s="143" customFormat="1" ht="41.4">
      <c r="A9" s="145">
        <v>1.3</v>
      </c>
      <c r="B9" s="108" t="s">
        <v>565</v>
      </c>
      <c r="C9" s="146" t="s">
        <v>1233</v>
      </c>
      <c r="D9" s="430">
        <v>1</v>
      </c>
      <c r="E9" s="147" t="s">
        <v>564</v>
      </c>
      <c r="F9" s="437"/>
      <c r="G9" s="437"/>
      <c r="H9" s="437">
        <f t="shared" si="0"/>
        <v>0</v>
      </c>
      <c r="I9" s="144"/>
    </row>
    <row r="10" spans="1:9" s="143" customFormat="1" ht="41.4">
      <c r="A10" s="145">
        <v>1.4</v>
      </c>
      <c r="B10" s="108" t="s">
        <v>566</v>
      </c>
      <c r="C10" s="146" t="s">
        <v>1233</v>
      </c>
      <c r="D10" s="430">
        <v>3</v>
      </c>
      <c r="E10" s="147" t="s">
        <v>564</v>
      </c>
      <c r="F10" s="437"/>
      <c r="G10" s="437"/>
      <c r="H10" s="437">
        <f t="shared" si="0"/>
        <v>0</v>
      </c>
      <c r="I10" s="144"/>
    </row>
    <row r="11" spans="1:9" s="143" customFormat="1" ht="41.4">
      <c r="A11" s="145">
        <v>1.5</v>
      </c>
      <c r="B11" s="108" t="s">
        <v>567</v>
      </c>
      <c r="C11" s="146" t="s">
        <v>1233</v>
      </c>
      <c r="D11" s="429">
        <v>3</v>
      </c>
      <c r="E11" s="147" t="s">
        <v>564</v>
      </c>
      <c r="F11" s="437"/>
      <c r="G11" s="437"/>
      <c r="H11" s="437">
        <f t="shared" si="0"/>
        <v>0</v>
      </c>
      <c r="I11" s="144"/>
    </row>
    <row r="12" spans="1:9" s="143" customFormat="1" ht="41.4">
      <c r="A12" s="145">
        <v>1.6</v>
      </c>
      <c r="B12" s="108" t="s">
        <v>568</v>
      </c>
      <c r="C12" s="146" t="s">
        <v>1233</v>
      </c>
      <c r="D12" s="429">
        <v>1</v>
      </c>
      <c r="E12" s="147" t="s">
        <v>564</v>
      </c>
      <c r="F12" s="437"/>
      <c r="G12" s="437"/>
      <c r="H12" s="437">
        <f t="shared" si="0"/>
        <v>0</v>
      </c>
      <c r="I12" s="144"/>
    </row>
    <row r="13" spans="1:9" s="143" customFormat="1" ht="41.4">
      <c r="A13" s="145">
        <v>1.7</v>
      </c>
      <c r="B13" s="108" t="s">
        <v>569</v>
      </c>
      <c r="C13" s="146" t="s">
        <v>1233</v>
      </c>
      <c r="D13" s="429">
        <v>2</v>
      </c>
      <c r="E13" s="147" t="s">
        <v>564</v>
      </c>
      <c r="F13" s="437"/>
      <c r="G13" s="437"/>
      <c r="H13" s="437">
        <f t="shared" si="0"/>
        <v>0</v>
      </c>
      <c r="I13" s="144"/>
    </row>
    <row r="14" spans="1:9" s="143" customFormat="1" ht="41.4">
      <c r="A14" s="145">
        <v>1.8</v>
      </c>
      <c r="B14" s="108" t="s">
        <v>570</v>
      </c>
      <c r="C14" s="146" t="s">
        <v>1233</v>
      </c>
      <c r="D14" s="429">
        <v>29</v>
      </c>
      <c r="E14" s="147" t="s">
        <v>564</v>
      </c>
      <c r="F14" s="437"/>
      <c r="G14" s="437"/>
      <c r="H14" s="437">
        <f t="shared" si="0"/>
        <v>0</v>
      </c>
      <c r="I14" s="144"/>
    </row>
    <row r="15" spans="1:9" s="143" customFormat="1" ht="41.4">
      <c r="A15" s="145">
        <v>1.9</v>
      </c>
      <c r="B15" s="86" t="s">
        <v>571</v>
      </c>
      <c r="C15" s="146" t="s">
        <v>1233</v>
      </c>
      <c r="D15" s="429">
        <v>3</v>
      </c>
      <c r="E15" s="147" t="s">
        <v>564</v>
      </c>
      <c r="F15" s="437"/>
      <c r="G15" s="437"/>
      <c r="H15" s="437">
        <f t="shared" si="0"/>
        <v>0</v>
      </c>
      <c r="I15" s="144"/>
    </row>
    <row r="16" spans="1:9" s="143" customFormat="1" ht="18.600000000000001" customHeight="1">
      <c r="A16" s="226">
        <v>1.1000000000000001</v>
      </c>
      <c r="B16" s="86" t="s">
        <v>1234</v>
      </c>
      <c r="C16" s="146" t="s">
        <v>582</v>
      </c>
      <c r="D16" s="429">
        <v>1</v>
      </c>
      <c r="E16" s="147" t="s">
        <v>562</v>
      </c>
      <c r="F16" s="437"/>
      <c r="G16" s="437"/>
      <c r="H16" s="437">
        <f t="shared" si="0"/>
        <v>0</v>
      </c>
      <c r="I16" s="144"/>
    </row>
    <row r="17" spans="1:9" s="337" customFormat="1" ht="61.95" customHeight="1">
      <c r="A17" s="227">
        <v>2</v>
      </c>
      <c r="B17" s="108" t="s">
        <v>1235</v>
      </c>
      <c r="C17" s="228" t="s">
        <v>1465</v>
      </c>
      <c r="D17" s="430">
        <v>99</v>
      </c>
      <c r="E17" s="229" t="s">
        <v>40</v>
      </c>
      <c r="F17" s="437"/>
      <c r="G17" s="437"/>
      <c r="H17" s="437">
        <f t="shared" si="0"/>
        <v>0</v>
      </c>
      <c r="I17" s="336"/>
    </row>
    <row r="18" spans="1:9" s="337" customFormat="1" ht="61.95" customHeight="1">
      <c r="A18" s="227">
        <v>3</v>
      </c>
      <c r="B18" s="108" t="s">
        <v>1236</v>
      </c>
      <c r="C18" s="228" t="s">
        <v>1465</v>
      </c>
      <c r="D18" s="430">
        <v>59</v>
      </c>
      <c r="E18" s="229" t="s">
        <v>40</v>
      </c>
      <c r="F18" s="437"/>
      <c r="G18" s="437"/>
      <c r="H18" s="437">
        <f t="shared" si="0"/>
        <v>0</v>
      </c>
      <c r="I18" s="336"/>
    </row>
    <row r="19" spans="1:9" s="337" customFormat="1" ht="61.95" customHeight="1">
      <c r="A19" s="227">
        <v>4</v>
      </c>
      <c r="B19" s="108" t="s">
        <v>1237</v>
      </c>
      <c r="C19" s="228" t="s">
        <v>1465</v>
      </c>
      <c r="D19" s="430">
        <v>11</v>
      </c>
      <c r="E19" s="229" t="s">
        <v>40</v>
      </c>
      <c r="F19" s="437"/>
      <c r="G19" s="437"/>
      <c r="H19" s="437">
        <f t="shared" si="0"/>
        <v>0</v>
      </c>
      <c r="I19" s="336"/>
    </row>
    <row r="20" spans="1:9" s="337" customFormat="1" ht="61.95" customHeight="1">
      <c r="A20" s="227">
        <v>5</v>
      </c>
      <c r="B20" s="108" t="s">
        <v>1238</v>
      </c>
      <c r="C20" s="228" t="s">
        <v>1465</v>
      </c>
      <c r="D20" s="430">
        <v>10</v>
      </c>
      <c r="E20" s="229" t="s">
        <v>40</v>
      </c>
      <c r="F20" s="437"/>
      <c r="G20" s="437"/>
      <c r="H20" s="437">
        <f t="shared" si="0"/>
        <v>0</v>
      </c>
      <c r="I20" s="336"/>
    </row>
    <row r="21" spans="1:9" s="337" customFormat="1" ht="82.8">
      <c r="A21" s="227">
        <v>6</v>
      </c>
      <c r="B21" s="108" t="s">
        <v>572</v>
      </c>
      <c r="C21" s="228" t="s">
        <v>1239</v>
      </c>
      <c r="D21" s="430">
        <v>8</v>
      </c>
      <c r="E21" s="229" t="s">
        <v>564</v>
      </c>
      <c r="F21" s="437"/>
      <c r="G21" s="437"/>
      <c r="H21" s="437">
        <f t="shared" si="0"/>
        <v>0</v>
      </c>
      <c r="I21" s="336"/>
    </row>
    <row r="22" spans="1:9" s="337" customFormat="1" ht="82.8">
      <c r="A22" s="227">
        <v>7</v>
      </c>
      <c r="B22" s="108" t="s">
        <v>573</v>
      </c>
      <c r="C22" s="228" t="s">
        <v>1239</v>
      </c>
      <c r="D22" s="430">
        <v>6</v>
      </c>
      <c r="E22" s="229" t="s">
        <v>564</v>
      </c>
      <c r="F22" s="437"/>
      <c r="G22" s="437"/>
      <c r="H22" s="437">
        <f t="shared" si="0"/>
        <v>0</v>
      </c>
      <c r="I22" s="336"/>
    </row>
    <row r="23" spans="1:9" s="337" customFormat="1" ht="82.8">
      <c r="A23" s="227">
        <v>8</v>
      </c>
      <c r="B23" s="108" t="s">
        <v>574</v>
      </c>
      <c r="C23" s="228" t="s">
        <v>1239</v>
      </c>
      <c r="D23" s="430">
        <v>6</v>
      </c>
      <c r="E23" s="229" t="s">
        <v>564</v>
      </c>
      <c r="F23" s="437"/>
      <c r="G23" s="437"/>
      <c r="H23" s="437">
        <f t="shared" si="0"/>
        <v>0</v>
      </c>
      <c r="I23" s="336"/>
    </row>
    <row r="24" spans="1:9" s="337" customFormat="1" ht="82.8">
      <c r="A24" s="227">
        <v>9</v>
      </c>
      <c r="B24" s="108" t="s">
        <v>575</v>
      </c>
      <c r="C24" s="228" t="s">
        <v>1239</v>
      </c>
      <c r="D24" s="430">
        <f>10+10</f>
        <v>20</v>
      </c>
      <c r="E24" s="229" t="s">
        <v>564</v>
      </c>
      <c r="F24" s="437"/>
      <c r="G24" s="437"/>
      <c r="H24" s="437">
        <f t="shared" si="0"/>
        <v>0</v>
      </c>
      <c r="I24" s="336"/>
    </row>
    <row r="25" spans="1:9" s="337" customFormat="1" ht="69">
      <c r="A25" s="227">
        <v>10</v>
      </c>
      <c r="B25" s="108" t="s">
        <v>576</v>
      </c>
      <c r="C25" s="228" t="s">
        <v>1240</v>
      </c>
      <c r="D25" s="430">
        <v>10</v>
      </c>
      <c r="E25" s="229" t="s">
        <v>564</v>
      </c>
      <c r="F25" s="437"/>
      <c r="G25" s="437"/>
      <c r="H25" s="437">
        <f t="shared" si="0"/>
        <v>0</v>
      </c>
      <c r="I25" s="336"/>
    </row>
    <row r="26" spans="1:9" s="337" customFormat="1" ht="18.600000000000001" customHeight="1">
      <c r="A26" s="357">
        <v>11</v>
      </c>
      <c r="B26" s="165" t="s">
        <v>577</v>
      </c>
      <c r="C26" s="228"/>
      <c r="D26" s="430"/>
      <c r="E26" s="229"/>
      <c r="F26" s="437"/>
      <c r="G26" s="437"/>
      <c r="H26" s="437"/>
      <c r="I26" s="353"/>
    </row>
    <row r="27" spans="1:9" s="230" customFormat="1" ht="32.4" customHeight="1">
      <c r="A27" s="227">
        <v>11.1</v>
      </c>
      <c r="B27" s="108" t="s">
        <v>1241</v>
      </c>
      <c r="C27" s="228" t="s">
        <v>578</v>
      </c>
      <c r="D27" s="430">
        <f>D28*4</f>
        <v>1556</v>
      </c>
      <c r="E27" s="229" t="s">
        <v>5</v>
      </c>
      <c r="F27" s="437"/>
      <c r="G27" s="437"/>
      <c r="H27" s="437">
        <f t="shared" si="0"/>
        <v>0</v>
      </c>
      <c r="I27" s="353"/>
    </row>
    <row r="28" spans="1:9" s="230" customFormat="1" ht="32.4" customHeight="1">
      <c r="A28" s="227">
        <v>11.2</v>
      </c>
      <c r="B28" s="108" t="s">
        <v>579</v>
      </c>
      <c r="C28" s="228" t="s">
        <v>578</v>
      </c>
      <c r="D28" s="430">
        <v>389</v>
      </c>
      <c r="E28" s="229" t="s">
        <v>5</v>
      </c>
      <c r="F28" s="437"/>
      <c r="G28" s="437"/>
      <c r="H28" s="437">
        <f t="shared" si="0"/>
        <v>0</v>
      </c>
      <c r="I28" s="336"/>
    </row>
    <row r="29" spans="1:9" s="230" customFormat="1" ht="18.600000000000001" customHeight="1">
      <c r="A29" s="227">
        <v>11.3</v>
      </c>
      <c r="B29" s="108" t="s">
        <v>1242</v>
      </c>
      <c r="C29" s="228" t="s">
        <v>1243</v>
      </c>
      <c r="D29" s="430">
        <v>48</v>
      </c>
      <c r="E29" s="229" t="s">
        <v>5</v>
      </c>
      <c r="F29" s="437"/>
      <c r="G29" s="437"/>
      <c r="H29" s="437">
        <f t="shared" si="0"/>
        <v>0</v>
      </c>
      <c r="I29" s="336"/>
    </row>
    <row r="30" spans="1:9" s="230" customFormat="1" ht="18.600000000000001" customHeight="1">
      <c r="A30" s="227">
        <v>11.4</v>
      </c>
      <c r="B30" s="108" t="s">
        <v>1244</v>
      </c>
      <c r="C30" s="228"/>
      <c r="D30" s="430">
        <v>1</v>
      </c>
      <c r="E30" s="229" t="s">
        <v>564</v>
      </c>
      <c r="F30" s="437"/>
      <c r="G30" s="437"/>
      <c r="H30" s="437">
        <f t="shared" si="0"/>
        <v>0</v>
      </c>
      <c r="I30" s="336"/>
    </row>
    <row r="31" spans="1:9" s="230" customFormat="1" ht="18.600000000000001" customHeight="1">
      <c r="A31" s="227">
        <v>11.5</v>
      </c>
      <c r="B31" s="108" t="s">
        <v>1245</v>
      </c>
      <c r="C31" s="228"/>
      <c r="D31" s="430">
        <v>3</v>
      </c>
      <c r="E31" s="229" t="s">
        <v>564</v>
      </c>
      <c r="F31" s="437"/>
      <c r="G31" s="437"/>
      <c r="H31" s="437">
        <f t="shared" si="0"/>
        <v>0</v>
      </c>
      <c r="I31" s="336"/>
    </row>
    <row r="32" spans="1:9" s="230" customFormat="1" ht="18.600000000000001" customHeight="1">
      <c r="A32" s="227">
        <v>11.6</v>
      </c>
      <c r="B32" s="108" t="s">
        <v>1246</v>
      </c>
      <c r="C32" s="228"/>
      <c r="D32" s="430">
        <v>1</v>
      </c>
      <c r="E32" s="229" t="s">
        <v>564</v>
      </c>
      <c r="F32" s="437"/>
      <c r="G32" s="437"/>
      <c r="H32" s="437">
        <f t="shared" si="0"/>
        <v>0</v>
      </c>
      <c r="I32" s="336"/>
    </row>
    <row r="33" spans="1:9" s="230" customFormat="1" ht="18.600000000000001" customHeight="1">
      <c r="A33" s="227">
        <v>11.7</v>
      </c>
      <c r="B33" s="108" t="s">
        <v>1247</v>
      </c>
      <c r="C33" s="228"/>
      <c r="D33" s="430">
        <v>3</v>
      </c>
      <c r="E33" s="229" t="s">
        <v>564</v>
      </c>
      <c r="F33" s="437"/>
      <c r="G33" s="437"/>
      <c r="H33" s="437">
        <f t="shared" si="0"/>
        <v>0</v>
      </c>
      <c r="I33" s="336"/>
    </row>
    <row r="34" spans="1:9" s="230" customFormat="1" ht="18.600000000000001" customHeight="1">
      <c r="A34" s="227">
        <v>11.8</v>
      </c>
      <c r="B34" s="108" t="s">
        <v>1248</v>
      </c>
      <c r="C34" s="228" t="s">
        <v>1249</v>
      </c>
      <c r="D34" s="430">
        <v>1</v>
      </c>
      <c r="E34" s="229" t="s">
        <v>564</v>
      </c>
      <c r="F34" s="437"/>
      <c r="G34" s="437"/>
      <c r="H34" s="437">
        <f t="shared" si="0"/>
        <v>0</v>
      </c>
      <c r="I34" s="336"/>
    </row>
    <row r="35" spans="1:9" s="230" customFormat="1" ht="18.600000000000001" customHeight="1">
      <c r="A35" s="227">
        <v>11.8</v>
      </c>
      <c r="B35" s="108" t="s">
        <v>1250</v>
      </c>
      <c r="C35" s="228" t="s">
        <v>1251</v>
      </c>
      <c r="D35" s="430">
        <v>3</v>
      </c>
      <c r="E35" s="229" t="s">
        <v>564</v>
      </c>
      <c r="F35" s="437"/>
      <c r="G35" s="437"/>
      <c r="H35" s="437">
        <f t="shared" si="0"/>
        <v>0</v>
      </c>
      <c r="I35" s="336"/>
    </row>
    <row r="36" spans="1:9" s="230" customFormat="1" ht="18.600000000000001" customHeight="1">
      <c r="A36" s="227">
        <v>11.1</v>
      </c>
      <c r="B36" s="108" t="s">
        <v>1252</v>
      </c>
      <c r="C36" s="228" t="s">
        <v>606</v>
      </c>
      <c r="D36" s="430">
        <v>1</v>
      </c>
      <c r="E36" s="229" t="s">
        <v>40</v>
      </c>
      <c r="F36" s="437"/>
      <c r="G36" s="437"/>
      <c r="H36" s="437">
        <f t="shared" si="0"/>
        <v>0</v>
      </c>
      <c r="I36" s="336"/>
    </row>
    <row r="37" spans="1:9" s="230" customFormat="1" ht="18.600000000000001" customHeight="1">
      <c r="A37" s="227">
        <v>11.11</v>
      </c>
      <c r="B37" s="108" t="s">
        <v>1234</v>
      </c>
      <c r="C37" s="228" t="s">
        <v>582</v>
      </c>
      <c r="D37" s="430">
        <v>1</v>
      </c>
      <c r="E37" s="229" t="s">
        <v>562</v>
      </c>
      <c r="F37" s="437"/>
      <c r="G37" s="437"/>
      <c r="H37" s="437">
        <f t="shared" si="0"/>
        <v>0</v>
      </c>
      <c r="I37" s="336"/>
    </row>
    <row r="38" spans="1:9" s="337" customFormat="1" ht="32.4" customHeight="1">
      <c r="A38" s="227">
        <v>12</v>
      </c>
      <c r="B38" s="108" t="s">
        <v>1253</v>
      </c>
      <c r="C38" s="228" t="s">
        <v>578</v>
      </c>
      <c r="D38" s="430">
        <v>16830</v>
      </c>
      <c r="E38" s="229" t="s">
        <v>5</v>
      </c>
      <c r="F38" s="437"/>
      <c r="G38" s="437"/>
      <c r="H38" s="437">
        <f t="shared" si="0"/>
        <v>0</v>
      </c>
      <c r="I38" s="354"/>
    </row>
    <row r="39" spans="1:9" s="337" customFormat="1" ht="32.4" customHeight="1">
      <c r="A39" s="227">
        <v>13</v>
      </c>
      <c r="B39" s="108" t="s">
        <v>1254</v>
      </c>
      <c r="C39" s="228" t="s">
        <v>578</v>
      </c>
      <c r="D39" s="430">
        <v>3000</v>
      </c>
      <c r="E39" s="229" t="s">
        <v>5</v>
      </c>
      <c r="F39" s="437"/>
      <c r="G39" s="437"/>
      <c r="H39" s="437">
        <f t="shared" si="0"/>
        <v>0</v>
      </c>
      <c r="I39" s="336"/>
    </row>
    <row r="40" spans="1:9" s="337" customFormat="1" ht="32.4" customHeight="1">
      <c r="A40" s="227">
        <v>14</v>
      </c>
      <c r="B40" s="108" t="s">
        <v>1255</v>
      </c>
      <c r="C40" s="228" t="s">
        <v>578</v>
      </c>
      <c r="D40" s="430">
        <v>3800</v>
      </c>
      <c r="E40" s="229" t="s">
        <v>5</v>
      </c>
      <c r="F40" s="437"/>
      <c r="G40" s="437"/>
      <c r="H40" s="437">
        <f t="shared" si="0"/>
        <v>0</v>
      </c>
      <c r="I40" s="336"/>
    </row>
    <row r="41" spans="1:9" s="337" customFormat="1" ht="18.600000000000001" customHeight="1">
      <c r="A41" s="227">
        <v>15</v>
      </c>
      <c r="B41" s="108" t="s">
        <v>580</v>
      </c>
      <c r="C41" s="228" t="s">
        <v>1256</v>
      </c>
      <c r="D41" s="430">
        <v>1467</v>
      </c>
      <c r="E41" s="229" t="s">
        <v>5</v>
      </c>
      <c r="F41" s="437"/>
      <c r="G41" s="437"/>
      <c r="H41" s="437">
        <f t="shared" si="0"/>
        <v>0</v>
      </c>
      <c r="I41" s="336"/>
    </row>
    <row r="42" spans="1:9" s="337" customFormat="1" ht="18.600000000000001" customHeight="1">
      <c r="A42" s="227">
        <v>16</v>
      </c>
      <c r="B42" s="108" t="s">
        <v>581</v>
      </c>
      <c r="C42" s="228" t="s">
        <v>1256</v>
      </c>
      <c r="D42" s="430">
        <v>210</v>
      </c>
      <c r="E42" s="229" t="s">
        <v>5</v>
      </c>
      <c r="F42" s="437"/>
      <c r="G42" s="437"/>
      <c r="H42" s="437">
        <f t="shared" si="0"/>
        <v>0</v>
      </c>
      <c r="I42" s="336"/>
    </row>
    <row r="43" spans="1:9" s="337" customFormat="1" ht="18.600000000000001" customHeight="1">
      <c r="A43" s="227">
        <v>17</v>
      </c>
      <c r="B43" s="108" t="s">
        <v>1257</v>
      </c>
      <c r="C43" s="228" t="s">
        <v>1256</v>
      </c>
      <c r="D43" s="430">
        <v>400</v>
      </c>
      <c r="E43" s="229" t="s">
        <v>5</v>
      </c>
      <c r="F43" s="437"/>
      <c r="G43" s="437"/>
      <c r="H43" s="437">
        <f t="shared" si="0"/>
        <v>0</v>
      </c>
      <c r="I43" s="336"/>
    </row>
    <row r="44" spans="1:9" s="337" customFormat="1" ht="18.600000000000001" customHeight="1">
      <c r="A44" s="227">
        <v>18</v>
      </c>
      <c r="B44" s="108" t="s">
        <v>1258</v>
      </c>
      <c r="C44" s="228" t="s">
        <v>1256</v>
      </c>
      <c r="D44" s="430">
        <f>D41/3</f>
        <v>489</v>
      </c>
      <c r="E44" s="229" t="s">
        <v>564</v>
      </c>
      <c r="F44" s="437"/>
      <c r="G44" s="437"/>
      <c r="H44" s="437">
        <f t="shared" si="0"/>
        <v>0</v>
      </c>
      <c r="I44" s="336"/>
    </row>
    <row r="45" spans="1:9" s="337" customFormat="1" ht="18.600000000000001" customHeight="1">
      <c r="A45" s="227">
        <v>19</v>
      </c>
      <c r="B45" s="108" t="s">
        <v>1259</v>
      </c>
      <c r="C45" s="228" t="s">
        <v>1256</v>
      </c>
      <c r="D45" s="430">
        <f>D42/3</f>
        <v>70</v>
      </c>
      <c r="E45" s="229" t="s">
        <v>564</v>
      </c>
      <c r="F45" s="437"/>
      <c r="G45" s="437"/>
      <c r="H45" s="437">
        <f t="shared" si="0"/>
        <v>0</v>
      </c>
      <c r="I45" s="336"/>
    </row>
    <row r="46" spans="1:9" s="337" customFormat="1" ht="18.600000000000001" customHeight="1">
      <c r="A46" s="227">
        <v>20</v>
      </c>
      <c r="B46" s="108" t="s">
        <v>1260</v>
      </c>
      <c r="C46" s="228" t="s">
        <v>582</v>
      </c>
      <c r="D46" s="430">
        <f>30+161*2+10</f>
        <v>362</v>
      </c>
      <c r="E46" s="229" t="s">
        <v>5</v>
      </c>
      <c r="F46" s="437"/>
      <c r="G46" s="437"/>
      <c r="H46" s="437">
        <f t="shared" si="0"/>
        <v>0</v>
      </c>
      <c r="I46" s="336"/>
    </row>
    <row r="47" spans="1:9" s="337" customFormat="1" ht="18.600000000000001" customHeight="1">
      <c r="A47" s="227">
        <v>21</v>
      </c>
      <c r="B47" s="108" t="s">
        <v>1261</v>
      </c>
      <c r="C47" s="228" t="s">
        <v>582</v>
      </c>
      <c r="D47" s="430">
        <f>99*5</f>
        <v>495</v>
      </c>
      <c r="E47" s="229" t="s">
        <v>5</v>
      </c>
      <c r="F47" s="437"/>
      <c r="G47" s="437"/>
      <c r="H47" s="437">
        <f t="shared" si="0"/>
        <v>0</v>
      </c>
      <c r="I47" s="336"/>
    </row>
    <row r="48" spans="1:9" s="337" customFormat="1" ht="18.600000000000001" customHeight="1">
      <c r="A48" s="227">
        <v>22</v>
      </c>
      <c r="B48" s="108" t="s">
        <v>1262</v>
      </c>
      <c r="C48" s="228" t="s">
        <v>582</v>
      </c>
      <c r="D48" s="430">
        <v>46</v>
      </c>
      <c r="E48" s="229" t="s">
        <v>5</v>
      </c>
      <c r="F48" s="437"/>
      <c r="G48" s="437"/>
      <c r="H48" s="437">
        <f t="shared" si="0"/>
        <v>0</v>
      </c>
      <c r="I48" s="336"/>
    </row>
    <row r="49" spans="1:9" s="337" customFormat="1" ht="18.600000000000001" customHeight="1">
      <c r="A49" s="227">
        <v>23</v>
      </c>
      <c r="B49" s="108" t="s">
        <v>1263</v>
      </c>
      <c r="C49" s="228" t="s">
        <v>582</v>
      </c>
      <c r="D49" s="430">
        <f>110*3.77</f>
        <v>414.7</v>
      </c>
      <c r="E49" s="229" t="s">
        <v>3</v>
      </c>
      <c r="F49" s="437"/>
      <c r="G49" s="437"/>
      <c r="H49" s="437">
        <f t="shared" si="0"/>
        <v>0</v>
      </c>
      <c r="I49" s="336"/>
    </row>
    <row r="50" spans="1:9" s="337" customFormat="1" ht="18.600000000000001" customHeight="1">
      <c r="A50" s="227">
        <v>24</v>
      </c>
      <c r="B50" s="108" t="s">
        <v>1264</v>
      </c>
      <c r="C50" s="228" t="s">
        <v>582</v>
      </c>
      <c r="D50" s="430">
        <v>115</v>
      </c>
      <c r="E50" s="229" t="s">
        <v>601</v>
      </c>
      <c r="F50" s="437"/>
      <c r="G50" s="437"/>
      <c r="H50" s="437">
        <f t="shared" si="0"/>
        <v>0</v>
      </c>
      <c r="I50" s="336"/>
    </row>
    <row r="51" spans="1:9" s="356" customFormat="1" ht="18.600000000000001" customHeight="1">
      <c r="A51" s="227">
        <v>25</v>
      </c>
      <c r="B51" s="355" t="s">
        <v>1265</v>
      </c>
      <c r="C51" s="228" t="s">
        <v>1266</v>
      </c>
      <c r="D51" s="430">
        <v>5</v>
      </c>
      <c r="E51" s="229" t="s">
        <v>1267</v>
      </c>
      <c r="F51" s="437"/>
      <c r="G51" s="437"/>
      <c r="H51" s="437">
        <f t="shared" si="0"/>
        <v>0</v>
      </c>
      <c r="I51" s="336"/>
    </row>
    <row r="52" spans="1:9" s="356" customFormat="1" ht="18.600000000000001" customHeight="1">
      <c r="A52" s="227">
        <v>26</v>
      </c>
      <c r="B52" s="355" t="s">
        <v>1268</v>
      </c>
      <c r="C52" s="228" t="s">
        <v>1266</v>
      </c>
      <c r="D52" s="430">
        <v>1</v>
      </c>
      <c r="E52" s="229" t="s">
        <v>1269</v>
      </c>
      <c r="F52" s="437"/>
      <c r="G52" s="437"/>
      <c r="H52" s="437">
        <f t="shared" si="0"/>
        <v>0</v>
      </c>
      <c r="I52" s="336"/>
    </row>
    <row r="53" spans="1:9" s="356" customFormat="1" ht="18.600000000000001" customHeight="1">
      <c r="A53" s="227">
        <v>27</v>
      </c>
      <c r="B53" s="355" t="s">
        <v>1270</v>
      </c>
      <c r="C53" s="228" t="s">
        <v>1271</v>
      </c>
      <c r="D53" s="430">
        <v>5</v>
      </c>
      <c r="E53" s="229" t="s">
        <v>601</v>
      </c>
      <c r="F53" s="437"/>
      <c r="G53" s="437"/>
      <c r="H53" s="437">
        <f t="shared" si="0"/>
        <v>0</v>
      </c>
      <c r="I53" s="336"/>
    </row>
    <row r="54" spans="1:9" s="337" customFormat="1" ht="18.600000000000001" customHeight="1">
      <c r="A54" s="227">
        <v>28</v>
      </c>
      <c r="B54" s="108" t="s">
        <v>1272</v>
      </c>
      <c r="C54" s="228" t="s">
        <v>582</v>
      </c>
      <c r="D54" s="430">
        <v>1</v>
      </c>
      <c r="E54" s="229" t="s">
        <v>562</v>
      </c>
      <c r="F54" s="437"/>
      <c r="G54" s="437"/>
      <c r="H54" s="437">
        <f t="shared" si="0"/>
        <v>0</v>
      </c>
      <c r="I54" s="336"/>
    </row>
    <row r="55" spans="1:9" s="337" customFormat="1" ht="19.2" customHeight="1">
      <c r="A55" s="227"/>
      <c r="B55" s="108"/>
      <c r="C55" s="228"/>
      <c r="D55" s="430"/>
      <c r="E55" s="229"/>
      <c r="F55" s="437"/>
      <c r="G55" s="437"/>
      <c r="H55" s="437"/>
      <c r="I55" s="336"/>
    </row>
    <row r="56" spans="1:9" s="337" customFormat="1" ht="19.2" customHeight="1">
      <c r="A56" s="357" t="s">
        <v>39</v>
      </c>
      <c r="B56" s="165" t="s">
        <v>583</v>
      </c>
      <c r="C56" s="358"/>
      <c r="D56" s="431"/>
      <c r="E56" s="359"/>
      <c r="F56" s="437"/>
      <c r="G56" s="437"/>
      <c r="H56" s="437"/>
      <c r="I56" s="336"/>
    </row>
    <row r="57" spans="1:9" s="337" customFormat="1" ht="32.4" customHeight="1">
      <c r="A57" s="227">
        <v>1</v>
      </c>
      <c r="B57" s="108" t="s">
        <v>584</v>
      </c>
      <c r="C57" s="228" t="s">
        <v>585</v>
      </c>
      <c r="D57" s="430">
        <v>3</v>
      </c>
      <c r="E57" s="229" t="s">
        <v>40</v>
      </c>
      <c r="F57" s="437"/>
      <c r="G57" s="437"/>
      <c r="H57" s="437">
        <f t="shared" si="0"/>
        <v>0</v>
      </c>
      <c r="I57" s="336"/>
    </row>
    <row r="58" spans="1:9" s="337" customFormat="1" ht="61.95" customHeight="1">
      <c r="A58" s="227">
        <v>2</v>
      </c>
      <c r="B58" s="108" t="s">
        <v>586</v>
      </c>
      <c r="C58" s="228" t="s">
        <v>1466</v>
      </c>
      <c r="D58" s="430">
        <v>1</v>
      </c>
      <c r="E58" s="229" t="s">
        <v>564</v>
      </c>
      <c r="F58" s="437"/>
      <c r="G58" s="437"/>
      <c r="H58" s="437">
        <f t="shared" si="0"/>
        <v>0</v>
      </c>
      <c r="I58" s="336"/>
    </row>
    <row r="59" spans="1:9" s="337" customFormat="1" ht="32.4" customHeight="1">
      <c r="A59" s="227">
        <v>3</v>
      </c>
      <c r="B59" s="108" t="s">
        <v>587</v>
      </c>
      <c r="C59" s="228" t="s">
        <v>588</v>
      </c>
      <c r="D59" s="430">
        <v>57</v>
      </c>
      <c r="E59" s="229" t="s">
        <v>5</v>
      </c>
      <c r="F59" s="437"/>
      <c r="G59" s="437"/>
      <c r="H59" s="437">
        <f t="shared" si="0"/>
        <v>0</v>
      </c>
      <c r="I59" s="336"/>
    </row>
    <row r="60" spans="1:9" s="337" customFormat="1" ht="32.4" customHeight="1">
      <c r="A60" s="227">
        <v>4</v>
      </c>
      <c r="B60" s="108" t="s">
        <v>589</v>
      </c>
      <c r="C60" s="228" t="s">
        <v>590</v>
      </c>
      <c r="D60" s="430">
        <v>57</v>
      </c>
      <c r="E60" s="229" t="s">
        <v>5</v>
      </c>
      <c r="F60" s="437"/>
      <c r="G60" s="437"/>
      <c r="H60" s="437">
        <f t="shared" si="0"/>
        <v>0</v>
      </c>
      <c r="I60" s="336"/>
    </row>
    <row r="61" spans="1:9" s="337" customFormat="1" ht="32.4" customHeight="1">
      <c r="A61" s="227">
        <v>5</v>
      </c>
      <c r="B61" s="108" t="s">
        <v>591</v>
      </c>
      <c r="C61" s="228" t="s">
        <v>592</v>
      </c>
      <c r="D61" s="430">
        <v>15</v>
      </c>
      <c r="E61" s="229" t="s">
        <v>5</v>
      </c>
      <c r="F61" s="437"/>
      <c r="G61" s="437"/>
      <c r="H61" s="437">
        <f t="shared" si="0"/>
        <v>0</v>
      </c>
      <c r="I61" s="336"/>
    </row>
    <row r="62" spans="1:9" s="337" customFormat="1" ht="32.4" customHeight="1">
      <c r="A62" s="227">
        <v>6</v>
      </c>
      <c r="B62" s="108" t="s">
        <v>593</v>
      </c>
      <c r="C62" s="228" t="s">
        <v>592</v>
      </c>
      <c r="D62" s="430">
        <v>24</v>
      </c>
      <c r="E62" s="229" t="s">
        <v>5</v>
      </c>
      <c r="F62" s="437"/>
      <c r="G62" s="437"/>
      <c r="H62" s="437">
        <f t="shared" si="0"/>
        <v>0</v>
      </c>
      <c r="I62" s="336"/>
    </row>
    <row r="63" spans="1:9" s="337" customFormat="1" ht="32.4" customHeight="1">
      <c r="A63" s="227">
        <v>7</v>
      </c>
      <c r="B63" s="108" t="s">
        <v>1273</v>
      </c>
      <c r="C63" s="228" t="s">
        <v>578</v>
      </c>
      <c r="D63" s="430">
        <v>300</v>
      </c>
      <c r="E63" s="229" t="s">
        <v>5</v>
      </c>
      <c r="F63" s="437"/>
      <c r="G63" s="437"/>
      <c r="H63" s="437">
        <f t="shared" si="0"/>
        <v>0</v>
      </c>
      <c r="I63" s="336"/>
    </row>
    <row r="64" spans="1:9" s="360" customFormat="1" ht="32.4" customHeight="1">
      <c r="A64" s="227">
        <v>8</v>
      </c>
      <c r="B64" s="108" t="s">
        <v>594</v>
      </c>
      <c r="C64" s="228" t="s">
        <v>578</v>
      </c>
      <c r="D64" s="430">
        <v>60</v>
      </c>
      <c r="E64" s="229" t="s">
        <v>5</v>
      </c>
      <c r="F64" s="437"/>
      <c r="G64" s="437"/>
      <c r="H64" s="437">
        <f t="shared" si="0"/>
        <v>0</v>
      </c>
      <c r="I64" s="336"/>
    </row>
    <row r="65" spans="1:9" s="337" customFormat="1" ht="18.600000000000001" customHeight="1">
      <c r="A65" s="227">
        <v>9</v>
      </c>
      <c r="B65" s="108" t="s">
        <v>595</v>
      </c>
      <c r="C65" s="228" t="s">
        <v>592</v>
      </c>
      <c r="D65" s="430">
        <v>35</v>
      </c>
      <c r="E65" s="229" t="s">
        <v>3</v>
      </c>
      <c r="F65" s="437"/>
      <c r="G65" s="437"/>
      <c r="H65" s="437">
        <f t="shared" si="0"/>
        <v>0</v>
      </c>
      <c r="I65" s="336"/>
    </row>
    <row r="66" spans="1:9" s="337" customFormat="1" ht="32.4" customHeight="1">
      <c r="A66" s="227">
        <v>10</v>
      </c>
      <c r="B66" s="108" t="s">
        <v>596</v>
      </c>
      <c r="C66" s="228" t="s">
        <v>592</v>
      </c>
      <c r="D66" s="430">
        <v>6</v>
      </c>
      <c r="E66" s="229" t="s">
        <v>564</v>
      </c>
      <c r="F66" s="437"/>
      <c r="G66" s="437"/>
      <c r="H66" s="437">
        <f t="shared" si="0"/>
        <v>0</v>
      </c>
      <c r="I66" s="336"/>
    </row>
    <row r="67" spans="1:9" s="337" customFormat="1" ht="18.600000000000001" customHeight="1">
      <c r="A67" s="227">
        <v>11</v>
      </c>
      <c r="B67" s="108" t="s">
        <v>1274</v>
      </c>
      <c r="C67" s="228" t="s">
        <v>592</v>
      </c>
      <c r="D67" s="430">
        <v>3</v>
      </c>
      <c r="E67" s="229" t="s">
        <v>564</v>
      </c>
      <c r="F67" s="437"/>
      <c r="G67" s="437"/>
      <c r="H67" s="437">
        <f t="shared" si="0"/>
        <v>0</v>
      </c>
      <c r="I67" s="336"/>
    </row>
    <row r="68" spans="1:9" s="337" customFormat="1" ht="18.600000000000001" customHeight="1">
      <c r="A68" s="227">
        <v>12</v>
      </c>
      <c r="B68" s="108" t="s">
        <v>1275</v>
      </c>
      <c r="C68" s="228" t="s">
        <v>592</v>
      </c>
      <c r="D68" s="430">
        <v>6</v>
      </c>
      <c r="E68" s="229" t="s">
        <v>564</v>
      </c>
      <c r="F68" s="437"/>
      <c r="G68" s="437"/>
      <c r="H68" s="437">
        <f t="shared" si="0"/>
        <v>0</v>
      </c>
      <c r="I68" s="336"/>
    </row>
    <row r="69" spans="1:9" s="337" customFormat="1" ht="18.600000000000001" customHeight="1">
      <c r="A69" s="227">
        <v>13</v>
      </c>
      <c r="B69" s="108" t="s">
        <v>1276</v>
      </c>
      <c r="C69" s="228" t="s">
        <v>592</v>
      </c>
      <c r="D69" s="430">
        <v>7</v>
      </c>
      <c r="E69" s="229" t="s">
        <v>564</v>
      </c>
      <c r="F69" s="437"/>
      <c r="G69" s="437"/>
      <c r="H69" s="437">
        <f t="shared" si="0"/>
        <v>0</v>
      </c>
      <c r="I69" s="336"/>
    </row>
    <row r="70" spans="1:9" s="337" customFormat="1" ht="18.600000000000001" customHeight="1">
      <c r="A70" s="227">
        <v>14</v>
      </c>
      <c r="B70" s="108" t="s">
        <v>1277</v>
      </c>
      <c r="C70" s="228" t="s">
        <v>592</v>
      </c>
      <c r="D70" s="430">
        <v>7</v>
      </c>
      <c r="E70" s="229" t="s">
        <v>564</v>
      </c>
      <c r="F70" s="437"/>
      <c r="G70" s="437"/>
      <c r="H70" s="437">
        <f t="shared" si="0"/>
        <v>0</v>
      </c>
      <c r="I70" s="336"/>
    </row>
    <row r="71" spans="1:9" s="337" customFormat="1" ht="18.600000000000001" customHeight="1">
      <c r="A71" s="227">
        <v>15</v>
      </c>
      <c r="B71" s="108" t="s">
        <v>1278</v>
      </c>
      <c r="C71" s="228" t="s">
        <v>592</v>
      </c>
      <c r="D71" s="430">
        <v>7</v>
      </c>
      <c r="E71" s="229" t="s">
        <v>564</v>
      </c>
      <c r="F71" s="437"/>
      <c r="G71" s="437"/>
      <c r="H71" s="437">
        <f t="shared" ref="H71:H97" si="1">(F71+G71)*D71</f>
        <v>0</v>
      </c>
      <c r="I71" s="336"/>
    </row>
    <row r="72" spans="1:9" s="337" customFormat="1" ht="18.600000000000001" customHeight="1">
      <c r="A72" s="227">
        <v>16</v>
      </c>
      <c r="B72" s="108" t="s">
        <v>1279</v>
      </c>
      <c r="C72" s="228" t="s">
        <v>592</v>
      </c>
      <c r="D72" s="430">
        <v>3</v>
      </c>
      <c r="E72" s="229" t="s">
        <v>564</v>
      </c>
      <c r="F72" s="437"/>
      <c r="G72" s="437"/>
      <c r="H72" s="437">
        <f t="shared" si="1"/>
        <v>0</v>
      </c>
      <c r="I72" s="336"/>
    </row>
    <row r="73" spans="1:9" s="337" customFormat="1" ht="18.600000000000001" customHeight="1">
      <c r="A73" s="227">
        <v>17</v>
      </c>
      <c r="B73" s="108" t="s">
        <v>1280</v>
      </c>
      <c r="C73" s="228" t="s">
        <v>592</v>
      </c>
      <c r="D73" s="430">
        <v>1</v>
      </c>
      <c r="E73" s="229" t="s">
        <v>564</v>
      </c>
      <c r="F73" s="437"/>
      <c r="G73" s="437"/>
      <c r="H73" s="437">
        <f t="shared" si="1"/>
        <v>0</v>
      </c>
      <c r="I73" s="336"/>
    </row>
    <row r="74" spans="1:9" s="337" customFormat="1" ht="18.600000000000001" customHeight="1">
      <c r="A74" s="227">
        <v>18</v>
      </c>
      <c r="B74" s="108" t="s">
        <v>1281</v>
      </c>
      <c r="C74" s="228" t="s">
        <v>592</v>
      </c>
      <c r="D74" s="430">
        <v>1</v>
      </c>
      <c r="E74" s="229" t="s">
        <v>564</v>
      </c>
      <c r="F74" s="437"/>
      <c r="G74" s="437"/>
      <c r="H74" s="437">
        <f t="shared" si="1"/>
        <v>0</v>
      </c>
      <c r="I74" s="336"/>
    </row>
    <row r="75" spans="1:9" s="337" customFormat="1" ht="18.600000000000001" customHeight="1">
      <c r="A75" s="227">
        <v>19</v>
      </c>
      <c r="B75" s="108" t="s">
        <v>1282</v>
      </c>
      <c r="C75" s="228" t="s">
        <v>592</v>
      </c>
      <c r="D75" s="430">
        <v>2</v>
      </c>
      <c r="E75" s="229" t="s">
        <v>564</v>
      </c>
      <c r="F75" s="437"/>
      <c r="G75" s="437"/>
      <c r="H75" s="437">
        <f t="shared" si="1"/>
        <v>0</v>
      </c>
      <c r="I75" s="336"/>
    </row>
    <row r="76" spans="1:9" s="337" customFormat="1" ht="18.600000000000001" customHeight="1">
      <c r="A76" s="227">
        <v>20</v>
      </c>
      <c r="B76" s="108" t="s">
        <v>1283</v>
      </c>
      <c r="C76" s="228" t="s">
        <v>592</v>
      </c>
      <c r="D76" s="430">
        <v>12</v>
      </c>
      <c r="E76" s="229" t="s">
        <v>564</v>
      </c>
      <c r="F76" s="437"/>
      <c r="G76" s="437"/>
      <c r="H76" s="437">
        <f t="shared" si="1"/>
        <v>0</v>
      </c>
      <c r="I76" s="336"/>
    </row>
    <row r="77" spans="1:9" s="337" customFormat="1" ht="18.600000000000001" customHeight="1">
      <c r="A77" s="227">
        <v>21</v>
      </c>
      <c r="B77" s="108" t="s">
        <v>1284</v>
      </c>
      <c r="C77" s="228" t="s">
        <v>592</v>
      </c>
      <c r="D77" s="430">
        <v>6</v>
      </c>
      <c r="E77" s="229" t="s">
        <v>564</v>
      </c>
      <c r="F77" s="437"/>
      <c r="G77" s="437"/>
      <c r="H77" s="437">
        <f t="shared" si="1"/>
        <v>0</v>
      </c>
      <c r="I77" s="336"/>
    </row>
    <row r="78" spans="1:9" s="337" customFormat="1" ht="18.600000000000001" customHeight="1">
      <c r="A78" s="227">
        <v>22</v>
      </c>
      <c r="B78" s="108" t="s">
        <v>1285</v>
      </c>
      <c r="C78" s="228" t="s">
        <v>592</v>
      </c>
      <c r="D78" s="430">
        <v>3</v>
      </c>
      <c r="E78" s="229" t="s">
        <v>564</v>
      </c>
      <c r="F78" s="437"/>
      <c r="G78" s="437"/>
      <c r="H78" s="437">
        <f t="shared" si="1"/>
        <v>0</v>
      </c>
      <c r="I78" s="336"/>
    </row>
    <row r="79" spans="1:9" s="337" customFormat="1" ht="18.600000000000001" customHeight="1">
      <c r="A79" s="227">
        <v>23</v>
      </c>
      <c r="B79" s="108" t="s">
        <v>1286</v>
      </c>
      <c r="C79" s="228" t="s">
        <v>592</v>
      </c>
      <c r="D79" s="430">
        <v>3</v>
      </c>
      <c r="E79" s="229" t="s">
        <v>564</v>
      </c>
      <c r="F79" s="437"/>
      <c r="G79" s="437"/>
      <c r="H79" s="437">
        <f t="shared" si="1"/>
        <v>0</v>
      </c>
      <c r="I79" s="336"/>
    </row>
    <row r="80" spans="1:9" s="337" customFormat="1" ht="18.600000000000001" customHeight="1">
      <c r="A80" s="227">
        <v>24</v>
      </c>
      <c r="B80" s="108" t="s">
        <v>1287</v>
      </c>
      <c r="C80" s="228" t="s">
        <v>592</v>
      </c>
      <c r="D80" s="430">
        <v>2</v>
      </c>
      <c r="E80" s="229" t="s">
        <v>564</v>
      </c>
      <c r="F80" s="437"/>
      <c r="G80" s="437"/>
      <c r="H80" s="437">
        <f t="shared" si="1"/>
        <v>0</v>
      </c>
      <c r="I80" s="336"/>
    </row>
    <row r="81" spans="1:9" s="337" customFormat="1" ht="18.600000000000001" customHeight="1">
      <c r="A81" s="227">
        <v>25</v>
      </c>
      <c r="B81" s="108" t="s">
        <v>1288</v>
      </c>
      <c r="C81" s="228" t="s">
        <v>592</v>
      </c>
      <c r="D81" s="430">
        <v>3</v>
      </c>
      <c r="E81" s="229" t="s">
        <v>564</v>
      </c>
      <c r="F81" s="437"/>
      <c r="G81" s="437"/>
      <c r="H81" s="437">
        <f t="shared" si="1"/>
        <v>0</v>
      </c>
      <c r="I81" s="361"/>
    </row>
    <row r="82" spans="1:9" s="337" customFormat="1" ht="19.2" customHeight="1">
      <c r="A82" s="227">
        <v>26</v>
      </c>
      <c r="B82" s="108" t="s">
        <v>1467</v>
      </c>
      <c r="C82" s="228" t="s">
        <v>592</v>
      </c>
      <c r="D82" s="430">
        <v>12</v>
      </c>
      <c r="E82" s="229" t="s">
        <v>564</v>
      </c>
      <c r="F82" s="437"/>
      <c r="G82" s="437"/>
      <c r="H82" s="437">
        <f t="shared" si="1"/>
        <v>0</v>
      </c>
      <c r="I82" s="361"/>
    </row>
    <row r="83" spans="1:9" s="337" customFormat="1" ht="19.2" customHeight="1">
      <c r="A83" s="227">
        <v>27</v>
      </c>
      <c r="B83" s="108" t="s">
        <v>1468</v>
      </c>
      <c r="C83" s="228" t="s">
        <v>592</v>
      </c>
      <c r="D83" s="430">
        <v>6</v>
      </c>
      <c r="E83" s="229" t="s">
        <v>564</v>
      </c>
      <c r="F83" s="437"/>
      <c r="G83" s="437"/>
      <c r="H83" s="437">
        <f t="shared" si="1"/>
        <v>0</v>
      </c>
      <c r="I83" s="361"/>
    </row>
    <row r="84" spans="1:9" s="337" customFormat="1" ht="18.600000000000001" customHeight="1">
      <c r="A84" s="227">
        <v>28</v>
      </c>
      <c r="B84" s="108" t="s">
        <v>597</v>
      </c>
      <c r="C84" s="228" t="s">
        <v>592</v>
      </c>
      <c r="D84" s="430">
        <v>25</v>
      </c>
      <c r="E84" s="229" t="s">
        <v>5</v>
      </c>
      <c r="F84" s="437"/>
      <c r="G84" s="437"/>
      <c r="H84" s="437">
        <f t="shared" si="1"/>
        <v>0</v>
      </c>
      <c r="I84" s="336"/>
    </row>
    <row r="85" spans="1:9" s="337" customFormat="1" ht="18.600000000000001" customHeight="1">
      <c r="A85" s="227">
        <v>29</v>
      </c>
      <c r="B85" s="108" t="s">
        <v>598</v>
      </c>
      <c r="C85" s="228" t="s">
        <v>592</v>
      </c>
      <c r="D85" s="430">
        <v>50</v>
      </c>
      <c r="E85" s="229" t="s">
        <v>5</v>
      </c>
      <c r="F85" s="437"/>
      <c r="G85" s="437"/>
      <c r="H85" s="437">
        <f t="shared" si="1"/>
        <v>0</v>
      </c>
      <c r="I85" s="361"/>
    </row>
    <row r="86" spans="1:9" s="337" customFormat="1" ht="18.600000000000001" customHeight="1">
      <c r="A86" s="227">
        <v>30</v>
      </c>
      <c r="B86" s="108" t="s">
        <v>599</v>
      </c>
      <c r="C86" s="228" t="s">
        <v>592</v>
      </c>
      <c r="D86" s="430">
        <v>10</v>
      </c>
      <c r="E86" s="229" t="s">
        <v>5</v>
      </c>
      <c r="F86" s="437"/>
      <c r="G86" s="437"/>
      <c r="H86" s="437">
        <f t="shared" si="1"/>
        <v>0</v>
      </c>
      <c r="I86" s="361"/>
    </row>
    <row r="87" spans="1:9" s="337" customFormat="1" ht="18.600000000000001" customHeight="1">
      <c r="A87" s="227">
        <v>31</v>
      </c>
      <c r="B87" s="108" t="s">
        <v>600</v>
      </c>
      <c r="C87" s="228" t="s">
        <v>585</v>
      </c>
      <c r="D87" s="430">
        <v>70</v>
      </c>
      <c r="E87" s="229" t="s">
        <v>601</v>
      </c>
      <c r="F87" s="437"/>
      <c r="G87" s="437"/>
      <c r="H87" s="437">
        <f t="shared" si="1"/>
        <v>0</v>
      </c>
      <c r="I87" s="361"/>
    </row>
    <row r="88" spans="1:9" s="337" customFormat="1" ht="18.600000000000001" customHeight="1">
      <c r="A88" s="227">
        <v>32</v>
      </c>
      <c r="B88" s="108" t="s">
        <v>602</v>
      </c>
      <c r="C88" s="228" t="s">
        <v>592</v>
      </c>
      <c r="D88" s="430">
        <v>1</v>
      </c>
      <c r="E88" s="229" t="s">
        <v>564</v>
      </c>
      <c r="F88" s="437"/>
      <c r="G88" s="437"/>
      <c r="H88" s="437">
        <f t="shared" si="1"/>
        <v>0</v>
      </c>
      <c r="I88" s="361"/>
    </row>
    <row r="89" spans="1:9" s="337" customFormat="1" ht="18.600000000000001" customHeight="1">
      <c r="A89" s="227">
        <v>33</v>
      </c>
      <c r="B89" s="108" t="s">
        <v>603</v>
      </c>
      <c r="C89" s="228" t="s">
        <v>592</v>
      </c>
      <c r="D89" s="430">
        <v>2</v>
      </c>
      <c r="E89" s="229" t="s">
        <v>564</v>
      </c>
      <c r="F89" s="437"/>
      <c r="G89" s="437"/>
      <c r="H89" s="437">
        <f t="shared" si="1"/>
        <v>0</v>
      </c>
      <c r="I89" s="361"/>
    </row>
    <row r="90" spans="1:9" s="337" customFormat="1" ht="18.600000000000001" customHeight="1">
      <c r="A90" s="227">
        <v>34</v>
      </c>
      <c r="B90" s="108" t="s">
        <v>1289</v>
      </c>
      <c r="C90" s="228" t="s">
        <v>1290</v>
      </c>
      <c r="D90" s="430">
        <v>15</v>
      </c>
      <c r="E90" s="229" t="s">
        <v>1267</v>
      </c>
      <c r="F90" s="437"/>
      <c r="G90" s="437"/>
      <c r="H90" s="437">
        <f t="shared" si="1"/>
        <v>0</v>
      </c>
      <c r="I90" s="361"/>
    </row>
    <row r="91" spans="1:9" s="337" customFormat="1" ht="18.600000000000001" customHeight="1">
      <c r="A91" s="227">
        <v>35</v>
      </c>
      <c r="B91" s="108" t="s">
        <v>1291</v>
      </c>
      <c r="C91" s="228" t="s">
        <v>592</v>
      </c>
      <c r="D91" s="430">
        <f>24*9.36</f>
        <v>224.64</v>
      </c>
      <c r="E91" s="229" t="s">
        <v>3</v>
      </c>
      <c r="F91" s="437"/>
      <c r="G91" s="437"/>
      <c r="H91" s="437">
        <f t="shared" si="1"/>
        <v>0</v>
      </c>
      <c r="I91" s="361"/>
    </row>
    <row r="92" spans="1:9" s="337" customFormat="1" ht="18.600000000000001" customHeight="1">
      <c r="A92" s="227">
        <v>36</v>
      </c>
      <c r="B92" s="108" t="s">
        <v>1263</v>
      </c>
      <c r="C92" s="228" t="s">
        <v>592</v>
      </c>
      <c r="D92" s="430">
        <f>18*3.77</f>
        <v>67.86</v>
      </c>
      <c r="E92" s="229" t="s">
        <v>3</v>
      </c>
      <c r="F92" s="437"/>
      <c r="G92" s="437"/>
      <c r="H92" s="437">
        <f t="shared" si="1"/>
        <v>0</v>
      </c>
      <c r="I92" s="361"/>
    </row>
    <row r="93" spans="1:9" s="337" customFormat="1" ht="18.600000000000001" customHeight="1">
      <c r="A93" s="227">
        <v>37</v>
      </c>
      <c r="B93" s="108" t="s">
        <v>1292</v>
      </c>
      <c r="C93" s="228" t="s">
        <v>592</v>
      </c>
      <c r="D93" s="430">
        <v>100</v>
      </c>
      <c r="E93" s="229" t="s">
        <v>5</v>
      </c>
      <c r="F93" s="437"/>
      <c r="G93" s="437"/>
      <c r="H93" s="437">
        <f t="shared" si="1"/>
        <v>0</v>
      </c>
      <c r="I93" s="361"/>
    </row>
    <row r="94" spans="1:9" s="337" customFormat="1" ht="18.600000000000001" customHeight="1">
      <c r="A94" s="227">
        <v>38</v>
      </c>
      <c r="B94" s="108" t="s">
        <v>604</v>
      </c>
      <c r="C94" s="228" t="s">
        <v>592</v>
      </c>
      <c r="D94" s="430">
        <v>8</v>
      </c>
      <c r="E94" s="229" t="s">
        <v>5</v>
      </c>
      <c r="F94" s="437"/>
      <c r="G94" s="437"/>
      <c r="H94" s="437">
        <f t="shared" si="1"/>
        <v>0</v>
      </c>
      <c r="I94" s="361"/>
    </row>
    <row r="95" spans="1:9" s="337" customFormat="1" ht="18.600000000000001" customHeight="1">
      <c r="A95" s="227">
        <v>39</v>
      </c>
      <c r="B95" s="108" t="s">
        <v>605</v>
      </c>
      <c r="C95" s="228" t="s">
        <v>606</v>
      </c>
      <c r="D95" s="430">
        <v>7</v>
      </c>
      <c r="E95" s="229" t="s">
        <v>3</v>
      </c>
      <c r="F95" s="437"/>
      <c r="G95" s="437"/>
      <c r="H95" s="437">
        <f t="shared" si="1"/>
        <v>0</v>
      </c>
      <c r="I95" s="336"/>
    </row>
    <row r="96" spans="1:9" s="337" customFormat="1" ht="18.600000000000001" customHeight="1">
      <c r="A96" s="227">
        <v>40</v>
      </c>
      <c r="B96" s="108" t="s">
        <v>1293</v>
      </c>
      <c r="C96" s="228"/>
      <c r="D96" s="430">
        <v>1</v>
      </c>
      <c r="E96" s="229" t="s">
        <v>562</v>
      </c>
      <c r="F96" s="437"/>
      <c r="G96" s="437"/>
      <c r="H96" s="437">
        <f t="shared" si="1"/>
        <v>0</v>
      </c>
      <c r="I96" s="336"/>
    </row>
    <row r="97" spans="1:9" s="143" customFormat="1" ht="18.600000000000001" customHeight="1">
      <c r="A97" s="145">
        <v>41</v>
      </c>
      <c r="B97" s="86" t="s">
        <v>607</v>
      </c>
      <c r="C97" s="146"/>
      <c r="D97" s="429">
        <v>1</v>
      </c>
      <c r="E97" s="147" t="s">
        <v>562</v>
      </c>
      <c r="F97" s="437"/>
      <c r="G97" s="437"/>
      <c r="H97" s="437">
        <f t="shared" si="1"/>
        <v>0</v>
      </c>
      <c r="I97" s="144"/>
    </row>
    <row r="98" spans="1:9" ht="18.600000000000001" customHeight="1">
      <c r="A98" s="145"/>
      <c r="B98" s="86"/>
      <c r="C98" s="146"/>
      <c r="D98" s="147"/>
      <c r="E98" s="148"/>
      <c r="F98" s="434"/>
      <c r="G98" s="434"/>
      <c r="H98" s="434"/>
      <c r="I98" s="332"/>
    </row>
    <row r="99" spans="1:9" s="150" customFormat="1" ht="32.4" customHeight="1">
      <c r="A99" s="231"/>
      <c r="B99" s="232" t="s">
        <v>507</v>
      </c>
      <c r="C99" s="232"/>
      <c r="D99" s="233"/>
      <c r="E99" s="234"/>
      <c r="F99" s="435"/>
      <c r="G99" s="435"/>
      <c r="H99" s="436">
        <f>SUM(H6:H98)</f>
        <v>0</v>
      </c>
      <c r="I99" s="235"/>
    </row>
    <row r="101" spans="1:9" ht="18.600000000000001" customHeight="1">
      <c r="A101" s="333" t="s">
        <v>1373</v>
      </c>
      <c r="B101" s="333"/>
    </row>
    <row r="102" spans="1:9">
      <c r="B102" s="236"/>
    </row>
  </sheetData>
  <mergeCells count="12">
    <mergeCell ref="A3:A4"/>
    <mergeCell ref="B3:B4"/>
    <mergeCell ref="C3:C4"/>
    <mergeCell ref="D3:D4"/>
    <mergeCell ref="E3:E4"/>
    <mergeCell ref="B1:F1"/>
    <mergeCell ref="H1:I1"/>
    <mergeCell ref="B2:F2"/>
    <mergeCell ref="H2:I2"/>
    <mergeCell ref="I3:I4"/>
    <mergeCell ref="H3:H4"/>
    <mergeCell ref="F3:G3"/>
  </mergeCells>
  <printOptions horizontalCentered="1"/>
  <pageMargins left="0.15" right="0.15" top="0.5" bottom="0.35" header="0.19" footer="0.3"/>
  <pageSetup paperSize="9" scale="72" orientation="landscape" r:id="rId1"/>
  <headerFooter>
    <oddFooter>&amp;A&amp;RPage &amp;P</oddFooter>
  </headerFooter>
  <rowBreaks count="2" manualBreakCount="2">
    <brk id="19" max="16383" man="1"/>
    <brk id="84"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showGridLines="0" topLeftCell="B4" zoomScale="80" zoomScaleNormal="80" workbookViewId="0">
      <selection activeCell="G6" sqref="G6:H28"/>
    </sheetView>
  </sheetViews>
  <sheetFormatPr defaultRowHeight="13.2"/>
  <cols>
    <col min="1" max="1" width="6.6640625" customWidth="1"/>
    <col min="2" max="2" width="46.109375" customWidth="1"/>
    <col min="3" max="3" width="18.6640625" customWidth="1"/>
    <col min="4" max="4" width="14.109375" customWidth="1"/>
    <col min="5" max="6" width="13.88671875" customWidth="1"/>
    <col min="7" max="9" width="19.6640625" customWidth="1"/>
    <col min="10" max="10" width="27.33203125" customWidth="1"/>
  </cols>
  <sheetData>
    <row r="1" spans="1:10" s="285" customFormat="1" ht="41.4" customHeight="1">
      <c r="A1" s="378"/>
      <c r="B1" s="614" t="s">
        <v>1447</v>
      </c>
      <c r="C1" s="614"/>
      <c r="D1" s="614"/>
      <c r="E1" s="614"/>
      <c r="F1" s="614"/>
      <c r="G1" s="629" t="s">
        <v>1453</v>
      </c>
      <c r="H1" s="629"/>
      <c r="I1" s="641" t="s">
        <v>1461</v>
      </c>
      <c r="J1" s="642"/>
    </row>
    <row r="2" spans="1:10" s="285" customFormat="1" ht="41.4" customHeight="1">
      <c r="A2" s="406"/>
      <c r="B2" s="631" t="s">
        <v>1446</v>
      </c>
      <c r="C2" s="631"/>
      <c r="D2" s="631"/>
      <c r="E2" s="631"/>
      <c r="F2" s="631"/>
      <c r="G2" s="631"/>
      <c r="H2" s="631"/>
      <c r="I2" s="631" t="s">
        <v>1462</v>
      </c>
      <c r="J2" s="632"/>
    </row>
    <row r="3" spans="1:10" s="238" customFormat="1" ht="19.95" customHeight="1">
      <c r="A3" s="653" t="s">
        <v>1438</v>
      </c>
      <c r="B3" s="653" t="s">
        <v>1295</v>
      </c>
      <c r="C3" s="653" t="s">
        <v>1463</v>
      </c>
      <c r="D3" s="658" t="s">
        <v>1460</v>
      </c>
      <c r="E3" s="634" t="s">
        <v>11</v>
      </c>
      <c r="F3" s="633" t="s">
        <v>12</v>
      </c>
      <c r="G3" s="635" t="s">
        <v>13</v>
      </c>
      <c r="H3" s="635"/>
      <c r="I3" s="653" t="s">
        <v>1439</v>
      </c>
      <c r="J3" s="651" t="s">
        <v>14</v>
      </c>
    </row>
    <row r="4" spans="1:10" s="238" customFormat="1" ht="19.95" customHeight="1">
      <c r="A4" s="654"/>
      <c r="B4" s="654"/>
      <c r="C4" s="654"/>
      <c r="D4" s="659"/>
      <c r="E4" s="634"/>
      <c r="F4" s="633"/>
      <c r="G4" s="375" t="s">
        <v>15</v>
      </c>
      <c r="H4" s="376" t="s">
        <v>16</v>
      </c>
      <c r="I4" s="654"/>
      <c r="J4" s="652"/>
    </row>
    <row r="5" spans="1:10" s="244" customFormat="1" ht="18.600000000000001" customHeight="1">
      <c r="A5" s="239" t="s">
        <v>38</v>
      </c>
      <c r="B5" s="305" t="s">
        <v>1296</v>
      </c>
      <c r="C5" s="314"/>
      <c r="D5" s="315"/>
      <c r="E5" s="316"/>
      <c r="F5" s="316"/>
      <c r="G5" s="316"/>
      <c r="H5" s="317"/>
      <c r="I5" s="321"/>
      <c r="J5" s="424"/>
    </row>
    <row r="6" spans="1:10" s="248" customFormat="1" ht="32.4" customHeight="1">
      <c r="A6" s="245">
        <v>1</v>
      </c>
      <c r="B6" s="246" t="s">
        <v>1297</v>
      </c>
      <c r="C6" s="247" t="s">
        <v>1298</v>
      </c>
      <c r="D6" s="247" t="s">
        <v>1299</v>
      </c>
      <c r="E6" s="425">
        <v>1</v>
      </c>
      <c r="F6" s="245" t="s">
        <v>40</v>
      </c>
      <c r="G6" s="346"/>
      <c r="H6" s="347"/>
      <c r="I6" s="346">
        <f>(G6+H6)*E6</f>
        <v>0</v>
      </c>
      <c r="J6" s="245"/>
    </row>
    <row r="7" spans="1:10" s="248" customFormat="1" ht="32.4" customHeight="1">
      <c r="A7" s="245">
        <v>2</v>
      </c>
      <c r="B7" s="246" t="s">
        <v>1300</v>
      </c>
      <c r="C7" s="247" t="str">
        <f>C6</f>
        <v>Hochiki</v>
      </c>
      <c r="D7" s="247" t="s">
        <v>1299</v>
      </c>
      <c r="E7" s="425">
        <v>12</v>
      </c>
      <c r="F7" s="245" t="s">
        <v>40</v>
      </c>
      <c r="G7" s="346"/>
      <c r="H7" s="347"/>
      <c r="I7" s="346">
        <f t="shared" ref="I7:I28" si="0">(G7+H7)*E7</f>
        <v>0</v>
      </c>
      <c r="J7" s="245"/>
    </row>
    <row r="8" spans="1:10" s="248" customFormat="1" ht="32.4" customHeight="1">
      <c r="A8" s="245">
        <v>3</v>
      </c>
      <c r="B8" s="246" t="s">
        <v>1301</v>
      </c>
      <c r="C8" s="247" t="str">
        <f t="shared" ref="C8:C10" si="1">C7</f>
        <v>Hochiki</v>
      </c>
      <c r="D8" s="247" t="s">
        <v>1299</v>
      </c>
      <c r="E8" s="425">
        <v>12</v>
      </c>
      <c r="F8" s="245" t="s">
        <v>40</v>
      </c>
      <c r="G8" s="346"/>
      <c r="H8" s="347"/>
      <c r="I8" s="346">
        <f t="shared" si="0"/>
        <v>0</v>
      </c>
      <c r="J8" s="245"/>
    </row>
    <row r="9" spans="1:10" s="248" customFormat="1" ht="32.4" customHeight="1">
      <c r="A9" s="245">
        <v>4</v>
      </c>
      <c r="B9" s="246" t="s">
        <v>1302</v>
      </c>
      <c r="C9" s="247" t="str">
        <f t="shared" si="1"/>
        <v>Hochiki</v>
      </c>
      <c r="D9" s="247" t="s">
        <v>1299</v>
      </c>
      <c r="E9" s="425">
        <v>6</v>
      </c>
      <c r="F9" s="245" t="s">
        <v>40</v>
      </c>
      <c r="G9" s="346"/>
      <c r="H9" s="362"/>
      <c r="I9" s="346">
        <f t="shared" si="0"/>
        <v>0</v>
      </c>
      <c r="J9" s="245"/>
    </row>
    <row r="10" spans="1:10" s="248" customFormat="1" ht="32.4" customHeight="1">
      <c r="A10" s="245">
        <v>5</v>
      </c>
      <c r="B10" s="246" t="s">
        <v>1303</v>
      </c>
      <c r="C10" s="247" t="str">
        <f t="shared" si="1"/>
        <v>Hochiki</v>
      </c>
      <c r="D10" s="247" t="s">
        <v>1299</v>
      </c>
      <c r="E10" s="425">
        <v>8</v>
      </c>
      <c r="F10" s="245" t="s">
        <v>40</v>
      </c>
      <c r="G10" s="346"/>
      <c r="H10" s="362"/>
      <c r="I10" s="346">
        <f t="shared" si="0"/>
        <v>0</v>
      </c>
      <c r="J10" s="245"/>
    </row>
    <row r="11" spans="1:10" s="248" customFormat="1" ht="32.4" customHeight="1">
      <c r="A11" s="245">
        <v>6</v>
      </c>
      <c r="B11" s="246" t="s">
        <v>1304</v>
      </c>
      <c r="C11" s="247" t="s">
        <v>1464</v>
      </c>
      <c r="D11" s="247" t="s">
        <v>1299</v>
      </c>
      <c r="E11" s="425">
        <v>1693</v>
      </c>
      <c r="F11" s="245" t="s">
        <v>5</v>
      </c>
      <c r="G11" s="346"/>
      <c r="H11" s="362"/>
      <c r="I11" s="346">
        <f t="shared" si="0"/>
        <v>0</v>
      </c>
      <c r="J11" s="245"/>
    </row>
    <row r="12" spans="1:10" s="248" customFormat="1" ht="32.4" customHeight="1">
      <c r="A12" s="245">
        <v>7</v>
      </c>
      <c r="B12" s="246" t="s">
        <v>1305</v>
      </c>
      <c r="C12" s="247" t="s">
        <v>1464</v>
      </c>
      <c r="D12" s="247" t="s">
        <v>1299</v>
      </c>
      <c r="E12" s="425">
        <v>943</v>
      </c>
      <c r="F12" s="245" t="s">
        <v>5</v>
      </c>
      <c r="G12" s="346"/>
      <c r="H12" s="362"/>
      <c r="I12" s="346">
        <f t="shared" si="0"/>
        <v>0</v>
      </c>
      <c r="J12" s="245"/>
    </row>
    <row r="13" spans="1:10" s="248" customFormat="1" ht="32.4" customHeight="1">
      <c r="A13" s="245">
        <v>8</v>
      </c>
      <c r="B13" s="246" t="s">
        <v>1306</v>
      </c>
      <c r="C13" s="247" t="s">
        <v>1464</v>
      </c>
      <c r="D13" s="247" t="s">
        <v>1299</v>
      </c>
      <c r="E13" s="425">
        <v>260</v>
      </c>
      <c r="F13" s="245" t="s">
        <v>5</v>
      </c>
      <c r="G13" s="346"/>
      <c r="H13" s="345"/>
      <c r="I13" s="346">
        <f t="shared" si="0"/>
        <v>0</v>
      </c>
      <c r="J13" s="245"/>
    </row>
    <row r="14" spans="1:10" s="248" customFormat="1" ht="18.600000000000001" customHeight="1">
      <c r="A14" s="245">
        <v>9</v>
      </c>
      <c r="B14" s="249" t="s">
        <v>1307</v>
      </c>
      <c r="C14" s="247" t="s">
        <v>1308</v>
      </c>
      <c r="D14" s="245"/>
      <c r="E14" s="425">
        <v>2511</v>
      </c>
      <c r="F14" s="245" t="s">
        <v>5</v>
      </c>
      <c r="G14" s="346"/>
      <c r="H14" s="362"/>
      <c r="I14" s="346">
        <f t="shared" si="0"/>
        <v>0</v>
      </c>
      <c r="J14" s="245"/>
    </row>
    <row r="15" spans="1:10" s="248" customFormat="1" ht="18.600000000000001" customHeight="1">
      <c r="A15" s="245">
        <v>10</v>
      </c>
      <c r="B15" s="249" t="s">
        <v>1258</v>
      </c>
      <c r="C15" s="247" t="s">
        <v>1308</v>
      </c>
      <c r="D15" s="245"/>
      <c r="E15" s="425">
        <f>E14/3</f>
        <v>837</v>
      </c>
      <c r="F15" s="245" t="s">
        <v>564</v>
      </c>
      <c r="G15" s="346"/>
      <c r="H15" s="345"/>
      <c r="I15" s="346">
        <f t="shared" si="0"/>
        <v>0</v>
      </c>
      <c r="J15" s="245"/>
    </row>
    <row r="16" spans="1:10" s="244" customFormat="1" ht="18.600000000000001" customHeight="1">
      <c r="A16" s="245">
        <v>11</v>
      </c>
      <c r="B16" s="249" t="s">
        <v>1309</v>
      </c>
      <c r="C16" s="247" t="s">
        <v>1308</v>
      </c>
      <c r="D16" s="250"/>
      <c r="E16" s="425">
        <v>83</v>
      </c>
      <c r="F16" s="245" t="s">
        <v>5</v>
      </c>
      <c r="G16" s="346"/>
      <c r="H16" s="345"/>
      <c r="I16" s="346">
        <f t="shared" si="0"/>
        <v>0</v>
      </c>
      <c r="J16" s="250"/>
    </row>
    <row r="17" spans="1:10" s="244" customFormat="1" ht="18.600000000000001" customHeight="1">
      <c r="A17" s="245">
        <v>12</v>
      </c>
      <c r="B17" s="251" t="s">
        <v>1310</v>
      </c>
      <c r="C17" s="247" t="s">
        <v>1308</v>
      </c>
      <c r="D17" s="242"/>
      <c r="E17" s="426">
        <f>30+6</f>
        <v>36</v>
      </c>
      <c r="F17" s="243" t="s">
        <v>564</v>
      </c>
      <c r="G17" s="348"/>
      <c r="H17" s="344"/>
      <c r="I17" s="346">
        <f t="shared" si="0"/>
        <v>0</v>
      </c>
      <c r="J17" s="250"/>
    </row>
    <row r="18" spans="1:10" s="244" customFormat="1" ht="18.600000000000001" customHeight="1">
      <c r="A18" s="245">
        <v>13</v>
      </c>
      <c r="B18" s="251" t="s">
        <v>1264</v>
      </c>
      <c r="C18" s="241" t="s">
        <v>582</v>
      </c>
      <c r="D18" s="242"/>
      <c r="E18" s="426">
        <v>165</v>
      </c>
      <c r="F18" s="243" t="s">
        <v>1205</v>
      </c>
      <c r="G18" s="348"/>
      <c r="H18" s="344"/>
      <c r="I18" s="346">
        <f t="shared" si="0"/>
        <v>0</v>
      </c>
      <c r="J18" s="250"/>
    </row>
    <row r="19" spans="1:10" s="244" customFormat="1" ht="18.600000000000001" customHeight="1">
      <c r="A19" s="245">
        <v>14</v>
      </c>
      <c r="B19" s="251" t="s">
        <v>1311</v>
      </c>
      <c r="C19" s="241" t="s">
        <v>582</v>
      </c>
      <c r="D19" s="242"/>
      <c r="E19" s="426">
        <v>3</v>
      </c>
      <c r="F19" s="243" t="s">
        <v>564</v>
      </c>
      <c r="G19" s="348"/>
      <c r="H19" s="344"/>
      <c r="I19" s="346">
        <f t="shared" si="0"/>
        <v>0</v>
      </c>
      <c r="J19" s="250"/>
    </row>
    <row r="20" spans="1:10" s="244" customFormat="1" ht="18.600000000000001" customHeight="1">
      <c r="A20" s="245">
        <v>15</v>
      </c>
      <c r="B20" s="251" t="s">
        <v>1263</v>
      </c>
      <c r="C20" s="241" t="s">
        <v>582</v>
      </c>
      <c r="D20" s="242"/>
      <c r="E20" s="426">
        <f>200*3.77</f>
        <v>754</v>
      </c>
      <c r="F20" s="243" t="s">
        <v>3</v>
      </c>
      <c r="G20" s="348"/>
      <c r="H20" s="344"/>
      <c r="I20" s="346">
        <f t="shared" si="0"/>
        <v>0</v>
      </c>
      <c r="J20" s="250"/>
    </row>
    <row r="21" spans="1:10" s="244" customFormat="1" ht="18.600000000000001" customHeight="1">
      <c r="A21" s="245">
        <v>16</v>
      </c>
      <c r="B21" s="251" t="s">
        <v>1312</v>
      </c>
      <c r="C21" s="241" t="s">
        <v>582</v>
      </c>
      <c r="D21" s="242"/>
      <c r="E21" s="426">
        <v>1</v>
      </c>
      <c r="F21" s="243" t="s">
        <v>562</v>
      </c>
      <c r="G21" s="348"/>
      <c r="H21" s="344"/>
      <c r="I21" s="346">
        <f t="shared" si="0"/>
        <v>0</v>
      </c>
      <c r="J21" s="250"/>
    </row>
    <row r="22" spans="1:10" s="244" customFormat="1" ht="18.600000000000001" customHeight="1">
      <c r="A22" s="243"/>
      <c r="B22" s="251"/>
      <c r="C22" s="241"/>
      <c r="D22" s="242"/>
      <c r="E22" s="426"/>
      <c r="F22" s="243"/>
      <c r="G22" s="348"/>
      <c r="H22" s="344"/>
      <c r="I22" s="346"/>
      <c r="J22" s="250"/>
    </row>
    <row r="23" spans="1:10" s="244" customFormat="1" ht="18.600000000000001" customHeight="1">
      <c r="A23" s="258" t="s">
        <v>39</v>
      </c>
      <c r="B23" s="240" t="s">
        <v>470</v>
      </c>
      <c r="C23" s="241"/>
      <c r="D23" s="242"/>
      <c r="E23" s="426"/>
      <c r="F23" s="243"/>
      <c r="G23" s="348"/>
      <c r="H23" s="344"/>
      <c r="I23" s="346"/>
      <c r="J23" s="250"/>
    </row>
    <row r="24" spans="1:10" s="244" customFormat="1" ht="18.600000000000001" customHeight="1">
      <c r="A24" s="320">
        <v>1</v>
      </c>
      <c r="B24" s="363" t="s">
        <v>1313</v>
      </c>
      <c r="C24" s="427"/>
      <c r="D24" s="319"/>
      <c r="E24" s="419">
        <v>1</v>
      </c>
      <c r="F24" s="320" t="s">
        <v>40</v>
      </c>
      <c r="G24" s="344"/>
      <c r="H24" s="364"/>
      <c r="I24" s="346">
        <f t="shared" si="0"/>
        <v>0</v>
      </c>
      <c r="J24" s="250"/>
    </row>
    <row r="25" spans="1:10" s="244" customFormat="1" ht="18.600000000000001" customHeight="1">
      <c r="A25" s="320">
        <v>2</v>
      </c>
      <c r="B25" s="363" t="s">
        <v>1314</v>
      </c>
      <c r="C25" s="318"/>
      <c r="D25" s="319"/>
      <c r="E25" s="419">
        <v>1</v>
      </c>
      <c r="F25" s="320" t="s">
        <v>40</v>
      </c>
      <c r="G25" s="344"/>
      <c r="H25" s="364"/>
      <c r="I25" s="346">
        <f t="shared" si="0"/>
        <v>0</v>
      </c>
      <c r="J25" s="250"/>
    </row>
    <row r="26" spans="1:10" s="244" customFormat="1" ht="18.600000000000001" customHeight="1">
      <c r="A26" s="320">
        <v>3</v>
      </c>
      <c r="B26" s="363" t="s">
        <v>1315</v>
      </c>
      <c r="C26" s="318"/>
      <c r="D26" s="319"/>
      <c r="E26" s="419">
        <v>1</v>
      </c>
      <c r="F26" s="320" t="s">
        <v>40</v>
      </c>
      <c r="G26" s="344"/>
      <c r="H26" s="364"/>
      <c r="I26" s="346">
        <f t="shared" si="0"/>
        <v>0</v>
      </c>
      <c r="J26" s="250"/>
    </row>
    <row r="27" spans="1:10" s="244" customFormat="1" ht="18.600000000000001" customHeight="1">
      <c r="A27" s="320">
        <v>4</v>
      </c>
      <c r="B27" s="363" t="s">
        <v>1316</v>
      </c>
      <c r="C27" s="318"/>
      <c r="D27" s="319"/>
      <c r="E27" s="419">
        <v>1</v>
      </c>
      <c r="F27" s="320" t="s">
        <v>40</v>
      </c>
      <c r="G27" s="344"/>
      <c r="H27" s="364"/>
      <c r="I27" s="346">
        <f t="shared" si="0"/>
        <v>0</v>
      </c>
      <c r="J27" s="250"/>
    </row>
    <row r="28" spans="1:10" s="244" customFormat="1" ht="18.600000000000001" customHeight="1">
      <c r="A28" s="320">
        <v>5</v>
      </c>
      <c r="B28" s="363" t="s">
        <v>1317</v>
      </c>
      <c r="C28" s="318"/>
      <c r="D28" s="319"/>
      <c r="E28" s="419">
        <v>1</v>
      </c>
      <c r="F28" s="320" t="s">
        <v>40</v>
      </c>
      <c r="G28" s="344"/>
      <c r="H28" s="364"/>
      <c r="I28" s="346">
        <f t="shared" si="0"/>
        <v>0</v>
      </c>
      <c r="J28" s="250"/>
    </row>
    <row r="29" spans="1:10" s="193" customFormat="1" ht="18.600000000000001" customHeight="1">
      <c r="A29" s="252"/>
      <c r="B29" s="253"/>
      <c r="C29" s="254"/>
      <c r="D29" s="252"/>
      <c r="E29" s="252"/>
      <c r="F29" s="252"/>
      <c r="G29" s="350"/>
      <c r="H29" s="349"/>
      <c r="I29" s="351"/>
      <c r="J29" s="252"/>
    </row>
    <row r="30" spans="1:10" s="193" customFormat="1" ht="32.4" customHeight="1">
      <c r="A30" s="255"/>
      <c r="B30" s="655" t="s">
        <v>507</v>
      </c>
      <c r="C30" s="656"/>
      <c r="D30" s="657"/>
      <c r="E30" s="255"/>
      <c r="F30" s="255"/>
      <c r="G30" s="342"/>
      <c r="H30" s="352"/>
      <c r="I30" s="343">
        <f>SUM(I6:I29)</f>
        <v>0</v>
      </c>
      <c r="J30" s="423"/>
    </row>
    <row r="31" spans="1:10" s="193" customFormat="1" ht="13.8">
      <c r="B31" s="194"/>
      <c r="C31" s="195"/>
      <c r="H31" s="237"/>
    </row>
    <row r="32" spans="1:10" ht="13.8">
      <c r="A32" s="313" t="s">
        <v>1372</v>
      </c>
      <c r="B32" s="312"/>
      <c r="C32" s="313"/>
    </row>
  </sheetData>
  <mergeCells count="16">
    <mergeCell ref="B30:D30"/>
    <mergeCell ref="A3:A4"/>
    <mergeCell ref="B3:B4"/>
    <mergeCell ref="C3:C4"/>
    <mergeCell ref="D3:D4"/>
    <mergeCell ref="J3:J4"/>
    <mergeCell ref="I2:J2"/>
    <mergeCell ref="I1:J1"/>
    <mergeCell ref="B1:F1"/>
    <mergeCell ref="G1:H1"/>
    <mergeCell ref="B2:F2"/>
    <mergeCell ref="G2:H2"/>
    <mergeCell ref="I3:I4"/>
    <mergeCell ref="G3:H3"/>
    <mergeCell ref="E3:E4"/>
    <mergeCell ref="F3:F4"/>
  </mergeCells>
  <printOptions horizontalCentered="1"/>
  <pageMargins left="0.15" right="0.15" top="0.5" bottom="0.35" header="0.3" footer="0.3"/>
  <pageSetup paperSize="9" scale="72" orientation="landscape" r:id="rId1"/>
  <headerFooter>
    <oddFooter>&amp;A&amp;RPage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showGridLines="0" zoomScale="80" zoomScaleNormal="80" workbookViewId="0">
      <selection activeCell="F6" sqref="F6:G21"/>
    </sheetView>
  </sheetViews>
  <sheetFormatPr defaultRowHeight="13.2"/>
  <cols>
    <col min="1" max="1" width="6.6640625" customWidth="1"/>
    <col min="2" max="2" width="57.88671875" customWidth="1"/>
    <col min="3" max="3" width="14" customWidth="1"/>
    <col min="4" max="5" width="16" customWidth="1"/>
    <col min="6" max="8" width="19.6640625" customWidth="1"/>
    <col min="9" max="9" width="25.33203125" customWidth="1"/>
  </cols>
  <sheetData>
    <row r="1" spans="1:9" s="285" customFormat="1" ht="41.4" customHeight="1">
      <c r="A1" s="378"/>
      <c r="B1" s="614" t="s">
        <v>1440</v>
      </c>
      <c r="C1" s="614"/>
      <c r="D1" s="614"/>
      <c r="E1" s="614"/>
      <c r="F1" s="614"/>
      <c r="G1" s="369"/>
      <c r="H1" s="629" t="s">
        <v>1457</v>
      </c>
      <c r="I1" s="630"/>
    </row>
    <row r="2" spans="1:9" s="285" customFormat="1" ht="41.4" customHeight="1">
      <c r="A2" s="380"/>
      <c r="B2" s="662" t="s">
        <v>1445</v>
      </c>
      <c r="C2" s="662"/>
      <c r="D2" s="662"/>
      <c r="E2" s="662"/>
      <c r="F2" s="662"/>
      <c r="G2" s="372"/>
      <c r="H2" s="631" t="s">
        <v>1458</v>
      </c>
      <c r="I2" s="632"/>
    </row>
    <row r="3" spans="1:9" s="374" customFormat="1" ht="19.95" customHeight="1">
      <c r="A3" s="633" t="s">
        <v>1438</v>
      </c>
      <c r="B3" s="633" t="s">
        <v>10</v>
      </c>
      <c r="C3" s="660" t="s">
        <v>1443</v>
      </c>
      <c r="D3" s="633" t="s">
        <v>11</v>
      </c>
      <c r="E3" s="634" t="s">
        <v>12</v>
      </c>
      <c r="F3" s="635" t="s">
        <v>13</v>
      </c>
      <c r="G3" s="635"/>
      <c r="H3" s="634" t="s">
        <v>1439</v>
      </c>
      <c r="I3" s="634" t="s">
        <v>14</v>
      </c>
    </row>
    <row r="4" spans="1:9" s="377" customFormat="1" ht="19.95" customHeight="1">
      <c r="A4" s="633"/>
      <c r="B4" s="633"/>
      <c r="C4" s="661"/>
      <c r="D4" s="633"/>
      <c r="E4" s="634"/>
      <c r="F4" s="375" t="s">
        <v>15</v>
      </c>
      <c r="G4" s="376" t="s">
        <v>16</v>
      </c>
      <c r="H4" s="634"/>
      <c r="I4" s="634"/>
    </row>
    <row r="5" spans="1:9" s="193" customFormat="1" ht="18.600000000000001" customHeight="1">
      <c r="A5" s="239" t="s">
        <v>38</v>
      </c>
      <c r="B5" s="305" t="s">
        <v>1296</v>
      </c>
      <c r="C5" s="306"/>
      <c r="D5" s="307"/>
      <c r="E5" s="307"/>
      <c r="F5" s="307"/>
      <c r="G5" s="307"/>
      <c r="H5" s="308"/>
      <c r="I5" s="416"/>
    </row>
    <row r="6" spans="1:9" s="268" customFormat="1" ht="51" customHeight="1">
      <c r="A6" s="15">
        <v>1</v>
      </c>
      <c r="B6" s="503" t="s">
        <v>1318</v>
      </c>
      <c r="C6" s="267" t="s">
        <v>1459</v>
      </c>
      <c r="D6" s="410">
        <v>1</v>
      </c>
      <c r="E6" s="15" t="s">
        <v>40</v>
      </c>
      <c r="F6" s="338"/>
      <c r="G6" s="338"/>
      <c r="H6" s="338">
        <f>(F6+G6)*D6</f>
        <v>0</v>
      </c>
      <c r="I6" s="15"/>
    </row>
    <row r="7" spans="1:9" s="268" customFormat="1" ht="18.600000000000001" customHeight="1">
      <c r="A7" s="15">
        <v>2</v>
      </c>
      <c r="B7" s="503" t="s">
        <v>1319</v>
      </c>
      <c r="C7" s="267"/>
      <c r="D7" s="410">
        <v>5</v>
      </c>
      <c r="E7" s="15" t="s">
        <v>1320</v>
      </c>
      <c r="F7" s="338"/>
      <c r="G7" s="338"/>
      <c r="H7" s="338">
        <f t="shared" ref="H7:H21" si="0">(F7+G7)*D7</f>
        <v>0</v>
      </c>
      <c r="I7" s="15"/>
    </row>
    <row r="8" spans="1:9" s="268" customFormat="1" ht="18.600000000000001" customHeight="1">
      <c r="A8" s="15">
        <v>3</v>
      </c>
      <c r="B8" s="503" t="s">
        <v>1321</v>
      </c>
      <c r="C8" s="267" t="s">
        <v>1322</v>
      </c>
      <c r="D8" s="410">
        <v>5</v>
      </c>
      <c r="E8" s="15" t="s">
        <v>1323</v>
      </c>
      <c r="F8" s="338"/>
      <c r="G8" s="338"/>
      <c r="H8" s="338">
        <f t="shared" si="0"/>
        <v>0</v>
      </c>
      <c r="I8" s="15"/>
    </row>
    <row r="9" spans="1:9" s="268" customFormat="1" ht="18.600000000000001" customHeight="1">
      <c r="A9" s="15">
        <v>4</v>
      </c>
      <c r="B9" s="503" t="s">
        <v>1324</v>
      </c>
      <c r="C9" s="267" t="s">
        <v>1325</v>
      </c>
      <c r="D9" s="410">
        <v>75</v>
      </c>
      <c r="E9" s="15" t="s">
        <v>5</v>
      </c>
      <c r="F9" s="338"/>
      <c r="G9" s="338"/>
      <c r="H9" s="338">
        <f t="shared" si="0"/>
        <v>0</v>
      </c>
      <c r="I9" s="15"/>
    </row>
    <row r="10" spans="1:9" s="268" customFormat="1" ht="18.600000000000001" customHeight="1">
      <c r="A10" s="15">
        <v>5</v>
      </c>
      <c r="B10" s="503" t="s">
        <v>1326</v>
      </c>
      <c r="C10" s="267" t="s">
        <v>1327</v>
      </c>
      <c r="D10" s="410">
        <v>50</v>
      </c>
      <c r="E10" s="15" t="s">
        <v>5</v>
      </c>
      <c r="F10" s="338"/>
      <c r="G10" s="338"/>
      <c r="H10" s="338">
        <f t="shared" si="0"/>
        <v>0</v>
      </c>
      <c r="I10" s="15"/>
    </row>
    <row r="11" spans="1:9" s="268" customFormat="1" ht="18.600000000000001" customHeight="1">
      <c r="A11" s="15">
        <v>6</v>
      </c>
      <c r="B11" s="503" t="s">
        <v>1328</v>
      </c>
      <c r="C11" s="267" t="s">
        <v>582</v>
      </c>
      <c r="D11" s="410">
        <v>1</v>
      </c>
      <c r="E11" s="15" t="s">
        <v>564</v>
      </c>
      <c r="F11" s="338"/>
      <c r="G11" s="338"/>
      <c r="H11" s="338">
        <f t="shared" si="0"/>
        <v>0</v>
      </c>
      <c r="I11" s="15"/>
    </row>
    <row r="12" spans="1:9" s="366" customFormat="1" ht="32.4" customHeight="1">
      <c r="A12" s="320">
        <v>7</v>
      </c>
      <c r="B12" s="365" t="s">
        <v>1329</v>
      </c>
      <c r="C12" s="318" t="s">
        <v>582</v>
      </c>
      <c r="D12" s="419">
        <v>1</v>
      </c>
      <c r="E12" s="320" t="s">
        <v>1320</v>
      </c>
      <c r="F12" s="344"/>
      <c r="G12" s="344"/>
      <c r="H12" s="338">
        <f t="shared" si="0"/>
        <v>0</v>
      </c>
      <c r="I12" s="5"/>
    </row>
    <row r="13" spans="1:9" s="366" customFormat="1" ht="18.600000000000001" customHeight="1">
      <c r="A13" s="320">
        <v>8</v>
      </c>
      <c r="B13" s="363" t="s">
        <v>1330</v>
      </c>
      <c r="C13" s="318" t="s">
        <v>582</v>
      </c>
      <c r="D13" s="419">
        <v>60</v>
      </c>
      <c r="E13" s="320" t="s">
        <v>5</v>
      </c>
      <c r="F13" s="344"/>
      <c r="G13" s="344"/>
      <c r="H13" s="338">
        <f t="shared" si="0"/>
        <v>0</v>
      </c>
      <c r="I13" s="5"/>
    </row>
    <row r="14" spans="1:9" s="366" customFormat="1" ht="18.600000000000001" customHeight="1">
      <c r="A14" s="320">
        <v>9</v>
      </c>
      <c r="B14" s="363" t="s">
        <v>1331</v>
      </c>
      <c r="C14" s="318" t="s">
        <v>582</v>
      </c>
      <c r="D14" s="419">
        <v>1</v>
      </c>
      <c r="E14" s="320" t="s">
        <v>564</v>
      </c>
      <c r="F14" s="344"/>
      <c r="G14" s="344"/>
      <c r="H14" s="338">
        <f t="shared" si="0"/>
        <v>0</v>
      </c>
      <c r="I14" s="5"/>
    </row>
    <row r="15" spans="1:9" s="366" customFormat="1" ht="18.600000000000001" customHeight="1">
      <c r="A15" s="320">
        <v>10</v>
      </c>
      <c r="B15" s="363" t="s">
        <v>1312</v>
      </c>
      <c r="C15" s="318" t="s">
        <v>582</v>
      </c>
      <c r="D15" s="419">
        <v>1</v>
      </c>
      <c r="E15" s="320" t="s">
        <v>562</v>
      </c>
      <c r="F15" s="344"/>
      <c r="G15" s="344"/>
      <c r="H15" s="338">
        <f t="shared" si="0"/>
        <v>0</v>
      </c>
      <c r="I15" s="5"/>
    </row>
    <row r="16" spans="1:9" s="366" customFormat="1" ht="18.600000000000001" customHeight="1">
      <c r="A16" s="320">
        <v>11</v>
      </c>
      <c r="B16" s="363" t="s">
        <v>1332</v>
      </c>
      <c r="C16" s="318" t="s">
        <v>582</v>
      </c>
      <c r="D16" s="419">
        <v>1</v>
      </c>
      <c r="E16" s="320" t="s">
        <v>40</v>
      </c>
      <c r="F16" s="344"/>
      <c r="G16" s="344"/>
      <c r="H16" s="338">
        <f t="shared" si="0"/>
        <v>0</v>
      </c>
      <c r="I16" s="5"/>
    </row>
    <row r="17" spans="1:9" s="299" customFormat="1" ht="18.600000000000001" customHeight="1">
      <c r="A17" s="300"/>
      <c r="B17" s="303"/>
      <c r="C17" s="302"/>
      <c r="D17" s="420"/>
      <c r="E17" s="300"/>
      <c r="F17" s="340"/>
      <c r="G17" s="340"/>
      <c r="H17" s="338"/>
      <c r="I17" s="417"/>
    </row>
    <row r="18" spans="1:9" s="299" customFormat="1" ht="18.600000000000001" customHeight="1">
      <c r="A18" s="258" t="s">
        <v>39</v>
      </c>
      <c r="B18" s="240" t="s">
        <v>470</v>
      </c>
      <c r="C18" s="302"/>
      <c r="D18" s="420"/>
      <c r="E18" s="300"/>
      <c r="F18" s="340"/>
      <c r="G18" s="340"/>
      <c r="H18" s="338"/>
      <c r="I18" s="417"/>
    </row>
    <row r="19" spans="1:9" s="268" customFormat="1" ht="18.600000000000001" customHeight="1">
      <c r="A19" s="309">
        <v>1</v>
      </c>
      <c r="B19" s="311" t="s">
        <v>1333</v>
      </c>
      <c r="C19" s="310"/>
      <c r="D19" s="421">
        <v>1</v>
      </c>
      <c r="E19" s="309" t="s">
        <v>40</v>
      </c>
      <c r="F19" s="339"/>
      <c r="G19" s="339"/>
      <c r="H19" s="338">
        <f t="shared" si="0"/>
        <v>0</v>
      </c>
      <c r="I19" s="15"/>
    </row>
    <row r="20" spans="1:9" s="268" customFormat="1" ht="18.600000000000001" customHeight="1">
      <c r="A20" s="309">
        <v>2</v>
      </c>
      <c r="B20" s="311" t="s">
        <v>1334</v>
      </c>
      <c r="C20" s="310"/>
      <c r="D20" s="421">
        <v>1</v>
      </c>
      <c r="E20" s="309" t="s">
        <v>40</v>
      </c>
      <c r="F20" s="339"/>
      <c r="G20" s="339"/>
      <c r="H20" s="338">
        <f t="shared" si="0"/>
        <v>0</v>
      </c>
      <c r="I20" s="15"/>
    </row>
    <row r="21" spans="1:9" s="268" customFormat="1" ht="18.600000000000001" customHeight="1">
      <c r="A21" s="309">
        <v>3</v>
      </c>
      <c r="B21" s="311" t="s">
        <v>1314</v>
      </c>
      <c r="C21" s="310"/>
      <c r="D21" s="421">
        <v>1</v>
      </c>
      <c r="E21" s="309" t="s">
        <v>40</v>
      </c>
      <c r="F21" s="339"/>
      <c r="G21" s="339"/>
      <c r="H21" s="338">
        <f t="shared" si="0"/>
        <v>0</v>
      </c>
      <c r="I21" s="15"/>
    </row>
    <row r="22" spans="1:9" s="299" customFormat="1" ht="18.600000000000001" customHeight="1">
      <c r="A22" s="304"/>
      <c r="B22" s="301"/>
      <c r="C22" s="302"/>
      <c r="D22" s="300"/>
      <c r="E22" s="300"/>
      <c r="F22" s="340"/>
      <c r="G22" s="340"/>
      <c r="H22" s="341"/>
      <c r="I22" s="300"/>
    </row>
    <row r="23" spans="1:9" s="299" customFormat="1" ht="32.4" customHeight="1">
      <c r="A23" s="255"/>
      <c r="B23" s="655" t="s">
        <v>507</v>
      </c>
      <c r="C23" s="656"/>
      <c r="D23" s="255"/>
      <c r="E23" s="255"/>
      <c r="F23" s="342"/>
      <c r="G23" s="342"/>
      <c r="H23" s="343">
        <f>SUM(H6:H22)</f>
        <v>0</v>
      </c>
      <c r="I23" s="418"/>
    </row>
    <row r="24" spans="1:9" s="193" customFormat="1">
      <c r="A24" s="256"/>
      <c r="B24" s="194"/>
      <c r="C24" s="195"/>
    </row>
    <row r="25" spans="1:9" ht="13.8">
      <c r="A25" s="313" t="s">
        <v>1294</v>
      </c>
      <c r="B25" s="312"/>
    </row>
  </sheetData>
  <mergeCells count="13">
    <mergeCell ref="B23:C23"/>
    <mergeCell ref="B1:F1"/>
    <mergeCell ref="H1:I1"/>
    <mergeCell ref="B2:F2"/>
    <mergeCell ref="H2:I2"/>
    <mergeCell ref="F3:G3"/>
    <mergeCell ref="H3:H4"/>
    <mergeCell ref="I3:I4"/>
    <mergeCell ref="A3:A4"/>
    <mergeCell ref="B3:B4"/>
    <mergeCell ref="C3:C4"/>
    <mergeCell ref="D3:D4"/>
    <mergeCell ref="E3:E4"/>
  </mergeCells>
  <printOptions horizontalCentered="1"/>
  <pageMargins left="0.15" right="0.15" top="0.5" bottom="0.35" header="0.3" footer="0.3"/>
  <pageSetup paperSize="9" scale="72" orientation="landscape" r:id="rId1"/>
  <headerFooter>
    <oddFooter>&amp;A&amp;RPage &amp;P</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K205"/>
  <sheetViews>
    <sheetView showGridLines="0" topLeftCell="D1" zoomScaleNormal="100" zoomScaleSheetLayoutView="70" workbookViewId="0">
      <selection activeCell="J89" sqref="J89"/>
    </sheetView>
  </sheetViews>
  <sheetFormatPr defaultColWidth="9.109375" defaultRowHeight="13.2"/>
  <cols>
    <col min="1" max="1" width="7.6640625" style="259" customWidth="1"/>
    <col min="2" max="3" width="35.88671875" style="260" customWidth="1"/>
    <col min="4" max="5" width="11.109375" style="261" customWidth="1"/>
    <col min="6" max="6" width="11.109375" style="259" customWidth="1"/>
    <col min="7" max="7" width="14.109375" style="262" customWidth="1"/>
    <col min="8" max="8" width="15.6640625" style="262" customWidth="1"/>
    <col min="9" max="9" width="19.6640625" style="262" customWidth="1"/>
    <col min="10" max="11" width="19.6640625" style="259" customWidth="1"/>
    <col min="12" max="16384" width="9.109375" style="259"/>
  </cols>
  <sheetData>
    <row r="1" spans="1:11" s="285" customFormat="1" ht="41.4" customHeight="1">
      <c r="A1" s="378"/>
      <c r="B1" s="614" t="s">
        <v>1447</v>
      </c>
      <c r="C1" s="614"/>
      <c r="D1" s="614"/>
      <c r="E1" s="614"/>
      <c r="F1" s="614"/>
      <c r="G1" s="629" t="s">
        <v>1453</v>
      </c>
      <c r="H1" s="629"/>
      <c r="I1" s="629" t="s">
        <v>1454</v>
      </c>
      <c r="J1" s="629"/>
      <c r="K1" s="630"/>
    </row>
    <row r="2" spans="1:11" s="285" customFormat="1" ht="41.4" customHeight="1">
      <c r="A2" s="406"/>
      <c r="B2" s="631" t="s">
        <v>1446</v>
      </c>
      <c r="C2" s="631"/>
      <c r="D2" s="631"/>
      <c r="E2" s="631"/>
      <c r="F2" s="631"/>
      <c r="G2" s="631"/>
      <c r="H2" s="631"/>
      <c r="I2" s="631" t="s">
        <v>1455</v>
      </c>
      <c r="J2" s="631"/>
      <c r="K2" s="632"/>
    </row>
    <row r="3" spans="1:11" s="238" customFormat="1" ht="19.95" customHeight="1">
      <c r="A3" s="653" t="s">
        <v>1438</v>
      </c>
      <c r="B3" s="653" t="s">
        <v>1001</v>
      </c>
      <c r="C3" s="653"/>
      <c r="D3" s="653" t="s">
        <v>1450</v>
      </c>
      <c r="E3" s="653" t="s">
        <v>1449</v>
      </c>
      <c r="F3" s="653" t="s">
        <v>1448</v>
      </c>
      <c r="G3" s="634" t="s">
        <v>11</v>
      </c>
      <c r="H3" s="633" t="s">
        <v>12</v>
      </c>
      <c r="I3" s="635" t="s">
        <v>13</v>
      </c>
      <c r="J3" s="635"/>
      <c r="K3" s="653" t="s">
        <v>1439</v>
      </c>
    </row>
    <row r="4" spans="1:11" s="238" customFormat="1" ht="19.95" customHeight="1">
      <c r="A4" s="654"/>
      <c r="B4" s="654"/>
      <c r="C4" s="654"/>
      <c r="D4" s="654"/>
      <c r="E4" s="654"/>
      <c r="F4" s="654"/>
      <c r="G4" s="634"/>
      <c r="H4" s="633"/>
      <c r="I4" s="375" t="s">
        <v>15</v>
      </c>
      <c r="J4" s="376" t="s">
        <v>16</v>
      </c>
      <c r="K4" s="654"/>
    </row>
    <row r="5" spans="1:11" s="200" customFormat="1" ht="51" customHeight="1">
      <c r="A5" s="196" t="s">
        <v>38</v>
      </c>
      <c r="B5" s="197" t="s">
        <v>1002</v>
      </c>
      <c r="C5" s="197" t="s">
        <v>1003</v>
      </c>
      <c r="D5" s="198"/>
      <c r="E5" s="198"/>
      <c r="F5" s="196"/>
      <c r="G5" s="199"/>
      <c r="H5" s="404"/>
      <c r="I5" s="404"/>
      <c r="J5" s="297"/>
      <c r="K5" s="297"/>
    </row>
    <row r="6" spans="1:11" s="524" customFormat="1" ht="69">
      <c r="A6" s="520">
        <v>1</v>
      </c>
      <c r="B6" s="521" t="s">
        <v>1004</v>
      </c>
      <c r="C6" s="521" t="s">
        <v>1005</v>
      </c>
      <c r="D6" s="522" t="str">
        <f>$D$7</f>
        <v>AVK, WEFLO, KVS hoặc tương đương</v>
      </c>
      <c r="E6" s="522" t="str">
        <f>$E$7</f>
        <v>EU hoặc tương đương</v>
      </c>
      <c r="F6" s="522" t="s">
        <v>1006</v>
      </c>
      <c r="G6" s="523">
        <v>1</v>
      </c>
      <c r="H6" s="520" t="s">
        <v>564</v>
      </c>
      <c r="I6" s="362"/>
      <c r="J6" s="362"/>
      <c r="K6" s="362">
        <f>(I6+J6)*G6</f>
        <v>0</v>
      </c>
    </row>
    <row r="7" spans="1:11" s="524" customFormat="1" ht="69">
      <c r="A7" s="520">
        <v>2</v>
      </c>
      <c r="B7" s="521" t="s">
        <v>1007</v>
      </c>
      <c r="C7" s="521" t="s">
        <v>1008</v>
      </c>
      <c r="D7" s="522" t="s">
        <v>1009</v>
      </c>
      <c r="E7" s="522" t="s">
        <v>1010</v>
      </c>
      <c r="F7" s="522" t="s">
        <v>1006</v>
      </c>
      <c r="G7" s="523">
        <v>5</v>
      </c>
      <c r="H7" s="520" t="s">
        <v>564</v>
      </c>
      <c r="I7" s="362"/>
      <c r="J7" s="362"/>
      <c r="K7" s="362">
        <f t="shared" ref="K7:K9" si="0">(I7+J7)*G7</f>
        <v>0</v>
      </c>
    </row>
    <row r="8" spans="1:11" s="524" customFormat="1" ht="41.4">
      <c r="A8" s="520">
        <v>3</v>
      </c>
      <c r="B8" s="521" t="s">
        <v>1506</v>
      </c>
      <c r="C8" s="521" t="s">
        <v>1507</v>
      </c>
      <c r="D8" s="522" t="s">
        <v>1505</v>
      </c>
      <c r="E8" s="522" t="s">
        <v>1018</v>
      </c>
      <c r="F8" s="522" t="s">
        <v>1006</v>
      </c>
      <c r="G8" s="523">
        <v>1</v>
      </c>
      <c r="H8" s="520" t="s">
        <v>40</v>
      </c>
      <c r="I8" s="362"/>
      <c r="J8" s="362"/>
      <c r="K8" s="362">
        <f t="shared" si="0"/>
        <v>0</v>
      </c>
    </row>
    <row r="9" spans="1:11" s="530" customFormat="1" ht="51" customHeight="1">
      <c r="A9" s="520">
        <v>5</v>
      </c>
      <c r="B9" s="518" t="s">
        <v>1012</v>
      </c>
      <c r="C9" s="525" t="s">
        <v>1359</v>
      </c>
      <c r="D9" s="526" t="s">
        <v>1013</v>
      </c>
      <c r="E9" s="527" t="s">
        <v>1014</v>
      </c>
      <c r="F9" s="528" t="s">
        <v>1006</v>
      </c>
      <c r="G9" s="523">
        <v>1</v>
      </c>
      <c r="H9" s="529" t="s">
        <v>564</v>
      </c>
      <c r="I9" s="362"/>
      <c r="J9" s="513"/>
      <c r="K9" s="362">
        <f t="shared" si="0"/>
        <v>0</v>
      </c>
    </row>
    <row r="10" spans="1:11" s="200" customFormat="1" ht="55.2">
      <c r="A10" s="201">
        <v>6</v>
      </c>
      <c r="B10" s="202" t="s">
        <v>1523</v>
      </c>
      <c r="C10" s="202" t="s">
        <v>1522</v>
      </c>
      <c r="D10" s="537"/>
      <c r="E10" s="537"/>
      <c r="F10" s="203"/>
      <c r="G10" s="411"/>
      <c r="H10" s="201"/>
      <c r="I10" s="362"/>
      <c r="J10" s="513"/>
      <c r="K10" s="362"/>
    </row>
    <row r="11" spans="1:11" s="540" customFormat="1" ht="32.4" customHeight="1">
      <c r="A11" s="538">
        <v>6.1</v>
      </c>
      <c r="B11" s="521" t="s">
        <v>1512</v>
      </c>
      <c r="C11" s="329" t="s">
        <v>1513</v>
      </c>
      <c r="D11" s="539" t="s">
        <v>1490</v>
      </c>
      <c r="E11" s="539" t="s">
        <v>1491</v>
      </c>
      <c r="F11" s="387" t="s">
        <v>1006</v>
      </c>
      <c r="G11" s="385">
        <v>15</v>
      </c>
      <c r="H11" s="328" t="s">
        <v>40</v>
      </c>
      <c r="I11" s="362"/>
      <c r="J11" s="513"/>
      <c r="K11" s="362">
        <f t="shared" ref="K11:K71" si="1">(I11+J11)*G11</f>
        <v>0</v>
      </c>
    </row>
    <row r="12" spans="1:11" s="540" customFormat="1" ht="32.4" customHeight="1">
      <c r="A12" s="538">
        <v>6.2</v>
      </c>
      <c r="B12" s="521" t="s">
        <v>1516</v>
      </c>
      <c r="C12" s="329" t="s">
        <v>1515</v>
      </c>
      <c r="D12" s="539" t="s">
        <v>1015</v>
      </c>
      <c r="E12" s="539" t="s">
        <v>1016</v>
      </c>
      <c r="F12" s="387" t="s">
        <v>1006</v>
      </c>
      <c r="G12" s="385">
        <v>15</v>
      </c>
      <c r="H12" s="328" t="s">
        <v>40</v>
      </c>
      <c r="I12" s="362"/>
      <c r="J12" s="513"/>
      <c r="K12" s="362">
        <f t="shared" si="1"/>
        <v>0</v>
      </c>
    </row>
    <row r="13" spans="1:11" s="540" customFormat="1" ht="32.4" customHeight="1">
      <c r="A13" s="538"/>
      <c r="B13" s="521" t="s">
        <v>1514</v>
      </c>
      <c r="C13" s="329" t="s">
        <v>1517</v>
      </c>
      <c r="D13" s="539" t="s">
        <v>1015</v>
      </c>
      <c r="E13" s="539" t="s">
        <v>1016</v>
      </c>
      <c r="F13" s="387" t="s">
        <v>1006</v>
      </c>
      <c r="G13" s="385">
        <v>16</v>
      </c>
      <c r="H13" s="328" t="s">
        <v>40</v>
      </c>
      <c r="I13" s="362"/>
      <c r="J13" s="513"/>
      <c r="K13" s="362"/>
    </row>
    <row r="14" spans="1:11" s="540" customFormat="1" ht="96.6">
      <c r="A14" s="538">
        <v>6.3</v>
      </c>
      <c r="B14" s="521" t="s">
        <v>1520</v>
      </c>
      <c r="C14" s="329" t="s">
        <v>1521</v>
      </c>
      <c r="D14" s="546" t="s">
        <v>1017</v>
      </c>
      <c r="E14" s="539" t="s">
        <v>1018</v>
      </c>
      <c r="F14" s="387" t="s">
        <v>1006</v>
      </c>
      <c r="G14" s="385">
        <v>15</v>
      </c>
      <c r="H14" s="328" t="s">
        <v>40</v>
      </c>
      <c r="I14" s="362"/>
      <c r="J14" s="513"/>
      <c r="K14" s="362">
        <f t="shared" si="1"/>
        <v>0</v>
      </c>
    </row>
    <row r="15" spans="1:11" s="540" customFormat="1" ht="96.6">
      <c r="A15" s="538">
        <v>7.3</v>
      </c>
      <c r="B15" s="521" t="s">
        <v>1519</v>
      </c>
      <c r="C15" s="329" t="s">
        <v>1518</v>
      </c>
      <c r="D15" s="546" t="s">
        <v>1017</v>
      </c>
      <c r="E15" s="539" t="s">
        <v>1018</v>
      </c>
      <c r="F15" s="387" t="s">
        <v>1006</v>
      </c>
      <c r="G15" s="385">
        <v>16</v>
      </c>
      <c r="H15" s="328" t="s">
        <v>40</v>
      </c>
      <c r="I15" s="362"/>
      <c r="J15" s="513"/>
      <c r="K15" s="362"/>
    </row>
    <row r="16" spans="1:11" s="540" customFormat="1" ht="32.4" customHeight="1">
      <c r="A16" s="538">
        <v>6.4</v>
      </c>
      <c r="B16" s="521" t="s">
        <v>1019</v>
      </c>
      <c r="C16" s="329" t="s">
        <v>1020</v>
      </c>
      <c r="D16" s="539" t="s">
        <v>1015</v>
      </c>
      <c r="E16" s="539" t="s">
        <v>1016</v>
      </c>
      <c r="F16" s="387" t="s">
        <v>1006</v>
      </c>
      <c r="G16" s="385">
        <v>15</v>
      </c>
      <c r="H16" s="328" t="s">
        <v>40</v>
      </c>
      <c r="I16" s="362"/>
      <c r="J16" s="513"/>
      <c r="K16" s="362">
        <f t="shared" si="1"/>
        <v>0</v>
      </c>
    </row>
    <row r="17" spans="1:11" s="540" customFormat="1" ht="18.600000000000001" customHeight="1">
      <c r="A17" s="538">
        <v>6.5</v>
      </c>
      <c r="B17" s="521" t="s">
        <v>1021</v>
      </c>
      <c r="C17" s="329" t="s">
        <v>1022</v>
      </c>
      <c r="D17" s="539" t="s">
        <v>1023</v>
      </c>
      <c r="E17" s="539"/>
      <c r="F17" s="387"/>
      <c r="G17" s="385">
        <f>15*3*3.77</f>
        <v>169.65</v>
      </c>
      <c r="H17" s="328" t="s">
        <v>3</v>
      </c>
      <c r="I17" s="513"/>
      <c r="J17" s="513"/>
      <c r="K17" s="362">
        <f t="shared" si="1"/>
        <v>0</v>
      </c>
    </row>
    <row r="18" spans="1:11" s="535" customFormat="1" ht="41.4">
      <c r="A18" s="328">
        <v>8</v>
      </c>
      <c r="B18" s="329" t="s">
        <v>1024</v>
      </c>
      <c r="C18" s="329" t="s">
        <v>1025</v>
      </c>
      <c r="D18" s="543" t="s">
        <v>1508</v>
      </c>
      <c r="E18" s="522" t="s">
        <v>1509</v>
      </c>
      <c r="F18" s="387" t="s">
        <v>1027</v>
      </c>
      <c r="G18" s="385">
        <v>120</v>
      </c>
      <c r="H18" s="328" t="s">
        <v>5</v>
      </c>
      <c r="I18" s="362"/>
      <c r="J18" s="513"/>
      <c r="K18" s="362">
        <f t="shared" si="1"/>
        <v>0</v>
      </c>
    </row>
    <row r="19" spans="1:11" s="535" customFormat="1" ht="41.4">
      <c r="A19" s="328">
        <v>9</v>
      </c>
      <c r="B19" s="329" t="s">
        <v>1028</v>
      </c>
      <c r="C19" s="329" t="s">
        <v>1029</v>
      </c>
      <c r="D19" s="543" t="s">
        <v>1508</v>
      </c>
      <c r="E19" s="522" t="s">
        <v>1509</v>
      </c>
      <c r="F19" s="387" t="s">
        <v>1027</v>
      </c>
      <c r="G19" s="385">
        <v>540</v>
      </c>
      <c r="H19" s="328" t="s">
        <v>5</v>
      </c>
      <c r="I19" s="362"/>
      <c r="J19" s="513"/>
      <c r="K19" s="362">
        <f t="shared" si="1"/>
        <v>0</v>
      </c>
    </row>
    <row r="20" spans="1:11" s="535" customFormat="1" ht="41.4">
      <c r="A20" s="328">
        <v>10</v>
      </c>
      <c r="B20" s="329" t="s">
        <v>1030</v>
      </c>
      <c r="C20" s="329" t="s">
        <v>1031</v>
      </c>
      <c r="D20" s="543" t="s">
        <v>1508</v>
      </c>
      <c r="E20" s="522" t="s">
        <v>1509</v>
      </c>
      <c r="F20" s="387" t="s">
        <v>1027</v>
      </c>
      <c r="G20" s="385">
        <v>60</v>
      </c>
      <c r="H20" s="328" t="s">
        <v>5</v>
      </c>
      <c r="I20" s="362"/>
      <c r="J20" s="513"/>
      <c r="K20" s="362">
        <f t="shared" si="1"/>
        <v>0</v>
      </c>
    </row>
    <row r="21" spans="1:11" s="535" customFormat="1" ht="27.6">
      <c r="A21" s="328">
        <v>11</v>
      </c>
      <c r="B21" s="329" t="s">
        <v>1032</v>
      </c>
      <c r="C21" s="329" t="s">
        <v>1033</v>
      </c>
      <c r="D21" s="543" t="s">
        <v>1508</v>
      </c>
      <c r="E21" s="522" t="s">
        <v>1509</v>
      </c>
      <c r="F21" s="328"/>
      <c r="G21" s="385">
        <f>720/3*1.2*17.2</f>
        <v>4953.5999999999995</v>
      </c>
      <c r="H21" s="328" t="s">
        <v>3</v>
      </c>
      <c r="I21" s="513"/>
      <c r="J21" s="513"/>
      <c r="K21" s="362">
        <f t="shared" si="1"/>
        <v>0</v>
      </c>
    </row>
    <row r="22" spans="1:11" s="535" customFormat="1" ht="69">
      <c r="A22" s="328">
        <v>12</v>
      </c>
      <c r="B22" s="329" t="s">
        <v>1034</v>
      </c>
      <c r="C22" s="329" t="s">
        <v>1035</v>
      </c>
      <c r="D22" s="387" t="s">
        <v>1036</v>
      </c>
      <c r="E22" s="387" t="s">
        <v>582</v>
      </c>
      <c r="F22" s="387" t="s">
        <v>1037</v>
      </c>
      <c r="G22" s="385">
        <f>720/3</f>
        <v>240</v>
      </c>
      <c r="H22" s="328" t="s">
        <v>40</v>
      </c>
      <c r="I22" s="362"/>
      <c r="J22" s="513"/>
      <c r="K22" s="362">
        <f t="shared" si="1"/>
        <v>0</v>
      </c>
    </row>
    <row r="23" spans="1:11" s="535" customFormat="1" ht="18.600000000000001" customHeight="1">
      <c r="A23" s="328">
        <v>13</v>
      </c>
      <c r="B23" s="329" t="s">
        <v>1038</v>
      </c>
      <c r="C23" s="329" t="s">
        <v>1039</v>
      </c>
      <c r="D23" s="387" t="s">
        <v>582</v>
      </c>
      <c r="E23" s="387" t="s">
        <v>582</v>
      </c>
      <c r="F23" s="328"/>
      <c r="G23" s="385">
        <f>720/3</f>
        <v>240</v>
      </c>
      <c r="H23" s="328" t="s">
        <v>1040</v>
      </c>
      <c r="I23" s="362"/>
      <c r="J23" s="513"/>
      <c r="K23" s="362">
        <f t="shared" si="1"/>
        <v>0</v>
      </c>
    </row>
    <row r="24" spans="1:11" s="535" customFormat="1" ht="52.95" customHeight="1">
      <c r="A24" s="328">
        <v>14</v>
      </c>
      <c r="B24" s="329" t="s">
        <v>1041</v>
      </c>
      <c r="C24" s="329" t="s">
        <v>1042</v>
      </c>
      <c r="D24" s="387" t="s">
        <v>1043</v>
      </c>
      <c r="E24" s="387" t="s">
        <v>1044</v>
      </c>
      <c r="F24" s="328"/>
      <c r="G24" s="385">
        <f>0.076*3.14*120+0.114*3.14*540+0.168*3.14*60+0.51*252+20</f>
        <v>402.10640000000001</v>
      </c>
      <c r="H24" s="328" t="s">
        <v>1529</v>
      </c>
      <c r="I24" s="513"/>
      <c r="J24" s="513"/>
      <c r="K24" s="362">
        <f t="shared" si="1"/>
        <v>0</v>
      </c>
    </row>
    <row r="25" spans="1:11" s="535" customFormat="1" ht="18.600000000000001" customHeight="1">
      <c r="A25" s="328">
        <v>15</v>
      </c>
      <c r="B25" s="329" t="s">
        <v>1045</v>
      </c>
      <c r="C25" s="329" t="s">
        <v>1046</v>
      </c>
      <c r="D25" s="387" t="s">
        <v>1043</v>
      </c>
      <c r="E25" s="387" t="s">
        <v>1044</v>
      </c>
      <c r="F25" s="328"/>
      <c r="G25" s="385">
        <f>0.076*3.14*120+0.114*3.14*540+0.168*3.14*60+0.51*252+20</f>
        <v>402.10640000000001</v>
      </c>
      <c r="H25" s="328" t="s">
        <v>1529</v>
      </c>
      <c r="I25" s="513"/>
      <c r="J25" s="513"/>
      <c r="K25" s="362">
        <f t="shared" si="1"/>
        <v>0</v>
      </c>
    </row>
    <row r="26" spans="1:11" s="200" customFormat="1" ht="18.600000000000001" customHeight="1">
      <c r="A26" s="201">
        <v>16</v>
      </c>
      <c r="B26" s="202" t="s">
        <v>1047</v>
      </c>
      <c r="C26" s="202" t="s">
        <v>1048</v>
      </c>
      <c r="D26" s="203"/>
      <c r="E26" s="203"/>
      <c r="F26" s="201"/>
      <c r="G26" s="411"/>
      <c r="H26" s="201"/>
      <c r="I26" s="345"/>
      <c r="J26" s="402"/>
      <c r="K26" s="345"/>
    </row>
    <row r="27" spans="1:11" s="524" customFormat="1" ht="27.6">
      <c r="A27" s="544">
        <v>16.100000000000001</v>
      </c>
      <c r="B27" s="545" t="s">
        <v>1049</v>
      </c>
      <c r="C27" s="545" t="s">
        <v>1050</v>
      </c>
      <c r="D27" s="543" t="s">
        <v>1508</v>
      </c>
      <c r="E27" s="522" t="s">
        <v>1509</v>
      </c>
      <c r="F27" s="520" t="s">
        <v>1051</v>
      </c>
      <c r="G27" s="523">
        <f>28+10</f>
        <v>38</v>
      </c>
      <c r="H27" s="520" t="s">
        <v>564</v>
      </c>
      <c r="I27" s="362"/>
      <c r="J27" s="513"/>
      <c r="K27" s="362">
        <f t="shared" si="1"/>
        <v>0</v>
      </c>
    </row>
    <row r="28" spans="1:11" s="524" customFormat="1" ht="27.6">
      <c r="A28" s="544">
        <v>16.2</v>
      </c>
      <c r="B28" s="545" t="s">
        <v>1052</v>
      </c>
      <c r="C28" s="545" t="s">
        <v>1053</v>
      </c>
      <c r="D28" s="543" t="s">
        <v>1508</v>
      </c>
      <c r="E28" s="522" t="s">
        <v>1509</v>
      </c>
      <c r="F28" s="520" t="s">
        <v>1051</v>
      </c>
      <c r="G28" s="523">
        <v>10</v>
      </c>
      <c r="H28" s="520" t="s">
        <v>564</v>
      </c>
      <c r="I28" s="362"/>
      <c r="J28" s="513"/>
      <c r="K28" s="362">
        <f t="shared" si="1"/>
        <v>0</v>
      </c>
    </row>
    <row r="29" spans="1:11" s="524" customFormat="1" ht="27.6">
      <c r="A29" s="544">
        <v>16.3</v>
      </c>
      <c r="B29" s="545" t="s">
        <v>1054</v>
      </c>
      <c r="C29" s="545" t="s">
        <v>1055</v>
      </c>
      <c r="D29" s="543" t="s">
        <v>1508</v>
      </c>
      <c r="E29" s="522" t="s">
        <v>1509</v>
      </c>
      <c r="F29" s="520" t="s">
        <v>1051</v>
      </c>
      <c r="G29" s="523">
        <v>63</v>
      </c>
      <c r="H29" s="520" t="s">
        <v>564</v>
      </c>
      <c r="I29" s="362"/>
      <c r="J29" s="513"/>
      <c r="K29" s="362">
        <f t="shared" si="1"/>
        <v>0</v>
      </c>
    </row>
    <row r="30" spans="1:11" s="524" customFormat="1" ht="27.6">
      <c r="A30" s="544">
        <v>16.399999999999999</v>
      </c>
      <c r="B30" s="545" t="s">
        <v>1056</v>
      </c>
      <c r="C30" s="545" t="s">
        <v>1057</v>
      </c>
      <c r="D30" s="543" t="s">
        <v>1508</v>
      </c>
      <c r="E30" s="522" t="s">
        <v>1509</v>
      </c>
      <c r="F30" s="520" t="s">
        <v>1051</v>
      </c>
      <c r="G30" s="523">
        <v>2</v>
      </c>
      <c r="H30" s="520" t="s">
        <v>564</v>
      </c>
      <c r="I30" s="362"/>
      <c r="J30" s="513"/>
      <c r="K30" s="362">
        <f t="shared" si="1"/>
        <v>0</v>
      </c>
    </row>
    <row r="31" spans="1:11" s="269" customFormat="1" ht="27.6">
      <c r="A31" s="294">
        <v>16.5</v>
      </c>
      <c r="B31" s="204" t="s">
        <v>1058</v>
      </c>
      <c r="C31" s="204" t="s">
        <v>1059</v>
      </c>
      <c r="D31" s="534" t="s">
        <v>1508</v>
      </c>
      <c r="E31" s="427" t="s">
        <v>1509</v>
      </c>
      <c r="F31" s="5" t="s">
        <v>1051</v>
      </c>
      <c r="G31" s="408">
        <v>10</v>
      </c>
      <c r="H31" s="295" t="s">
        <v>564</v>
      </c>
      <c r="I31" s="345"/>
      <c r="J31" s="402"/>
      <c r="K31" s="345">
        <f t="shared" si="1"/>
        <v>0</v>
      </c>
    </row>
    <row r="32" spans="1:11" s="269" customFormat="1" ht="27.6">
      <c r="A32" s="294">
        <v>16.600000000000001</v>
      </c>
      <c r="B32" s="204" t="s">
        <v>1060</v>
      </c>
      <c r="C32" s="204" t="s">
        <v>1061</v>
      </c>
      <c r="D32" s="534" t="s">
        <v>1508</v>
      </c>
      <c r="E32" s="427" t="s">
        <v>1509</v>
      </c>
      <c r="F32" s="5" t="s">
        <v>1051</v>
      </c>
      <c r="G32" s="408">
        <v>2</v>
      </c>
      <c r="H32" s="295" t="s">
        <v>564</v>
      </c>
      <c r="I32" s="345"/>
      <c r="J32" s="402"/>
      <c r="K32" s="345">
        <f t="shared" si="1"/>
        <v>0</v>
      </c>
    </row>
    <row r="33" spans="1:11" s="269" customFormat="1" ht="27.6">
      <c r="A33" s="294">
        <v>15.7</v>
      </c>
      <c r="B33" s="204" t="s">
        <v>1528</v>
      </c>
      <c r="C33" s="204" t="s">
        <v>1525</v>
      </c>
      <c r="D33" s="534" t="s">
        <v>1526</v>
      </c>
      <c r="E33" s="427" t="s">
        <v>1509</v>
      </c>
      <c r="F33" s="5" t="s">
        <v>1527</v>
      </c>
      <c r="G33" s="408">
        <v>63</v>
      </c>
      <c r="H33" s="295" t="s">
        <v>564</v>
      </c>
      <c r="I33" s="345"/>
      <c r="J33" s="402"/>
      <c r="K33" s="345"/>
    </row>
    <row r="34" spans="1:11" s="269" customFormat="1" ht="27.6">
      <c r="A34" s="294">
        <v>16.7</v>
      </c>
      <c r="B34" s="204" t="s">
        <v>1524</v>
      </c>
      <c r="C34" s="204" t="s">
        <v>1525</v>
      </c>
      <c r="D34" s="534" t="s">
        <v>1508</v>
      </c>
      <c r="E34" s="427" t="s">
        <v>1509</v>
      </c>
      <c r="F34" s="5" t="s">
        <v>1051</v>
      </c>
      <c r="G34" s="408">
        <v>63</v>
      </c>
      <c r="H34" s="295" t="s">
        <v>564</v>
      </c>
      <c r="I34" s="345"/>
      <c r="J34" s="402"/>
      <c r="K34" s="345">
        <f t="shared" si="1"/>
        <v>0</v>
      </c>
    </row>
    <row r="35" spans="1:11" s="269" customFormat="1" ht="27.6">
      <c r="A35" s="294">
        <v>16.8</v>
      </c>
      <c r="B35" s="204" t="s">
        <v>1062</v>
      </c>
      <c r="C35" s="204" t="s">
        <v>1063</v>
      </c>
      <c r="D35" s="534" t="s">
        <v>1508</v>
      </c>
      <c r="E35" s="427" t="s">
        <v>1509</v>
      </c>
      <c r="F35" s="5" t="s">
        <v>1051</v>
      </c>
      <c r="G35" s="408">
        <v>4</v>
      </c>
      <c r="H35" s="295" t="s">
        <v>564</v>
      </c>
      <c r="I35" s="345"/>
      <c r="J35" s="402"/>
      <c r="K35" s="345">
        <f t="shared" si="1"/>
        <v>0</v>
      </c>
    </row>
    <row r="36" spans="1:11" s="269" customFormat="1" ht="27.6">
      <c r="A36" s="294">
        <v>16.899999999999999</v>
      </c>
      <c r="B36" s="204" t="s">
        <v>1064</v>
      </c>
      <c r="C36" s="204" t="s">
        <v>1065</v>
      </c>
      <c r="D36" s="534" t="s">
        <v>1508</v>
      </c>
      <c r="E36" s="427" t="s">
        <v>1509</v>
      </c>
      <c r="F36" s="5" t="s">
        <v>1051</v>
      </c>
      <c r="G36" s="408">
        <v>12</v>
      </c>
      <c r="H36" s="295" t="s">
        <v>564</v>
      </c>
      <c r="I36" s="345"/>
      <c r="J36" s="402"/>
      <c r="K36" s="345">
        <f t="shared" si="1"/>
        <v>0</v>
      </c>
    </row>
    <row r="37" spans="1:11" s="269" customFormat="1" ht="27.6">
      <c r="A37" s="296" t="s">
        <v>1066</v>
      </c>
      <c r="B37" s="204" t="s">
        <v>1067</v>
      </c>
      <c r="C37" s="204" t="s">
        <v>1068</v>
      </c>
      <c r="D37" s="407" t="s">
        <v>1510</v>
      </c>
      <c r="E37" s="270" t="s">
        <v>1509</v>
      </c>
      <c r="F37" s="270" t="s">
        <v>1069</v>
      </c>
      <c r="G37" s="408">
        <v>8</v>
      </c>
      <c r="H37" s="295" t="s">
        <v>564</v>
      </c>
      <c r="I37" s="345"/>
      <c r="J37" s="402"/>
      <c r="K37" s="345">
        <f t="shared" si="1"/>
        <v>0</v>
      </c>
    </row>
    <row r="38" spans="1:11" s="269" customFormat="1" ht="27.6">
      <c r="A38" s="294">
        <v>16.11</v>
      </c>
      <c r="B38" s="204" t="s">
        <v>1070</v>
      </c>
      <c r="C38" s="204" t="s">
        <v>1071</v>
      </c>
      <c r="D38" s="407" t="s">
        <v>1510</v>
      </c>
      <c r="E38" s="270" t="s">
        <v>1509</v>
      </c>
      <c r="F38" s="270" t="s">
        <v>1069</v>
      </c>
      <c r="G38" s="408">
        <v>16</v>
      </c>
      <c r="H38" s="295" t="s">
        <v>564</v>
      </c>
      <c r="I38" s="345"/>
      <c r="J38" s="402"/>
      <c r="K38" s="345">
        <f t="shared" si="1"/>
        <v>0</v>
      </c>
    </row>
    <row r="39" spans="1:11" s="269" customFormat="1" ht="96.6">
      <c r="A39" s="294">
        <v>16.12</v>
      </c>
      <c r="B39" s="204" t="s">
        <v>1072</v>
      </c>
      <c r="C39" s="204" t="s">
        <v>1073</v>
      </c>
      <c r="D39" s="270" t="s">
        <v>1074</v>
      </c>
      <c r="E39" s="270" t="s">
        <v>1075</v>
      </c>
      <c r="F39" s="270" t="s">
        <v>1360</v>
      </c>
      <c r="G39" s="408">
        <f>8*8</f>
        <v>64</v>
      </c>
      <c r="H39" s="295" t="s">
        <v>40</v>
      </c>
      <c r="I39" s="345"/>
      <c r="J39" s="402"/>
      <c r="K39" s="345">
        <f t="shared" si="1"/>
        <v>0</v>
      </c>
    </row>
    <row r="40" spans="1:11" s="269" customFormat="1" ht="96.6">
      <c r="A40" s="294">
        <v>16.13</v>
      </c>
      <c r="B40" s="204" t="s">
        <v>1076</v>
      </c>
      <c r="C40" s="204" t="s">
        <v>1077</v>
      </c>
      <c r="D40" s="270" t="s">
        <v>1074</v>
      </c>
      <c r="E40" s="270" t="s">
        <v>1075</v>
      </c>
      <c r="F40" s="270" t="s">
        <v>1361</v>
      </c>
      <c r="G40" s="408">
        <f>16*8</f>
        <v>128</v>
      </c>
      <c r="H40" s="295" t="s">
        <v>40</v>
      </c>
      <c r="I40" s="345"/>
      <c r="J40" s="345"/>
      <c r="K40" s="345">
        <f t="shared" si="1"/>
        <v>0</v>
      </c>
    </row>
    <row r="41" spans="1:11" s="519" customFormat="1" ht="27.6">
      <c r="A41" s="5">
        <v>17</v>
      </c>
      <c r="B41" s="450" t="s">
        <v>1493</v>
      </c>
      <c r="C41" s="450" t="s">
        <v>1495</v>
      </c>
      <c r="D41" s="427" t="s">
        <v>1490</v>
      </c>
      <c r="E41" s="427" t="s">
        <v>1491</v>
      </c>
      <c r="F41" s="427" t="s">
        <v>1006</v>
      </c>
      <c r="G41" s="400">
        <v>34</v>
      </c>
      <c r="H41" s="5" t="s">
        <v>40</v>
      </c>
      <c r="I41" s="345"/>
      <c r="J41" s="402"/>
      <c r="K41" s="345">
        <f t="shared" si="1"/>
        <v>0</v>
      </c>
    </row>
    <row r="42" spans="1:11" s="519" customFormat="1" ht="27.6">
      <c r="A42" s="5">
        <v>18</v>
      </c>
      <c r="B42" s="450" t="s">
        <v>1492</v>
      </c>
      <c r="C42" s="450" t="s">
        <v>1494</v>
      </c>
      <c r="D42" s="427" t="str">
        <f>D41</f>
        <v xml:space="preserve">Imperial </v>
      </c>
      <c r="E42" s="427" t="str">
        <f>E41</f>
        <v>Thái lan, USA</v>
      </c>
      <c r="F42" s="427" t="str">
        <f>F41</f>
        <v>UL/FM Approved</v>
      </c>
      <c r="G42" s="400">
        <v>34</v>
      </c>
      <c r="H42" s="5" t="s">
        <v>40</v>
      </c>
      <c r="I42" s="345"/>
      <c r="J42" s="402"/>
      <c r="K42" s="345">
        <f t="shared" si="1"/>
        <v>0</v>
      </c>
    </row>
    <row r="43" spans="1:11" ht="18.600000000000001" customHeight="1">
      <c r="A43" s="15">
        <v>19</v>
      </c>
      <c r="B43" s="450" t="s">
        <v>1078</v>
      </c>
      <c r="C43" s="218"/>
      <c r="D43" s="267"/>
      <c r="E43" s="267" t="s">
        <v>582</v>
      </c>
      <c r="F43" s="15" t="s">
        <v>1011</v>
      </c>
      <c r="G43" s="408">
        <v>34</v>
      </c>
      <c r="H43" s="15" t="s">
        <v>40</v>
      </c>
      <c r="I43" s="345"/>
      <c r="J43" s="402"/>
      <c r="K43" s="345">
        <f t="shared" si="1"/>
        <v>0</v>
      </c>
    </row>
    <row r="44" spans="1:11" ht="27.6">
      <c r="A44" s="15">
        <v>20</v>
      </c>
      <c r="B44" s="450" t="s">
        <v>1531</v>
      </c>
      <c r="C44" s="218" t="s">
        <v>1530</v>
      </c>
      <c r="D44" s="267" t="s">
        <v>1490</v>
      </c>
      <c r="E44" s="267" t="s">
        <v>1491</v>
      </c>
      <c r="F44" s="15"/>
      <c r="G44" s="408">
        <v>34</v>
      </c>
      <c r="H44" s="15" t="s">
        <v>40</v>
      </c>
      <c r="I44" s="345"/>
      <c r="J44" s="402"/>
      <c r="K44" s="345">
        <f t="shared" si="1"/>
        <v>0</v>
      </c>
    </row>
    <row r="45" spans="1:11" ht="18.600000000000001" customHeight="1">
      <c r="A45" s="263"/>
      <c r="B45" s="506"/>
      <c r="C45" s="264"/>
      <c r="D45" s="265"/>
      <c r="E45" s="265"/>
      <c r="F45" s="263"/>
      <c r="G45" s="409"/>
      <c r="H45" s="263"/>
      <c r="I45" s="345"/>
      <c r="J45" s="402"/>
      <c r="K45" s="345"/>
    </row>
    <row r="46" spans="1:11" s="200" customFormat="1" ht="31.95" customHeight="1">
      <c r="A46" s="201" t="s">
        <v>39</v>
      </c>
      <c r="B46" s="507" t="s">
        <v>1079</v>
      </c>
      <c r="C46" s="202" t="s">
        <v>1080</v>
      </c>
      <c r="D46" s="203"/>
      <c r="E46" s="203"/>
      <c r="F46" s="201"/>
      <c r="G46" s="411"/>
      <c r="H46" s="201"/>
      <c r="I46" s="345"/>
      <c r="J46" s="402"/>
      <c r="K46" s="345"/>
    </row>
    <row r="47" spans="1:11" s="366" customFormat="1" ht="55.2">
      <c r="A47" s="5">
        <v>1</v>
      </c>
      <c r="B47" s="450" t="s">
        <v>1496</v>
      </c>
      <c r="C47" s="450" t="s">
        <v>1498</v>
      </c>
      <c r="D47" s="427" t="s">
        <v>1081</v>
      </c>
      <c r="E47" s="427" t="s">
        <v>1082</v>
      </c>
      <c r="F47" s="427" t="s">
        <v>1083</v>
      </c>
      <c r="G47" s="400">
        <v>567</v>
      </c>
      <c r="H47" s="5" t="s">
        <v>40</v>
      </c>
      <c r="I47" s="345"/>
      <c r="J47" s="402"/>
      <c r="K47" s="345">
        <f t="shared" si="1"/>
        <v>0</v>
      </c>
    </row>
    <row r="48" spans="1:11" s="366" customFormat="1" ht="55.2">
      <c r="A48" s="5">
        <v>2</v>
      </c>
      <c r="B48" s="450" t="s">
        <v>1497</v>
      </c>
      <c r="C48" s="450" t="s">
        <v>1499</v>
      </c>
      <c r="D48" s="427" t="s">
        <v>1081</v>
      </c>
      <c r="E48" s="427" t="s">
        <v>1082</v>
      </c>
      <c r="F48" s="427" t="s">
        <v>1083</v>
      </c>
      <c r="G48" s="400">
        <v>40</v>
      </c>
      <c r="H48" s="5" t="s">
        <v>40</v>
      </c>
      <c r="I48" s="345"/>
      <c r="J48" s="402"/>
      <c r="K48" s="345">
        <f t="shared" si="1"/>
        <v>0</v>
      </c>
    </row>
    <row r="49" spans="1:11" s="536" customFormat="1" ht="55.2">
      <c r="A49" s="520">
        <v>3</v>
      </c>
      <c r="B49" s="521" t="s">
        <v>1084</v>
      </c>
      <c r="C49" s="521" t="s">
        <v>1085</v>
      </c>
      <c r="D49" s="522" t="s">
        <v>1086</v>
      </c>
      <c r="E49" s="522" t="s">
        <v>1087</v>
      </c>
      <c r="F49" s="522" t="s">
        <v>1083</v>
      </c>
      <c r="G49" s="523">
        <v>3</v>
      </c>
      <c r="H49" s="520" t="s">
        <v>40</v>
      </c>
      <c r="I49" s="362"/>
      <c r="J49" s="513"/>
      <c r="K49" s="362">
        <f t="shared" si="1"/>
        <v>0</v>
      </c>
    </row>
    <row r="50" spans="1:11" s="366" customFormat="1" ht="69">
      <c r="A50" s="5">
        <v>4</v>
      </c>
      <c r="B50" s="450" t="str">
        <f>B7</f>
        <v>Van cổng ty nổi nối bích DN150, có dây xích và ô khóa, dự phòng 1 cái</v>
      </c>
      <c r="C50" s="450" t="str">
        <f>C7</f>
        <v>OS&amp;Y Gate valve DN150</v>
      </c>
      <c r="D50" s="427" t="str">
        <f>D7</f>
        <v>AVK, WEFLO, KVS hoặc tương đương</v>
      </c>
      <c r="E50" s="427" t="str">
        <f>E7</f>
        <v>EU hoặc tương đương</v>
      </c>
      <c r="F50" s="427" t="s">
        <v>1083</v>
      </c>
      <c r="G50" s="400">
        <v>2</v>
      </c>
      <c r="H50" s="5" t="s">
        <v>564</v>
      </c>
      <c r="I50" s="345"/>
      <c r="J50" s="402"/>
      <c r="K50" s="345">
        <f t="shared" si="1"/>
        <v>0</v>
      </c>
    </row>
    <row r="51" spans="1:11" s="366" customFormat="1" ht="55.2">
      <c r="A51" s="5">
        <v>5</v>
      </c>
      <c r="B51" s="450" t="s">
        <v>1088</v>
      </c>
      <c r="C51" s="450" t="s">
        <v>1500</v>
      </c>
      <c r="D51" s="427" t="s">
        <v>1089</v>
      </c>
      <c r="E51" s="427" t="s">
        <v>1082</v>
      </c>
      <c r="F51" s="427" t="s">
        <v>1083</v>
      </c>
      <c r="G51" s="400">
        <v>2</v>
      </c>
      <c r="H51" s="5" t="s">
        <v>564</v>
      </c>
      <c r="I51" s="345"/>
      <c r="J51" s="402"/>
      <c r="K51" s="345">
        <f t="shared" si="1"/>
        <v>0</v>
      </c>
    </row>
    <row r="52" spans="1:11" s="535" customFormat="1" ht="69">
      <c r="A52" s="328">
        <v>6</v>
      </c>
      <c r="B52" s="329" t="s">
        <v>1511</v>
      </c>
      <c r="C52" s="329" t="s">
        <v>1503</v>
      </c>
      <c r="D52" s="387" t="s">
        <v>1090</v>
      </c>
      <c r="E52" s="387" t="s">
        <v>1090</v>
      </c>
      <c r="F52" s="387" t="s">
        <v>1083</v>
      </c>
      <c r="G52" s="385">
        <v>2</v>
      </c>
      <c r="H52" s="328" t="s">
        <v>564</v>
      </c>
      <c r="I52" s="362"/>
      <c r="J52" s="513"/>
      <c r="K52" s="362">
        <f t="shared" si="1"/>
        <v>0</v>
      </c>
    </row>
    <row r="53" spans="1:11" s="535" customFormat="1" ht="55.2">
      <c r="A53" s="328">
        <v>7</v>
      </c>
      <c r="B53" s="329" t="s">
        <v>1091</v>
      </c>
      <c r="C53" s="329" t="s">
        <v>1092</v>
      </c>
      <c r="D53" s="387" t="s">
        <v>1093</v>
      </c>
      <c r="E53" s="387" t="s">
        <v>1094</v>
      </c>
      <c r="F53" s="387" t="s">
        <v>1083</v>
      </c>
      <c r="G53" s="385">
        <v>2</v>
      </c>
      <c r="H53" s="328" t="s">
        <v>40</v>
      </c>
      <c r="I53" s="362"/>
      <c r="J53" s="513"/>
      <c r="K53" s="362">
        <f t="shared" si="1"/>
        <v>0</v>
      </c>
    </row>
    <row r="54" spans="1:11" s="366" customFormat="1" ht="41.4">
      <c r="A54" s="5">
        <v>8</v>
      </c>
      <c r="B54" s="450" t="s">
        <v>1362</v>
      </c>
      <c r="C54" s="450" t="s">
        <v>1366</v>
      </c>
      <c r="D54" s="427" t="s">
        <v>1026</v>
      </c>
      <c r="E54" s="427" t="s">
        <v>1026</v>
      </c>
      <c r="F54" s="427" t="s">
        <v>1027</v>
      </c>
      <c r="G54" s="400">
        <f>441+24+12</f>
        <v>477</v>
      </c>
      <c r="H54" s="5" t="s">
        <v>5</v>
      </c>
      <c r="I54" s="345"/>
      <c r="J54" s="402"/>
      <c r="K54" s="345">
        <f t="shared" si="1"/>
        <v>0</v>
      </c>
    </row>
    <row r="55" spans="1:11" s="366" customFormat="1" ht="41.4">
      <c r="A55" s="5">
        <v>9</v>
      </c>
      <c r="B55" s="450" t="s">
        <v>1363</v>
      </c>
      <c r="C55" s="450" t="s">
        <v>1367</v>
      </c>
      <c r="D55" s="427" t="s">
        <v>1026</v>
      </c>
      <c r="E55" s="427" t="s">
        <v>1026</v>
      </c>
      <c r="F55" s="427" t="s">
        <v>1027</v>
      </c>
      <c r="G55" s="400">
        <v>24</v>
      </c>
      <c r="H55" s="5" t="s">
        <v>5</v>
      </c>
      <c r="I55" s="345"/>
      <c r="J55" s="402"/>
      <c r="K55" s="345">
        <f t="shared" si="1"/>
        <v>0</v>
      </c>
    </row>
    <row r="56" spans="1:11" s="366" customFormat="1" ht="41.4">
      <c r="A56" s="5">
        <v>10</v>
      </c>
      <c r="B56" s="450" t="s">
        <v>1364</v>
      </c>
      <c r="C56" s="450" t="s">
        <v>1368</v>
      </c>
      <c r="D56" s="427" t="s">
        <v>1026</v>
      </c>
      <c r="E56" s="427" t="s">
        <v>1026</v>
      </c>
      <c r="F56" s="427" t="s">
        <v>1027</v>
      </c>
      <c r="G56" s="400">
        <f>882+24</f>
        <v>906</v>
      </c>
      <c r="H56" s="5" t="s">
        <v>5</v>
      </c>
      <c r="I56" s="345"/>
      <c r="J56" s="402"/>
      <c r="K56" s="345">
        <f t="shared" si="1"/>
        <v>0</v>
      </c>
    </row>
    <row r="57" spans="1:11" s="366" customFormat="1" ht="41.4">
      <c r="A57" s="5">
        <v>11</v>
      </c>
      <c r="B57" s="450" t="s">
        <v>1365</v>
      </c>
      <c r="C57" s="450" t="s">
        <v>1369</v>
      </c>
      <c r="D57" s="427" t="s">
        <v>1026</v>
      </c>
      <c r="E57" s="427" t="s">
        <v>1026</v>
      </c>
      <c r="F57" s="427" t="s">
        <v>1027</v>
      </c>
      <c r="G57" s="400">
        <f>260+16</f>
        <v>276</v>
      </c>
      <c r="H57" s="5" t="s">
        <v>5</v>
      </c>
      <c r="I57" s="345"/>
      <c r="J57" s="402"/>
      <c r="K57" s="345">
        <f t="shared" si="1"/>
        <v>0</v>
      </c>
    </row>
    <row r="58" spans="1:11" s="366" customFormat="1" ht="41.4">
      <c r="A58" s="5">
        <v>12</v>
      </c>
      <c r="B58" s="450" t="s">
        <v>1502</v>
      </c>
      <c r="C58" s="450" t="s">
        <v>1501</v>
      </c>
      <c r="D58" s="427" t="s">
        <v>1026</v>
      </c>
      <c r="E58" s="427" t="s">
        <v>1026</v>
      </c>
      <c r="F58" s="427" t="s">
        <v>1027</v>
      </c>
      <c r="G58" s="400">
        <v>261</v>
      </c>
      <c r="H58" s="5" t="s">
        <v>5</v>
      </c>
      <c r="I58" s="345"/>
      <c r="J58" s="402"/>
      <c r="K58" s="345">
        <f t="shared" ref="K58" si="2">(I58+J58)*G58</f>
        <v>0</v>
      </c>
    </row>
    <row r="59" spans="1:11" s="366" customFormat="1" ht="41.4">
      <c r="A59" s="5">
        <v>12</v>
      </c>
      <c r="B59" s="450" t="s">
        <v>1095</v>
      </c>
      <c r="C59" s="450" t="s">
        <v>1370</v>
      </c>
      <c r="D59" s="427" t="s">
        <v>1026</v>
      </c>
      <c r="E59" s="427" t="s">
        <v>1026</v>
      </c>
      <c r="F59" s="427" t="s">
        <v>1027</v>
      </c>
      <c r="G59" s="400">
        <v>150</v>
      </c>
      <c r="H59" s="5" t="s">
        <v>5</v>
      </c>
      <c r="I59" s="345"/>
      <c r="J59" s="402"/>
      <c r="K59" s="345">
        <f t="shared" si="1"/>
        <v>0</v>
      </c>
    </row>
    <row r="60" spans="1:11" s="366" customFormat="1" ht="41.4">
      <c r="A60" s="5">
        <v>13</v>
      </c>
      <c r="B60" s="450" t="s">
        <v>1096</v>
      </c>
      <c r="C60" s="450" t="s">
        <v>1371</v>
      </c>
      <c r="D60" s="427" t="str">
        <f t="shared" ref="D60:F60" si="3">D20</f>
        <v>Japan - SS400</v>
      </c>
      <c r="E60" s="427" t="str">
        <f t="shared" si="3"/>
        <v xml:space="preserve">    Japan /    Việt Nam</v>
      </c>
      <c r="F60" s="427" t="str">
        <f t="shared" si="3"/>
        <v>ASTM A53 SCH 40 - Class B</v>
      </c>
      <c r="G60" s="400">
        <v>772</v>
      </c>
      <c r="H60" s="427" t="str">
        <f t="shared" ref="H60" si="4">H20</f>
        <v>m</v>
      </c>
      <c r="I60" s="345"/>
      <c r="J60" s="402"/>
      <c r="K60" s="345">
        <f t="shared" si="1"/>
        <v>0</v>
      </c>
    </row>
    <row r="61" spans="1:11" s="533" customFormat="1" ht="82.8">
      <c r="A61" s="5">
        <v>14</v>
      </c>
      <c r="B61" s="518" t="s">
        <v>1097</v>
      </c>
      <c r="C61" s="518" t="s">
        <v>1504</v>
      </c>
      <c r="D61" s="531" t="s">
        <v>1098</v>
      </c>
      <c r="E61" s="528" t="s">
        <v>1099</v>
      </c>
      <c r="F61" s="528" t="s">
        <v>1083</v>
      </c>
      <c r="G61" s="532">
        <v>2</v>
      </c>
      <c r="H61" s="529" t="s">
        <v>40</v>
      </c>
      <c r="I61" s="345"/>
      <c r="J61" s="402"/>
      <c r="K61" s="345">
        <f t="shared" si="1"/>
        <v>0</v>
      </c>
    </row>
    <row r="62" spans="1:11" s="366" customFormat="1" ht="69">
      <c r="A62" s="5">
        <v>15</v>
      </c>
      <c r="B62" s="450" t="s">
        <v>1100</v>
      </c>
      <c r="C62" s="450" t="s">
        <v>1101</v>
      </c>
      <c r="D62" s="427" t="s">
        <v>1102</v>
      </c>
      <c r="E62" s="427" t="s">
        <v>582</v>
      </c>
      <c r="F62" s="5"/>
      <c r="G62" s="400">
        <v>1</v>
      </c>
      <c r="H62" s="5" t="s">
        <v>562</v>
      </c>
      <c r="I62" s="345"/>
      <c r="J62" s="402"/>
      <c r="K62" s="345">
        <f t="shared" si="1"/>
        <v>0</v>
      </c>
    </row>
    <row r="63" spans="1:11" s="366" customFormat="1" ht="18.600000000000001" customHeight="1">
      <c r="A63" s="5">
        <v>16</v>
      </c>
      <c r="B63" s="450" t="s">
        <v>1103</v>
      </c>
      <c r="C63" s="450" t="s">
        <v>1104</v>
      </c>
      <c r="D63" s="427" t="s">
        <v>1023</v>
      </c>
      <c r="E63" s="427" t="s">
        <v>582</v>
      </c>
      <c r="F63" s="5"/>
      <c r="G63" s="400">
        <f>(480+576+42)/3*1.2*17.2</f>
        <v>7554.24</v>
      </c>
      <c r="H63" s="5" t="s">
        <v>3</v>
      </c>
      <c r="I63" s="402"/>
      <c r="J63" s="402"/>
      <c r="K63" s="345">
        <f t="shared" si="1"/>
        <v>0</v>
      </c>
    </row>
    <row r="64" spans="1:11" s="366" customFormat="1" ht="69">
      <c r="A64" s="5">
        <v>17</v>
      </c>
      <c r="B64" s="450" t="s">
        <v>1105</v>
      </c>
      <c r="C64" s="450" t="s">
        <v>1106</v>
      </c>
      <c r="D64" s="427" t="s">
        <v>1036</v>
      </c>
      <c r="E64" s="427" t="s">
        <v>582</v>
      </c>
      <c r="F64" s="427" t="s">
        <v>1037</v>
      </c>
      <c r="G64" s="400">
        <f>774/3</f>
        <v>258</v>
      </c>
      <c r="H64" s="5" t="s">
        <v>40</v>
      </c>
      <c r="I64" s="345"/>
      <c r="J64" s="402"/>
      <c r="K64" s="345">
        <f t="shared" si="1"/>
        <v>0</v>
      </c>
    </row>
    <row r="65" spans="1:11" s="366" customFormat="1" ht="18.600000000000001" customHeight="1">
      <c r="A65" s="5">
        <v>18</v>
      </c>
      <c r="B65" s="518" t="s">
        <v>1038</v>
      </c>
      <c r="C65" s="450" t="s">
        <v>1039</v>
      </c>
      <c r="D65" s="427" t="s">
        <v>582</v>
      </c>
      <c r="E65" s="427" t="s">
        <v>582</v>
      </c>
      <c r="F65" s="5"/>
      <c r="G65" s="400">
        <f>774/3</f>
        <v>258</v>
      </c>
      <c r="H65" s="5" t="s">
        <v>1040</v>
      </c>
      <c r="I65" s="345"/>
      <c r="J65" s="402"/>
      <c r="K65" s="345">
        <f t="shared" si="1"/>
        <v>0</v>
      </c>
    </row>
    <row r="66" spans="1:11" s="366" customFormat="1" ht="75" customHeight="1">
      <c r="A66" s="5">
        <v>19</v>
      </c>
      <c r="B66" s="518" t="s">
        <v>1374</v>
      </c>
      <c r="C66" s="450" t="s">
        <v>1375</v>
      </c>
      <c r="D66" s="427" t="s">
        <v>1036</v>
      </c>
      <c r="E66" s="427" t="s">
        <v>582</v>
      </c>
      <c r="F66" s="427" t="s">
        <v>1037</v>
      </c>
      <c r="G66" s="400">
        <v>200</v>
      </c>
      <c r="H66" s="5" t="s">
        <v>564</v>
      </c>
      <c r="I66" s="345"/>
      <c r="J66" s="402"/>
      <c r="K66" s="345">
        <f t="shared" si="1"/>
        <v>0</v>
      </c>
    </row>
    <row r="67" spans="1:11" s="366" customFormat="1" ht="75" customHeight="1">
      <c r="A67" s="5">
        <v>20</v>
      </c>
      <c r="B67" s="518" t="s">
        <v>1107</v>
      </c>
      <c r="C67" s="450" t="s">
        <v>1108</v>
      </c>
      <c r="D67" s="427" t="s">
        <v>1036</v>
      </c>
      <c r="E67" s="427" t="s">
        <v>582</v>
      </c>
      <c r="F67" s="427" t="s">
        <v>1037</v>
      </c>
      <c r="G67" s="400">
        <f t="shared" ref="G67:G68" si="5">2*2*50</f>
        <v>200</v>
      </c>
      <c r="H67" s="5" t="s">
        <v>564</v>
      </c>
      <c r="I67" s="345"/>
      <c r="J67" s="402"/>
      <c r="K67" s="345">
        <f t="shared" si="1"/>
        <v>0</v>
      </c>
    </row>
    <row r="68" spans="1:11" s="366" customFormat="1" ht="75" customHeight="1">
      <c r="A68" s="5">
        <v>21</v>
      </c>
      <c r="B68" s="518" t="s">
        <v>1109</v>
      </c>
      <c r="C68" s="450" t="s">
        <v>1110</v>
      </c>
      <c r="D68" s="427" t="s">
        <v>1036</v>
      </c>
      <c r="E68" s="427" t="s">
        <v>582</v>
      </c>
      <c r="F68" s="427" t="s">
        <v>1037</v>
      </c>
      <c r="G68" s="400">
        <f t="shared" si="5"/>
        <v>200</v>
      </c>
      <c r="H68" s="5" t="s">
        <v>564</v>
      </c>
      <c r="I68" s="345"/>
      <c r="J68" s="402"/>
      <c r="K68" s="345">
        <f t="shared" si="1"/>
        <v>0</v>
      </c>
    </row>
    <row r="69" spans="1:11" s="366" customFormat="1" ht="75" customHeight="1">
      <c r="A69" s="5">
        <v>22</v>
      </c>
      <c r="B69" s="518" t="s">
        <v>1111</v>
      </c>
      <c r="C69" s="450" t="s">
        <v>1112</v>
      </c>
      <c r="D69" s="427" t="s">
        <v>1036</v>
      </c>
      <c r="E69" s="427" t="s">
        <v>582</v>
      </c>
      <c r="F69" s="427" t="s">
        <v>1037</v>
      </c>
      <c r="G69" s="400">
        <f>2*2*50</f>
        <v>200</v>
      </c>
      <c r="H69" s="5" t="s">
        <v>564</v>
      </c>
      <c r="I69" s="345"/>
      <c r="J69" s="402"/>
      <c r="K69" s="345">
        <f t="shared" si="1"/>
        <v>0</v>
      </c>
    </row>
    <row r="70" spans="1:11" s="366" customFormat="1" ht="75" customHeight="1">
      <c r="A70" s="5">
        <v>23</v>
      </c>
      <c r="B70" s="518" t="s">
        <v>1113</v>
      </c>
      <c r="C70" s="450" t="s">
        <v>1114</v>
      </c>
      <c r="D70" s="427" t="s">
        <v>1036</v>
      </c>
      <c r="E70" s="427" t="s">
        <v>582</v>
      </c>
      <c r="F70" s="427" t="s">
        <v>1037</v>
      </c>
      <c r="G70" s="400">
        <f>6*2*50*1.5</f>
        <v>900</v>
      </c>
      <c r="H70" s="5" t="s">
        <v>5</v>
      </c>
      <c r="I70" s="345"/>
      <c r="J70" s="402"/>
      <c r="K70" s="345">
        <f t="shared" si="1"/>
        <v>0</v>
      </c>
    </row>
    <row r="71" spans="1:11" s="366" customFormat="1" ht="75" customHeight="1">
      <c r="A71" s="5">
        <v>24</v>
      </c>
      <c r="B71" s="518" t="s">
        <v>1115</v>
      </c>
      <c r="C71" s="450" t="s">
        <v>1116</v>
      </c>
      <c r="D71" s="427" t="s">
        <v>1036</v>
      </c>
      <c r="E71" s="427" t="s">
        <v>582</v>
      </c>
      <c r="F71" s="427" t="s">
        <v>1037</v>
      </c>
      <c r="G71" s="400">
        <f>6*2*50</f>
        <v>600</v>
      </c>
      <c r="H71" s="5" t="s">
        <v>564</v>
      </c>
      <c r="I71" s="345"/>
      <c r="J71" s="402"/>
      <c r="K71" s="345">
        <f t="shared" si="1"/>
        <v>0</v>
      </c>
    </row>
    <row r="72" spans="1:11" s="268" customFormat="1" ht="51.6" customHeight="1">
      <c r="A72" s="15">
        <v>25</v>
      </c>
      <c r="B72" s="218" t="s">
        <v>1117</v>
      </c>
      <c r="C72" s="218" t="s">
        <v>1118</v>
      </c>
      <c r="D72" s="267" t="s">
        <v>1043</v>
      </c>
      <c r="E72" s="267" t="s">
        <v>1044</v>
      </c>
      <c r="F72" s="15"/>
      <c r="G72" s="408">
        <f>0.034*3.14*594+0.04*3.14*420+0.049*3.14*576+0.114*3.14*42+0.168*3.14*480+(480+576+42)/3*1.2*0.51+100</f>
        <v>797.02672000000007</v>
      </c>
      <c r="H72" s="15" t="s">
        <v>601</v>
      </c>
      <c r="I72" s="402"/>
      <c r="J72" s="402"/>
      <c r="K72" s="345">
        <f t="shared" ref="K72:K100" si="6">(I72+J72)*G72</f>
        <v>0</v>
      </c>
    </row>
    <row r="73" spans="1:11" s="268" customFormat="1" ht="18.600000000000001" customHeight="1">
      <c r="A73" s="15">
        <v>26</v>
      </c>
      <c r="B73" s="218" t="s">
        <v>1045</v>
      </c>
      <c r="C73" s="218" t="s">
        <v>1046</v>
      </c>
      <c r="D73" s="267" t="s">
        <v>1043</v>
      </c>
      <c r="E73" s="267" t="s">
        <v>1044</v>
      </c>
      <c r="F73" s="15"/>
      <c r="G73" s="408">
        <f>0.034*3.14*594+0.04*3.14*420+0.049*3.14*576+0.114*3.14*42+0.168*3.14*480+(480+576+42)/3*1.2*0.51+100</f>
        <v>797.02672000000007</v>
      </c>
      <c r="H73" s="15" t="s">
        <v>601</v>
      </c>
      <c r="I73" s="402"/>
      <c r="J73" s="402"/>
      <c r="K73" s="345">
        <f t="shared" si="6"/>
        <v>0</v>
      </c>
    </row>
    <row r="74" spans="1:11" s="200" customFormat="1" ht="40.200000000000003" customHeight="1">
      <c r="A74" s="201">
        <v>27</v>
      </c>
      <c r="B74" s="202" t="s">
        <v>1119</v>
      </c>
      <c r="C74" s="202" t="s">
        <v>1120</v>
      </c>
      <c r="D74" s="203"/>
      <c r="E74" s="203"/>
      <c r="F74" s="201"/>
      <c r="G74" s="413"/>
      <c r="H74" s="201"/>
      <c r="I74" s="345"/>
      <c r="J74" s="402"/>
      <c r="K74" s="345"/>
    </row>
    <row r="75" spans="1:11" s="535" customFormat="1" ht="82.8">
      <c r="A75" s="298">
        <v>27.1</v>
      </c>
      <c r="B75" s="329" t="s">
        <v>1121</v>
      </c>
      <c r="C75" s="329" t="s">
        <v>1122</v>
      </c>
      <c r="D75" s="387" t="s">
        <v>1123</v>
      </c>
      <c r="E75" s="387" t="s">
        <v>1124</v>
      </c>
      <c r="F75" s="387" t="s">
        <v>1006</v>
      </c>
      <c r="G75" s="541">
        <v>90</v>
      </c>
      <c r="H75" s="328" t="s">
        <v>564</v>
      </c>
      <c r="I75" s="362"/>
      <c r="J75" s="513"/>
      <c r="K75" s="362">
        <f t="shared" si="6"/>
        <v>0</v>
      </c>
    </row>
    <row r="76" spans="1:11" s="535" customFormat="1" ht="72.599999999999994" customHeight="1">
      <c r="A76" s="298">
        <v>27.2</v>
      </c>
      <c r="B76" s="329" t="s">
        <v>1376</v>
      </c>
      <c r="C76" s="329" t="s">
        <v>1377</v>
      </c>
      <c r="D76" s="542" t="s">
        <v>1456</v>
      </c>
      <c r="E76" s="387" t="s">
        <v>1124</v>
      </c>
      <c r="F76" s="387" t="s">
        <v>1006</v>
      </c>
      <c r="G76" s="541">
        <v>100</v>
      </c>
      <c r="H76" s="328" t="s">
        <v>564</v>
      </c>
      <c r="I76" s="362"/>
      <c r="J76" s="513"/>
      <c r="K76" s="362">
        <f t="shared" si="6"/>
        <v>0</v>
      </c>
    </row>
    <row r="77" spans="1:11" s="535" customFormat="1" ht="72.599999999999994" customHeight="1">
      <c r="A77" s="298">
        <v>27.3</v>
      </c>
      <c r="B77" s="329" t="s">
        <v>1125</v>
      </c>
      <c r="C77" s="329" t="s">
        <v>1126</v>
      </c>
      <c r="D77" s="542" t="s">
        <v>1456</v>
      </c>
      <c r="E77" s="387" t="s">
        <v>1124</v>
      </c>
      <c r="F77" s="387" t="s">
        <v>1006</v>
      </c>
      <c r="G77" s="541">
        <v>10</v>
      </c>
      <c r="H77" s="328" t="s">
        <v>564</v>
      </c>
      <c r="I77" s="362"/>
      <c r="J77" s="513"/>
      <c r="K77" s="362">
        <f t="shared" si="6"/>
        <v>0</v>
      </c>
    </row>
    <row r="78" spans="1:11" s="535" customFormat="1" ht="72.599999999999994" customHeight="1">
      <c r="A78" s="298">
        <v>27.4</v>
      </c>
      <c r="B78" s="329" t="s">
        <v>1127</v>
      </c>
      <c r="C78" s="329" t="s">
        <v>1128</v>
      </c>
      <c r="D78" s="542" t="s">
        <v>1456</v>
      </c>
      <c r="E78" s="387" t="s">
        <v>1124</v>
      </c>
      <c r="F78" s="387" t="s">
        <v>1006</v>
      </c>
      <c r="G78" s="541">
        <v>4</v>
      </c>
      <c r="H78" s="328" t="s">
        <v>564</v>
      </c>
      <c r="I78" s="362"/>
      <c r="J78" s="513"/>
      <c r="K78" s="362">
        <f t="shared" si="6"/>
        <v>0</v>
      </c>
    </row>
    <row r="79" spans="1:11" s="535" customFormat="1" ht="72.599999999999994" customHeight="1">
      <c r="A79" s="298">
        <v>27.5</v>
      </c>
      <c r="B79" s="329" t="s">
        <v>1129</v>
      </c>
      <c r="C79" s="329" t="s">
        <v>1130</v>
      </c>
      <c r="D79" s="542" t="s">
        <v>1456</v>
      </c>
      <c r="E79" s="387" t="s">
        <v>1124</v>
      </c>
      <c r="F79" s="387" t="s">
        <v>1006</v>
      </c>
      <c r="G79" s="541">
        <v>1</v>
      </c>
      <c r="H79" s="328" t="s">
        <v>564</v>
      </c>
      <c r="I79" s="362"/>
      <c r="J79" s="513"/>
      <c r="K79" s="362">
        <f t="shared" si="6"/>
        <v>0</v>
      </c>
    </row>
    <row r="80" spans="1:11" s="535" customFormat="1" ht="72.599999999999994" customHeight="1">
      <c r="A80" s="298">
        <v>27.6</v>
      </c>
      <c r="B80" s="329" t="s">
        <v>1131</v>
      </c>
      <c r="C80" s="329" t="s">
        <v>1132</v>
      </c>
      <c r="D80" s="542" t="s">
        <v>1456</v>
      </c>
      <c r="E80" s="387" t="s">
        <v>1124</v>
      </c>
      <c r="F80" s="387" t="s">
        <v>1006</v>
      </c>
      <c r="G80" s="541">
        <v>1</v>
      </c>
      <c r="H80" s="328" t="s">
        <v>564</v>
      </c>
      <c r="I80" s="362"/>
      <c r="J80" s="513"/>
      <c r="K80" s="362">
        <f t="shared" si="6"/>
        <v>0</v>
      </c>
    </row>
    <row r="81" spans="1:11" s="535" customFormat="1" ht="72.599999999999994" customHeight="1">
      <c r="A81" s="298">
        <v>27.7</v>
      </c>
      <c r="B81" s="329" t="s">
        <v>1133</v>
      </c>
      <c r="C81" s="329" t="s">
        <v>1134</v>
      </c>
      <c r="D81" s="542" t="s">
        <v>1456</v>
      </c>
      <c r="E81" s="387" t="s">
        <v>1124</v>
      </c>
      <c r="F81" s="387" t="s">
        <v>1006</v>
      </c>
      <c r="G81" s="541">
        <v>10</v>
      </c>
      <c r="H81" s="328" t="s">
        <v>564</v>
      </c>
      <c r="I81" s="362"/>
      <c r="J81" s="513"/>
      <c r="K81" s="362">
        <f t="shared" si="6"/>
        <v>0</v>
      </c>
    </row>
    <row r="82" spans="1:11" s="535" customFormat="1" ht="72.599999999999994" customHeight="1">
      <c r="A82" s="298">
        <v>27.8</v>
      </c>
      <c r="B82" s="329" t="s">
        <v>1135</v>
      </c>
      <c r="C82" s="329" t="s">
        <v>1136</v>
      </c>
      <c r="D82" s="542" t="s">
        <v>1456</v>
      </c>
      <c r="E82" s="387" t="s">
        <v>1124</v>
      </c>
      <c r="F82" s="387" t="s">
        <v>1006</v>
      </c>
      <c r="G82" s="541">
        <v>3</v>
      </c>
      <c r="H82" s="328" t="s">
        <v>564</v>
      </c>
      <c r="I82" s="362"/>
      <c r="J82" s="513"/>
      <c r="K82" s="362">
        <f t="shared" si="6"/>
        <v>0</v>
      </c>
    </row>
    <row r="83" spans="1:11" s="535" customFormat="1" ht="33" customHeight="1">
      <c r="A83" s="298">
        <v>27.9</v>
      </c>
      <c r="B83" s="329" t="s">
        <v>1137</v>
      </c>
      <c r="C83" s="329" t="s">
        <v>1138</v>
      </c>
      <c r="D83" s="387" t="s">
        <v>1139</v>
      </c>
      <c r="E83" s="387" t="s">
        <v>1124</v>
      </c>
      <c r="F83" s="328" t="s">
        <v>1051</v>
      </c>
      <c r="G83" s="541">
        <v>1</v>
      </c>
      <c r="H83" s="328" t="s">
        <v>564</v>
      </c>
      <c r="I83" s="362"/>
      <c r="J83" s="513"/>
      <c r="K83" s="362">
        <f t="shared" si="6"/>
        <v>0</v>
      </c>
    </row>
    <row r="84" spans="1:11" s="535" customFormat="1" ht="33" customHeight="1">
      <c r="A84" s="298" t="s">
        <v>1379</v>
      </c>
      <c r="B84" s="329" t="s">
        <v>1378</v>
      </c>
      <c r="C84" s="329" t="s">
        <v>1388</v>
      </c>
      <c r="D84" s="387" t="s">
        <v>1023</v>
      </c>
      <c r="E84" s="387" t="s">
        <v>1124</v>
      </c>
      <c r="F84" s="328" t="s">
        <v>1051</v>
      </c>
      <c r="G84" s="541">
        <v>100</v>
      </c>
      <c r="H84" s="328" t="s">
        <v>564</v>
      </c>
      <c r="I84" s="362"/>
      <c r="J84" s="513"/>
      <c r="K84" s="362">
        <f t="shared" si="6"/>
        <v>0</v>
      </c>
    </row>
    <row r="85" spans="1:11" s="535" customFormat="1" ht="33" customHeight="1">
      <c r="A85" s="298" t="s">
        <v>1380</v>
      </c>
      <c r="B85" s="329" t="s">
        <v>1140</v>
      </c>
      <c r="C85" s="329" t="s">
        <v>1141</v>
      </c>
      <c r="D85" s="387" t="s">
        <v>1023</v>
      </c>
      <c r="E85" s="387" t="s">
        <v>1124</v>
      </c>
      <c r="F85" s="328" t="s">
        <v>1051</v>
      </c>
      <c r="G85" s="541">
        <v>110</v>
      </c>
      <c r="H85" s="328" t="s">
        <v>564</v>
      </c>
      <c r="I85" s="362"/>
      <c r="J85" s="513"/>
      <c r="K85" s="362">
        <f t="shared" si="6"/>
        <v>0</v>
      </c>
    </row>
    <row r="86" spans="1:11" s="535" customFormat="1" ht="33" customHeight="1">
      <c r="A86" s="298" t="s">
        <v>1395</v>
      </c>
      <c r="B86" s="329" t="s">
        <v>1142</v>
      </c>
      <c r="C86" s="329" t="s">
        <v>1143</v>
      </c>
      <c r="D86" s="387" t="s">
        <v>1023</v>
      </c>
      <c r="E86" s="387" t="s">
        <v>1124</v>
      </c>
      <c r="F86" s="328" t="s">
        <v>1051</v>
      </c>
      <c r="G86" s="541">
        <v>110</v>
      </c>
      <c r="H86" s="328" t="s">
        <v>564</v>
      </c>
      <c r="I86" s="362"/>
      <c r="J86" s="513"/>
      <c r="K86" s="362">
        <f t="shared" si="6"/>
        <v>0</v>
      </c>
    </row>
    <row r="87" spans="1:11" s="535" customFormat="1" ht="33" customHeight="1">
      <c r="A87" s="298" t="s">
        <v>1396</v>
      </c>
      <c r="B87" s="329" t="s">
        <v>1385</v>
      </c>
      <c r="C87" s="329" t="s">
        <v>1393</v>
      </c>
      <c r="D87" s="387" t="s">
        <v>1023</v>
      </c>
      <c r="E87" s="387" t="s">
        <v>1124</v>
      </c>
      <c r="F87" s="328" t="s">
        <v>1051</v>
      </c>
      <c r="G87" s="541">
        <v>150</v>
      </c>
      <c r="H87" s="328" t="s">
        <v>564</v>
      </c>
      <c r="I87" s="362"/>
      <c r="J87" s="513"/>
      <c r="K87" s="362">
        <f t="shared" si="6"/>
        <v>0</v>
      </c>
    </row>
    <row r="88" spans="1:11" s="535" customFormat="1" ht="33" customHeight="1">
      <c r="A88" s="298" t="s">
        <v>1397</v>
      </c>
      <c r="B88" s="329" t="s">
        <v>1144</v>
      </c>
      <c r="C88" s="329" t="s">
        <v>1145</v>
      </c>
      <c r="D88" s="387" t="s">
        <v>1023</v>
      </c>
      <c r="E88" s="387" t="s">
        <v>1124</v>
      </c>
      <c r="F88" s="328" t="s">
        <v>1051</v>
      </c>
      <c r="G88" s="541">
        <v>220</v>
      </c>
      <c r="H88" s="328" t="s">
        <v>564</v>
      </c>
      <c r="I88" s="362"/>
      <c r="J88" s="513"/>
      <c r="K88" s="362">
        <f t="shared" si="6"/>
        <v>0</v>
      </c>
    </row>
    <row r="89" spans="1:11" s="535" customFormat="1" ht="33" customHeight="1">
      <c r="A89" s="298" t="s">
        <v>1381</v>
      </c>
      <c r="B89" s="329" t="s">
        <v>1146</v>
      </c>
      <c r="C89" s="329" t="s">
        <v>1147</v>
      </c>
      <c r="D89" s="387" t="s">
        <v>1023</v>
      </c>
      <c r="E89" s="387" t="s">
        <v>1124</v>
      </c>
      <c r="F89" s="328" t="s">
        <v>1051</v>
      </c>
      <c r="G89" s="541">
        <v>110</v>
      </c>
      <c r="H89" s="328" t="s">
        <v>564</v>
      </c>
      <c r="I89" s="362"/>
      <c r="J89" s="513"/>
      <c r="K89" s="362">
        <f t="shared" si="6"/>
        <v>0</v>
      </c>
    </row>
    <row r="90" spans="1:11" s="535" customFormat="1" ht="33" customHeight="1">
      <c r="A90" s="298" t="s">
        <v>1382</v>
      </c>
      <c r="B90" s="329" t="s">
        <v>1148</v>
      </c>
      <c r="C90" s="329" t="s">
        <v>1149</v>
      </c>
      <c r="D90" s="387" t="s">
        <v>1023</v>
      </c>
      <c r="E90" s="387" t="s">
        <v>1124</v>
      </c>
      <c r="F90" s="328" t="s">
        <v>1051</v>
      </c>
      <c r="G90" s="541">
        <v>110</v>
      </c>
      <c r="H90" s="328" t="s">
        <v>564</v>
      </c>
      <c r="I90" s="362"/>
      <c r="J90" s="513"/>
      <c r="K90" s="362">
        <f t="shared" si="6"/>
        <v>0</v>
      </c>
    </row>
    <row r="91" spans="1:11" s="535" customFormat="1" ht="33" customHeight="1">
      <c r="A91" s="298" t="s">
        <v>1383</v>
      </c>
      <c r="B91" s="329" t="s">
        <v>1386</v>
      </c>
      <c r="C91" s="329" t="s">
        <v>1391</v>
      </c>
      <c r="D91" s="387" t="s">
        <v>1023</v>
      </c>
      <c r="E91" s="387" t="s">
        <v>1124</v>
      </c>
      <c r="F91" s="328" t="s">
        <v>1051</v>
      </c>
      <c r="G91" s="541">
        <v>50</v>
      </c>
      <c r="H91" s="328" t="s">
        <v>564</v>
      </c>
      <c r="I91" s="362"/>
      <c r="J91" s="513"/>
      <c r="K91" s="362">
        <f t="shared" si="6"/>
        <v>0</v>
      </c>
    </row>
    <row r="92" spans="1:11" s="535" customFormat="1" ht="33" customHeight="1">
      <c r="A92" s="298" t="s">
        <v>1384</v>
      </c>
      <c r="B92" s="329" t="s">
        <v>1387</v>
      </c>
      <c r="C92" s="329" t="s">
        <v>1392</v>
      </c>
      <c r="D92" s="387" t="s">
        <v>1023</v>
      </c>
      <c r="E92" s="387" t="s">
        <v>1124</v>
      </c>
      <c r="F92" s="328" t="s">
        <v>1051</v>
      </c>
      <c r="G92" s="541">
        <v>50</v>
      </c>
      <c r="H92" s="328" t="s">
        <v>564</v>
      </c>
      <c r="I92" s="362"/>
      <c r="J92" s="513"/>
      <c r="K92" s="362">
        <f t="shared" si="6"/>
        <v>0</v>
      </c>
    </row>
    <row r="93" spans="1:11" s="535" customFormat="1" ht="33" customHeight="1">
      <c r="A93" s="298" t="s">
        <v>1389</v>
      </c>
      <c r="B93" s="329" t="s">
        <v>1150</v>
      </c>
      <c r="C93" s="329" t="s">
        <v>1151</v>
      </c>
      <c r="D93" s="387" t="s">
        <v>1023</v>
      </c>
      <c r="E93" s="387" t="s">
        <v>1124</v>
      </c>
      <c r="F93" s="328" t="s">
        <v>1051</v>
      </c>
      <c r="G93" s="541">
        <v>110</v>
      </c>
      <c r="H93" s="328" t="s">
        <v>564</v>
      </c>
      <c r="I93" s="362"/>
      <c r="J93" s="513"/>
      <c r="K93" s="362">
        <f t="shared" si="6"/>
        <v>0</v>
      </c>
    </row>
    <row r="94" spans="1:11" s="535" customFormat="1" ht="33" customHeight="1">
      <c r="A94" s="298" t="s">
        <v>1390</v>
      </c>
      <c r="B94" s="329" t="s">
        <v>1152</v>
      </c>
      <c r="C94" s="329" t="s">
        <v>1153</v>
      </c>
      <c r="D94" s="387" t="s">
        <v>1023</v>
      </c>
      <c r="E94" s="387" t="s">
        <v>1124</v>
      </c>
      <c r="F94" s="328" t="s">
        <v>1051</v>
      </c>
      <c r="G94" s="541">
        <v>110</v>
      </c>
      <c r="H94" s="328" t="s">
        <v>564</v>
      </c>
      <c r="I94" s="362"/>
      <c r="J94" s="513"/>
      <c r="K94" s="362">
        <f t="shared" si="6"/>
        <v>0</v>
      </c>
    </row>
    <row r="95" spans="1:11" s="535" customFormat="1" ht="33" customHeight="1">
      <c r="A95" s="298" t="s">
        <v>1394</v>
      </c>
      <c r="B95" s="329" t="s">
        <v>1154</v>
      </c>
      <c r="C95" s="329" t="s">
        <v>1155</v>
      </c>
      <c r="D95" s="387" t="s">
        <v>1023</v>
      </c>
      <c r="E95" s="387" t="s">
        <v>1124</v>
      </c>
      <c r="F95" s="328" t="s">
        <v>1051</v>
      </c>
      <c r="G95" s="541">
        <v>110</v>
      </c>
      <c r="H95" s="328" t="s">
        <v>564</v>
      </c>
      <c r="I95" s="362"/>
      <c r="J95" s="513"/>
      <c r="K95" s="362">
        <f t="shared" si="6"/>
        <v>0</v>
      </c>
    </row>
    <row r="96" spans="1:11" ht="18.600000000000001" customHeight="1">
      <c r="A96" s="205"/>
      <c r="B96" s="264"/>
      <c r="C96" s="264"/>
      <c r="D96" s="265"/>
      <c r="E96" s="265"/>
      <c r="F96" s="263"/>
      <c r="G96" s="412"/>
      <c r="H96" s="263"/>
      <c r="I96" s="345"/>
      <c r="J96" s="402"/>
      <c r="K96" s="345"/>
    </row>
    <row r="97" spans="1:11" s="274" customFormat="1" ht="18.600000000000001" customHeight="1">
      <c r="A97" s="206" t="s">
        <v>0</v>
      </c>
      <c r="B97" s="207" t="s">
        <v>1159</v>
      </c>
      <c r="C97" s="207" t="s">
        <v>1160</v>
      </c>
      <c r="D97" s="271"/>
      <c r="E97" s="272"/>
      <c r="F97" s="272"/>
      <c r="G97" s="414"/>
      <c r="H97" s="273"/>
      <c r="I97" s="345"/>
      <c r="J97" s="402"/>
      <c r="K97" s="345"/>
    </row>
    <row r="98" spans="1:11" s="213" customFormat="1" ht="61.95" customHeight="1">
      <c r="A98" s="291">
        <v>1</v>
      </c>
      <c r="B98" s="204" t="s">
        <v>1161</v>
      </c>
      <c r="C98" s="208" t="s">
        <v>1162</v>
      </c>
      <c r="D98" s="209" t="s">
        <v>582</v>
      </c>
      <c r="E98" s="210" t="s">
        <v>582</v>
      </c>
      <c r="F98" s="211"/>
      <c r="G98" s="408">
        <v>1</v>
      </c>
      <c r="H98" s="212" t="s">
        <v>562</v>
      </c>
      <c r="I98" s="345"/>
      <c r="J98" s="402"/>
      <c r="K98" s="345">
        <f t="shared" si="6"/>
        <v>0</v>
      </c>
    </row>
    <row r="99" spans="1:11" s="217" customFormat="1" ht="33" customHeight="1">
      <c r="A99" s="291">
        <v>2</v>
      </c>
      <c r="B99" s="184" t="s">
        <v>1163</v>
      </c>
      <c r="C99" s="214" t="s">
        <v>1164</v>
      </c>
      <c r="D99" s="215"/>
      <c r="E99" s="216"/>
      <c r="F99" s="216"/>
      <c r="G99" s="410">
        <v>4</v>
      </c>
      <c r="H99" s="15" t="s">
        <v>1158</v>
      </c>
      <c r="I99" s="345"/>
      <c r="J99" s="402"/>
      <c r="K99" s="345">
        <f t="shared" si="6"/>
        <v>0</v>
      </c>
    </row>
    <row r="100" spans="1:11" s="217" customFormat="1" ht="108.6" customHeight="1">
      <c r="A100" s="291">
        <v>3</v>
      </c>
      <c r="B100" s="184" t="s">
        <v>1165</v>
      </c>
      <c r="C100" s="218" t="s">
        <v>1166</v>
      </c>
      <c r="D100" s="215"/>
      <c r="E100" s="216"/>
      <c r="F100" s="219"/>
      <c r="G100" s="410">
        <v>1</v>
      </c>
      <c r="H100" s="15" t="s">
        <v>562</v>
      </c>
      <c r="I100" s="345"/>
      <c r="J100" s="402"/>
      <c r="K100" s="345">
        <f t="shared" si="6"/>
        <v>0</v>
      </c>
    </row>
    <row r="101" spans="1:11" s="217" customFormat="1" ht="13.8">
      <c r="A101" s="291"/>
      <c r="B101" s="184"/>
      <c r="C101" s="218"/>
      <c r="D101" s="215"/>
      <c r="E101" s="216"/>
      <c r="F101" s="219"/>
      <c r="G101" s="410"/>
      <c r="H101" s="15"/>
      <c r="I101" s="344"/>
      <c r="J101" s="556"/>
      <c r="K101" s="344"/>
    </row>
    <row r="102" spans="1:11" s="274" customFormat="1" ht="18.600000000000001" customHeight="1">
      <c r="A102" s="557" t="s">
        <v>4</v>
      </c>
      <c r="B102" s="558" t="s">
        <v>1425</v>
      </c>
      <c r="C102" s="558"/>
      <c r="D102" s="559"/>
      <c r="E102" s="560"/>
      <c r="F102" s="560"/>
      <c r="G102" s="561"/>
      <c r="H102" s="562"/>
      <c r="I102" s="563"/>
      <c r="J102" s="564"/>
      <c r="K102" s="563"/>
    </row>
    <row r="103" spans="1:11" s="217" customFormat="1" ht="13.8">
      <c r="A103" s="557" t="s">
        <v>514</v>
      </c>
      <c r="B103" s="558" t="s">
        <v>739</v>
      </c>
      <c r="C103" s="565"/>
      <c r="D103" s="566"/>
      <c r="E103" s="567"/>
      <c r="F103" s="568"/>
      <c r="G103" s="569"/>
      <c r="H103" s="570"/>
      <c r="I103" s="571"/>
      <c r="J103" s="572"/>
      <c r="K103" s="571"/>
    </row>
    <row r="104" spans="1:11" s="217" customFormat="1" ht="13.8">
      <c r="A104" s="573">
        <v>1</v>
      </c>
      <c r="B104" s="574" t="s">
        <v>1215</v>
      </c>
      <c r="C104" s="565"/>
      <c r="D104" s="566"/>
      <c r="E104" s="567"/>
      <c r="F104" s="568"/>
      <c r="G104" s="569">
        <v>6.375</v>
      </c>
      <c r="H104" s="570" t="s">
        <v>1539</v>
      </c>
      <c r="I104" s="571"/>
      <c r="J104" s="572"/>
      <c r="K104" s="571"/>
    </row>
    <row r="105" spans="1:11" s="217" customFormat="1" ht="13.8" hidden="1">
      <c r="A105" s="573"/>
      <c r="B105" s="574" t="s">
        <v>1399</v>
      </c>
      <c r="C105" s="565"/>
      <c r="D105" s="566"/>
      <c r="E105" s="567"/>
      <c r="F105" s="568"/>
      <c r="G105" s="569">
        <v>6.375</v>
      </c>
      <c r="H105" s="570"/>
      <c r="I105" s="571"/>
      <c r="J105" s="572"/>
      <c r="K105" s="571"/>
    </row>
    <row r="106" spans="1:11" s="217" customFormat="1" ht="13.8">
      <c r="A106" s="573">
        <v>2</v>
      </c>
      <c r="B106" s="574" t="s">
        <v>1202</v>
      </c>
      <c r="C106" s="565"/>
      <c r="D106" s="566"/>
      <c r="E106" s="567"/>
      <c r="F106" s="568"/>
      <c r="G106" s="569">
        <v>33.15</v>
      </c>
      <c r="H106" s="570" t="s">
        <v>1539</v>
      </c>
      <c r="I106" s="571"/>
      <c r="J106" s="572"/>
      <c r="K106" s="571"/>
    </row>
    <row r="107" spans="1:11" s="217" customFormat="1" ht="13.8" hidden="1">
      <c r="A107" s="573"/>
      <c r="B107" s="574" t="s">
        <v>1400</v>
      </c>
      <c r="C107" s="565"/>
      <c r="D107" s="566"/>
      <c r="E107" s="567"/>
      <c r="F107" s="568"/>
      <c r="G107" s="569">
        <v>33.15</v>
      </c>
      <c r="H107" s="570"/>
      <c r="I107" s="571"/>
      <c r="J107" s="572"/>
      <c r="K107" s="571"/>
    </row>
    <row r="108" spans="1:11" s="217" customFormat="1" ht="13.8">
      <c r="A108" s="573">
        <v>3</v>
      </c>
      <c r="B108" s="574" t="s">
        <v>1217</v>
      </c>
      <c r="C108" s="565"/>
      <c r="D108" s="566"/>
      <c r="E108" s="567"/>
      <c r="F108" s="568"/>
      <c r="G108" s="569">
        <v>33.15</v>
      </c>
      <c r="H108" s="570" t="s">
        <v>1539</v>
      </c>
      <c r="I108" s="571"/>
      <c r="J108" s="572"/>
      <c r="K108" s="571"/>
    </row>
    <row r="109" spans="1:11" s="217" customFormat="1" ht="13.8">
      <c r="A109" s="573">
        <v>4</v>
      </c>
      <c r="B109" s="574" t="s">
        <v>1204</v>
      </c>
      <c r="C109" s="565"/>
      <c r="D109" s="566"/>
      <c r="E109" s="567"/>
      <c r="F109" s="568"/>
      <c r="G109" s="569">
        <v>25.5</v>
      </c>
      <c r="H109" s="570" t="s">
        <v>601</v>
      </c>
      <c r="I109" s="571"/>
      <c r="J109" s="572"/>
      <c r="K109" s="571"/>
    </row>
    <row r="110" spans="1:11" s="217" customFormat="1" ht="13.8" hidden="1">
      <c r="A110" s="573"/>
      <c r="B110" s="574" t="s">
        <v>1401</v>
      </c>
      <c r="C110" s="565"/>
      <c r="D110" s="566"/>
      <c r="E110" s="567"/>
      <c r="F110" s="568"/>
      <c r="G110" s="569">
        <v>25.5</v>
      </c>
      <c r="H110" s="570"/>
      <c r="I110" s="571"/>
      <c r="J110" s="572"/>
      <c r="K110" s="571"/>
    </row>
    <row r="111" spans="1:11" s="217" customFormat="1" ht="13.8">
      <c r="A111" s="573">
        <v>5</v>
      </c>
      <c r="B111" s="574" t="s">
        <v>1206</v>
      </c>
      <c r="C111" s="565"/>
      <c r="D111" s="566"/>
      <c r="E111" s="567"/>
      <c r="F111" s="568"/>
      <c r="G111" s="569">
        <v>62.24</v>
      </c>
      <c r="H111" s="570" t="s">
        <v>601</v>
      </c>
      <c r="I111" s="571"/>
      <c r="J111" s="572"/>
      <c r="K111" s="571"/>
    </row>
    <row r="112" spans="1:11" s="217" customFormat="1" ht="13.8" hidden="1">
      <c r="A112" s="573"/>
      <c r="B112" s="574" t="s">
        <v>1402</v>
      </c>
      <c r="C112" s="565"/>
      <c r="D112" s="566"/>
      <c r="E112" s="567"/>
      <c r="F112" s="568"/>
      <c r="G112" s="569">
        <v>25.5</v>
      </c>
      <c r="H112" s="570"/>
      <c r="I112" s="571"/>
      <c r="J112" s="572"/>
      <c r="K112" s="571"/>
    </row>
    <row r="113" spans="1:11" s="217" customFormat="1" ht="13.8" hidden="1">
      <c r="A113" s="573"/>
      <c r="B113" s="574" t="s">
        <v>1403</v>
      </c>
      <c r="C113" s="565"/>
      <c r="D113" s="566"/>
      <c r="E113" s="567"/>
      <c r="F113" s="568"/>
      <c r="G113" s="569">
        <v>36.74</v>
      </c>
      <c r="H113" s="570"/>
      <c r="I113" s="571"/>
      <c r="J113" s="572"/>
      <c r="K113" s="571"/>
    </row>
    <row r="114" spans="1:11" s="217" customFormat="1" ht="13.8">
      <c r="A114" s="573">
        <v>6</v>
      </c>
      <c r="B114" s="574" t="s">
        <v>1218</v>
      </c>
      <c r="C114" s="565"/>
      <c r="D114" s="566"/>
      <c r="E114" s="567"/>
      <c r="F114" s="568"/>
      <c r="G114" s="569">
        <v>13.055</v>
      </c>
      <c r="H114" s="570" t="s">
        <v>1539</v>
      </c>
      <c r="I114" s="571"/>
      <c r="J114" s="572"/>
      <c r="K114" s="571"/>
    </row>
    <row r="115" spans="1:11" s="217" customFormat="1" ht="13.8" hidden="1">
      <c r="A115" s="573"/>
      <c r="B115" s="574" t="s">
        <v>1404</v>
      </c>
      <c r="C115" s="565"/>
      <c r="D115" s="566"/>
      <c r="E115" s="567"/>
      <c r="F115" s="568"/>
      <c r="G115" s="569">
        <v>6.375</v>
      </c>
      <c r="H115" s="570"/>
      <c r="I115" s="571"/>
      <c r="J115" s="572"/>
      <c r="K115" s="571"/>
    </row>
    <row r="116" spans="1:11" s="217" customFormat="1" ht="13.8" hidden="1">
      <c r="A116" s="573"/>
      <c r="B116" s="574" t="s">
        <v>1405</v>
      </c>
      <c r="C116" s="565"/>
      <c r="D116" s="566"/>
      <c r="E116" s="567"/>
      <c r="F116" s="568"/>
      <c r="G116" s="569">
        <v>6</v>
      </c>
      <c r="H116" s="570"/>
      <c r="I116" s="571"/>
      <c r="J116" s="572"/>
      <c r="K116" s="571"/>
    </row>
    <row r="117" spans="1:11" s="217" customFormat="1" ht="13.8" hidden="1">
      <c r="A117" s="573"/>
      <c r="B117" s="574" t="s">
        <v>1406</v>
      </c>
      <c r="C117" s="565"/>
      <c r="D117" s="566"/>
      <c r="E117" s="567"/>
      <c r="F117" s="568"/>
      <c r="G117" s="569">
        <v>0.68</v>
      </c>
      <c r="H117" s="570"/>
      <c r="I117" s="571"/>
      <c r="J117" s="572"/>
      <c r="K117" s="571"/>
    </row>
    <row r="118" spans="1:11" s="217" customFormat="1" ht="13.8">
      <c r="A118" s="573">
        <v>7</v>
      </c>
      <c r="B118" s="574" t="s">
        <v>1219</v>
      </c>
      <c r="C118" s="565"/>
      <c r="D118" s="566"/>
      <c r="E118" s="567"/>
      <c r="F118" s="568"/>
      <c r="G118" s="569">
        <v>37.5</v>
      </c>
      <c r="H118" s="570" t="s">
        <v>601</v>
      </c>
      <c r="I118" s="571"/>
      <c r="J118" s="572"/>
      <c r="K118" s="571"/>
    </row>
    <row r="119" spans="1:11" s="217" customFormat="1" ht="13.8">
      <c r="A119" s="573"/>
      <c r="B119" s="574"/>
      <c r="C119" s="565"/>
      <c r="D119" s="566"/>
      <c r="E119" s="567"/>
      <c r="F119" s="568"/>
      <c r="G119" s="569"/>
      <c r="H119" s="570"/>
      <c r="I119" s="571"/>
      <c r="J119" s="572"/>
      <c r="K119" s="571"/>
    </row>
    <row r="120" spans="1:11" s="217" customFormat="1" ht="13.8">
      <c r="A120" s="557" t="s">
        <v>515</v>
      </c>
      <c r="B120" s="558" t="s">
        <v>1207</v>
      </c>
      <c r="C120" s="565"/>
      <c r="D120" s="566"/>
      <c r="E120" s="567"/>
      <c r="F120" s="568"/>
      <c r="G120" s="569"/>
      <c r="H120" s="570"/>
      <c r="I120" s="571"/>
      <c r="J120" s="572"/>
      <c r="K120" s="571"/>
    </row>
    <row r="121" spans="1:11" s="217" customFormat="1" ht="13.8">
      <c r="A121" s="573">
        <v>1</v>
      </c>
      <c r="B121" s="574" t="s">
        <v>1220</v>
      </c>
      <c r="C121" s="565"/>
      <c r="D121" s="566"/>
      <c r="E121" s="567"/>
      <c r="F121" s="568"/>
      <c r="G121" s="569">
        <v>46.24</v>
      </c>
      <c r="H121" s="570" t="s">
        <v>601</v>
      </c>
      <c r="I121" s="571"/>
      <c r="J121" s="572"/>
      <c r="K121" s="571"/>
    </row>
    <row r="122" spans="1:11" s="217" customFormat="1" ht="13.8" hidden="1">
      <c r="A122" s="573"/>
      <c r="B122" s="574" t="s">
        <v>1407</v>
      </c>
      <c r="C122" s="565"/>
      <c r="D122" s="566"/>
      <c r="E122" s="567"/>
      <c r="F122" s="568"/>
      <c r="G122" s="569">
        <v>21.12</v>
      </c>
      <c r="H122" s="570"/>
      <c r="I122" s="571"/>
      <c r="J122" s="572"/>
      <c r="K122" s="571"/>
    </row>
    <row r="123" spans="1:11" s="217" customFormat="1" ht="13.8" hidden="1">
      <c r="A123" s="573"/>
      <c r="B123" s="574" t="s">
        <v>1408</v>
      </c>
      <c r="C123" s="565"/>
      <c r="D123" s="566"/>
      <c r="E123" s="567"/>
      <c r="F123" s="568"/>
      <c r="G123" s="569">
        <v>25.12</v>
      </c>
      <c r="H123" s="570"/>
      <c r="I123" s="571"/>
      <c r="J123" s="572"/>
      <c r="K123" s="571"/>
    </row>
    <row r="124" spans="1:11" s="217" customFormat="1" ht="13.8">
      <c r="A124" s="573">
        <v>2</v>
      </c>
      <c r="B124" s="574" t="s">
        <v>1221</v>
      </c>
      <c r="C124" s="565"/>
      <c r="D124" s="566"/>
      <c r="E124" s="567"/>
      <c r="F124" s="568"/>
      <c r="G124" s="569">
        <v>1262.6581800000004</v>
      </c>
      <c r="H124" s="570" t="s">
        <v>3</v>
      </c>
      <c r="I124" s="571"/>
      <c r="J124" s="572"/>
      <c r="K124" s="571" t="s">
        <v>1208</v>
      </c>
    </row>
    <row r="125" spans="1:11" s="217" customFormat="1" ht="13.8" hidden="1">
      <c r="A125" s="573"/>
      <c r="B125" s="574" t="s">
        <v>1216</v>
      </c>
      <c r="C125" s="565"/>
      <c r="D125" s="566"/>
      <c r="E125" s="567"/>
      <c r="F125" s="568"/>
      <c r="G125" s="569"/>
      <c r="H125" s="570"/>
      <c r="I125" s="571"/>
      <c r="J125" s="572"/>
      <c r="K125" s="571"/>
    </row>
    <row r="126" spans="1:11" s="217" customFormat="1" ht="13.8" hidden="1">
      <c r="A126" s="573"/>
      <c r="B126" s="574" t="s">
        <v>1534</v>
      </c>
      <c r="C126" s="565"/>
      <c r="D126" s="566"/>
      <c r="E126" s="567"/>
      <c r="F126" s="568"/>
      <c r="G126" s="569">
        <v>418.42559999999997</v>
      </c>
      <c r="H126" s="570"/>
      <c r="I126" s="571"/>
      <c r="J126" s="572"/>
      <c r="K126" s="571"/>
    </row>
    <row r="127" spans="1:11" s="217" customFormat="1" ht="13.8" hidden="1">
      <c r="A127" s="573"/>
      <c r="B127" s="574" t="s">
        <v>1535</v>
      </c>
      <c r="C127" s="565"/>
      <c r="D127" s="566"/>
      <c r="E127" s="567"/>
      <c r="F127" s="568"/>
      <c r="G127" s="569">
        <v>426.24</v>
      </c>
      <c r="H127" s="570"/>
      <c r="I127" s="571"/>
      <c r="J127" s="572"/>
      <c r="K127" s="571"/>
    </row>
    <row r="128" spans="1:11" s="217" customFormat="1" ht="13.8" hidden="1">
      <c r="A128" s="573"/>
      <c r="B128" s="574" t="s">
        <v>1536</v>
      </c>
      <c r="C128" s="565"/>
      <c r="D128" s="566"/>
      <c r="E128" s="567"/>
      <c r="F128" s="568"/>
      <c r="G128" s="569">
        <v>273.50400000000002</v>
      </c>
      <c r="H128" s="570"/>
      <c r="I128" s="571"/>
      <c r="J128" s="572"/>
      <c r="K128" s="571"/>
    </row>
    <row r="129" spans="1:11" s="217" customFormat="1" ht="13.8" hidden="1">
      <c r="A129" s="573"/>
      <c r="B129" s="574" t="s">
        <v>1537</v>
      </c>
      <c r="C129" s="565"/>
      <c r="D129" s="566"/>
      <c r="E129" s="567"/>
      <c r="F129" s="568"/>
      <c r="G129" s="569">
        <v>46.891999999999996</v>
      </c>
      <c r="H129" s="570"/>
      <c r="I129" s="571"/>
      <c r="J129" s="572"/>
      <c r="K129" s="571"/>
    </row>
    <row r="130" spans="1:11" s="217" customFormat="1" ht="13.8" hidden="1">
      <c r="A130" s="573"/>
      <c r="B130" s="574" t="s">
        <v>1538</v>
      </c>
      <c r="C130" s="565"/>
      <c r="D130" s="566"/>
      <c r="E130" s="567"/>
      <c r="F130" s="568"/>
      <c r="G130" s="569">
        <v>18.509999999999998</v>
      </c>
      <c r="H130" s="570"/>
      <c r="I130" s="571"/>
      <c r="J130" s="572"/>
      <c r="K130" s="571"/>
    </row>
    <row r="131" spans="1:11" s="217" customFormat="1" ht="13.8" hidden="1">
      <c r="A131" s="573"/>
      <c r="B131" s="574" t="s">
        <v>1409</v>
      </c>
      <c r="C131" s="565"/>
      <c r="D131" s="566"/>
      <c r="E131" s="567"/>
      <c r="F131" s="568"/>
      <c r="G131" s="569">
        <v>18.96</v>
      </c>
      <c r="H131" s="570"/>
      <c r="I131" s="571"/>
      <c r="J131" s="572"/>
      <c r="K131" s="571"/>
    </row>
    <row r="132" spans="1:11" s="217" customFormat="1" ht="13.8">
      <c r="A132" s="573">
        <v>3</v>
      </c>
      <c r="B132" s="574" t="s">
        <v>1222</v>
      </c>
      <c r="C132" s="565"/>
      <c r="D132" s="566"/>
      <c r="E132" s="567"/>
      <c r="F132" s="568"/>
      <c r="G132" s="569">
        <v>18.255000000000003</v>
      </c>
      <c r="H132" s="570" t="s">
        <v>1539</v>
      </c>
      <c r="I132" s="571"/>
      <c r="J132" s="572"/>
      <c r="K132" s="571"/>
    </row>
    <row r="133" spans="1:11" s="217" customFormat="1" ht="13.8">
      <c r="A133" s="573"/>
      <c r="B133" s="574"/>
      <c r="C133" s="565"/>
      <c r="D133" s="566"/>
      <c r="E133" s="567"/>
      <c r="F133" s="568"/>
      <c r="G133" s="569"/>
      <c r="H133" s="570"/>
      <c r="I133" s="571"/>
      <c r="J133" s="572"/>
      <c r="K133" s="571"/>
    </row>
    <row r="134" spans="1:11" s="217" customFormat="1" ht="13.8">
      <c r="A134" s="557" t="s">
        <v>518</v>
      </c>
      <c r="B134" s="558" t="s">
        <v>1209</v>
      </c>
      <c r="C134" s="565"/>
      <c r="D134" s="566"/>
      <c r="E134" s="567"/>
      <c r="F134" s="568"/>
      <c r="G134" s="569"/>
      <c r="H134" s="570"/>
      <c r="I134" s="571"/>
      <c r="J134" s="572"/>
      <c r="K134" s="571"/>
    </row>
    <row r="135" spans="1:11" s="217" customFormat="1" ht="13.8">
      <c r="A135" s="573"/>
      <c r="B135" s="574" t="s">
        <v>1223</v>
      </c>
      <c r="C135" s="565"/>
      <c r="D135" s="566"/>
      <c r="E135" s="567"/>
      <c r="F135" s="568"/>
      <c r="G135" s="569">
        <v>3457.4378999999999</v>
      </c>
      <c r="H135" s="570" t="s">
        <v>3</v>
      </c>
      <c r="I135" s="571"/>
      <c r="J135" s="572"/>
      <c r="K135" s="571"/>
    </row>
    <row r="136" spans="1:11" s="217" customFormat="1" ht="13.8" hidden="1">
      <c r="A136" s="573"/>
      <c r="B136" s="574" t="s">
        <v>1398</v>
      </c>
      <c r="C136" s="565"/>
      <c r="D136" s="566"/>
      <c r="E136" s="567"/>
      <c r="F136" s="568"/>
      <c r="G136" s="569"/>
      <c r="H136" s="570"/>
      <c r="I136" s="571"/>
      <c r="J136" s="572"/>
      <c r="K136" s="571"/>
    </row>
    <row r="137" spans="1:11" s="217" customFormat="1" ht="13.8" hidden="1">
      <c r="A137" s="573"/>
      <c r="B137" s="574" t="s">
        <v>1410</v>
      </c>
      <c r="C137" s="565"/>
      <c r="D137" s="566"/>
      <c r="E137" s="567"/>
      <c r="F137" s="568"/>
      <c r="G137" s="569">
        <v>411</v>
      </c>
      <c r="H137" s="570"/>
      <c r="I137" s="571"/>
      <c r="J137" s="572"/>
      <c r="K137" s="571"/>
    </row>
    <row r="138" spans="1:11" s="217" customFormat="1" ht="13.8" hidden="1">
      <c r="A138" s="573"/>
      <c r="B138" s="574" t="s">
        <v>1411</v>
      </c>
      <c r="C138" s="565"/>
      <c r="D138" s="566"/>
      <c r="E138" s="567"/>
      <c r="F138" s="568"/>
      <c r="G138" s="569">
        <v>27.4</v>
      </c>
      <c r="H138" s="570"/>
      <c r="I138" s="571"/>
      <c r="J138" s="572"/>
      <c r="K138" s="571"/>
    </row>
    <row r="139" spans="1:11" s="217" customFormat="1" ht="13.8" hidden="1">
      <c r="A139" s="573"/>
      <c r="B139" s="574" t="s">
        <v>1412</v>
      </c>
      <c r="C139" s="565"/>
      <c r="D139" s="566"/>
      <c r="E139" s="567"/>
      <c r="F139" s="568"/>
      <c r="G139" s="569"/>
      <c r="H139" s="570"/>
      <c r="I139" s="571"/>
      <c r="J139" s="572"/>
      <c r="K139" s="571"/>
    </row>
    <row r="140" spans="1:11" s="217" customFormat="1" ht="13.8" hidden="1">
      <c r="A140" s="573"/>
      <c r="B140" s="574" t="s">
        <v>1413</v>
      </c>
      <c r="C140" s="565"/>
      <c r="D140" s="566"/>
      <c r="E140" s="567"/>
      <c r="F140" s="568"/>
      <c r="G140" s="569">
        <v>840.36</v>
      </c>
      <c r="H140" s="570"/>
      <c r="I140" s="571"/>
      <c r="J140" s="572"/>
      <c r="K140" s="571"/>
    </row>
    <row r="141" spans="1:11" s="217" customFormat="1" ht="27.6" hidden="1">
      <c r="A141" s="573"/>
      <c r="B141" s="574" t="s">
        <v>1414</v>
      </c>
      <c r="C141" s="565"/>
      <c r="D141" s="566"/>
      <c r="E141" s="567"/>
      <c r="F141" s="568"/>
      <c r="G141" s="569">
        <v>1693.4804999999999</v>
      </c>
      <c r="H141" s="570"/>
      <c r="I141" s="571"/>
      <c r="J141" s="572"/>
      <c r="K141" s="571"/>
    </row>
    <row r="142" spans="1:11" s="217" customFormat="1" ht="27.6" hidden="1">
      <c r="A142" s="573"/>
      <c r="B142" s="574" t="s">
        <v>1415</v>
      </c>
      <c r="C142" s="565"/>
      <c r="D142" s="566"/>
      <c r="E142" s="567"/>
      <c r="F142" s="568"/>
      <c r="G142" s="569">
        <v>298.84949999999992</v>
      </c>
      <c r="H142" s="570"/>
      <c r="I142" s="571"/>
      <c r="J142" s="572"/>
      <c r="K142" s="571"/>
    </row>
    <row r="143" spans="1:11" s="217" customFormat="1" ht="13.8" hidden="1">
      <c r="A143" s="573"/>
      <c r="B143" s="574" t="s">
        <v>1416</v>
      </c>
      <c r="C143" s="565"/>
      <c r="D143" s="566"/>
      <c r="E143" s="567"/>
      <c r="F143" s="568"/>
      <c r="G143" s="569">
        <v>21.708000000000002</v>
      </c>
      <c r="H143" s="570"/>
      <c r="I143" s="571"/>
      <c r="J143" s="572"/>
      <c r="K143" s="571"/>
    </row>
    <row r="144" spans="1:11" s="217" customFormat="1" ht="27.6">
      <c r="A144" s="573"/>
      <c r="B144" s="574" t="s">
        <v>1212</v>
      </c>
      <c r="C144" s="565"/>
      <c r="D144" s="566"/>
      <c r="E144" s="567"/>
      <c r="F144" s="568"/>
      <c r="G144" s="569">
        <v>147.54200000000003</v>
      </c>
      <c r="H144" s="570" t="s">
        <v>601</v>
      </c>
      <c r="I144" s="571"/>
      <c r="J144" s="572"/>
      <c r="K144" s="571" t="s">
        <v>1213</v>
      </c>
    </row>
    <row r="145" spans="1:11" s="217" customFormat="1" ht="13.8" hidden="1">
      <c r="A145" s="573"/>
      <c r="B145" s="574" t="s">
        <v>1417</v>
      </c>
      <c r="C145" s="565"/>
      <c r="D145" s="566"/>
      <c r="E145" s="567"/>
      <c r="F145" s="568"/>
      <c r="G145" s="569"/>
      <c r="H145" s="570"/>
      <c r="I145" s="571"/>
      <c r="J145" s="572"/>
      <c r="K145" s="571"/>
    </row>
    <row r="146" spans="1:11" s="217" customFormat="1" ht="13.8" hidden="1">
      <c r="A146" s="573"/>
      <c r="B146" s="574" t="s">
        <v>1418</v>
      </c>
      <c r="C146" s="565"/>
      <c r="D146" s="566"/>
      <c r="E146" s="567"/>
      <c r="F146" s="568"/>
      <c r="G146" s="569">
        <v>19.2</v>
      </c>
      <c r="H146" s="570"/>
      <c r="I146" s="571"/>
      <c r="J146" s="572"/>
      <c r="K146" s="571"/>
    </row>
    <row r="147" spans="1:11" s="217" customFormat="1" ht="13.8" hidden="1">
      <c r="A147" s="573"/>
      <c r="B147" s="574" t="s">
        <v>1419</v>
      </c>
      <c r="C147" s="565"/>
      <c r="D147" s="566"/>
      <c r="E147" s="567"/>
      <c r="F147" s="568"/>
      <c r="G147" s="569">
        <v>1.28</v>
      </c>
      <c r="H147" s="570"/>
      <c r="I147" s="571"/>
      <c r="J147" s="572"/>
      <c r="K147" s="571"/>
    </row>
    <row r="148" spans="1:11" s="217" customFormat="1" ht="13.8" hidden="1">
      <c r="A148" s="573"/>
      <c r="B148" s="574" t="s">
        <v>1420</v>
      </c>
      <c r="C148" s="565"/>
      <c r="D148" s="566"/>
      <c r="E148" s="567"/>
      <c r="F148" s="568"/>
      <c r="G148" s="569"/>
      <c r="H148" s="570"/>
      <c r="I148" s="571"/>
      <c r="J148" s="572"/>
      <c r="K148" s="571"/>
    </row>
    <row r="149" spans="1:11" s="217" customFormat="1" ht="13.8" hidden="1">
      <c r="A149" s="573"/>
      <c r="B149" s="574" t="s">
        <v>1421</v>
      </c>
      <c r="C149" s="565"/>
      <c r="D149" s="566"/>
      <c r="E149" s="567"/>
      <c r="F149" s="568"/>
      <c r="G149" s="569">
        <v>22.560000000000002</v>
      </c>
      <c r="H149" s="570"/>
      <c r="I149" s="571"/>
      <c r="J149" s="572"/>
      <c r="K149" s="571"/>
    </row>
    <row r="150" spans="1:11" s="217" customFormat="1" ht="13.8" hidden="1">
      <c r="A150" s="573"/>
      <c r="B150" s="574" t="s">
        <v>1422</v>
      </c>
      <c r="C150" s="565"/>
      <c r="D150" s="566"/>
      <c r="E150" s="567"/>
      <c r="F150" s="568"/>
      <c r="G150" s="569">
        <v>95.88</v>
      </c>
      <c r="H150" s="570"/>
      <c r="I150" s="571"/>
      <c r="J150" s="572"/>
      <c r="K150" s="571"/>
    </row>
    <row r="151" spans="1:11" s="217" customFormat="1" ht="13.8" hidden="1">
      <c r="A151" s="573"/>
      <c r="B151" s="574" t="s">
        <v>1423</v>
      </c>
      <c r="C151" s="565"/>
      <c r="D151" s="566"/>
      <c r="E151" s="567"/>
      <c r="F151" s="568"/>
      <c r="G151" s="569">
        <v>8.4599999999999991</v>
      </c>
      <c r="H151" s="570"/>
      <c r="I151" s="571"/>
      <c r="J151" s="572"/>
      <c r="K151" s="571"/>
    </row>
    <row r="152" spans="1:11" s="217" customFormat="1" ht="13.8" hidden="1">
      <c r="A152" s="573"/>
      <c r="B152" s="574" t="s">
        <v>1424</v>
      </c>
      <c r="C152" s="565"/>
      <c r="D152" s="566"/>
      <c r="E152" s="567"/>
      <c r="F152" s="568"/>
      <c r="G152" s="569">
        <v>0.16200000000000003</v>
      </c>
      <c r="H152" s="570"/>
      <c r="I152" s="571"/>
      <c r="J152" s="572"/>
      <c r="K152" s="571"/>
    </row>
    <row r="153" spans="1:11" s="217" customFormat="1" ht="13.8">
      <c r="A153" s="573"/>
      <c r="B153" s="574" t="s">
        <v>1210</v>
      </c>
      <c r="C153" s="565"/>
      <c r="D153" s="566"/>
      <c r="E153" s="567"/>
      <c r="F153" s="568"/>
      <c r="G153" s="569">
        <v>16</v>
      </c>
      <c r="H153" s="570" t="s">
        <v>40</v>
      </c>
      <c r="I153" s="571"/>
      <c r="J153" s="572"/>
      <c r="K153" s="571"/>
    </row>
    <row r="154" spans="1:11" s="217" customFormat="1" ht="41.4">
      <c r="A154" s="573"/>
      <c r="B154" s="574" t="s">
        <v>1211</v>
      </c>
      <c r="C154" s="565"/>
      <c r="D154" s="566"/>
      <c r="E154" s="567"/>
      <c r="F154" s="568"/>
      <c r="G154" s="569">
        <v>8</v>
      </c>
      <c r="H154" s="570" t="s">
        <v>40</v>
      </c>
      <c r="I154" s="571"/>
      <c r="J154" s="572"/>
      <c r="K154" s="571"/>
    </row>
    <row r="155" spans="1:11" s="217" customFormat="1" ht="13.8">
      <c r="A155" s="573"/>
      <c r="B155" s="574"/>
      <c r="C155" s="565"/>
      <c r="D155" s="566"/>
      <c r="E155" s="567"/>
      <c r="F155" s="568"/>
      <c r="G155" s="569"/>
      <c r="H155" s="570"/>
      <c r="I155" s="571"/>
      <c r="J155" s="572"/>
      <c r="K155" s="571"/>
    </row>
    <row r="156" spans="1:11" s="217" customFormat="1" ht="13.8">
      <c r="A156" s="557" t="s">
        <v>522</v>
      </c>
      <c r="B156" s="558" t="s">
        <v>470</v>
      </c>
      <c r="C156" s="565"/>
      <c r="D156" s="566"/>
      <c r="E156" s="567"/>
      <c r="F156" s="568"/>
      <c r="G156" s="569"/>
      <c r="H156" s="570"/>
      <c r="I156" s="571"/>
      <c r="J156" s="572"/>
      <c r="K156" s="571"/>
    </row>
    <row r="157" spans="1:11" s="217" customFormat="1" ht="27.6">
      <c r="A157" s="573">
        <v>1</v>
      </c>
      <c r="B157" s="574" t="s">
        <v>1214</v>
      </c>
      <c r="C157" s="565">
        <v>8</v>
      </c>
      <c r="D157" s="566" t="s">
        <v>564</v>
      </c>
      <c r="E157" s="567"/>
      <c r="F157" s="568"/>
      <c r="G157" s="569">
        <v>8</v>
      </c>
      <c r="H157" s="570" t="s">
        <v>564</v>
      </c>
      <c r="I157" s="571"/>
      <c r="J157" s="572"/>
      <c r="K157" s="571"/>
    </row>
    <row r="158" spans="1:11" s="217" customFormat="1" ht="13.8">
      <c r="A158" s="573">
        <v>2</v>
      </c>
      <c r="B158" s="574" t="s">
        <v>1224</v>
      </c>
      <c r="C158" s="565">
        <v>15</v>
      </c>
      <c r="D158" s="566" t="s">
        <v>5</v>
      </c>
      <c r="E158" s="567"/>
      <c r="F158" s="568"/>
      <c r="G158" s="569">
        <v>15</v>
      </c>
      <c r="H158" s="570" t="s">
        <v>5</v>
      </c>
      <c r="I158" s="571"/>
      <c r="J158" s="572"/>
      <c r="K158" s="571" t="s">
        <v>773</v>
      </c>
    </row>
    <row r="159" spans="1:11" s="217" customFormat="1" ht="13.8">
      <c r="A159" s="291"/>
      <c r="B159" s="184"/>
      <c r="C159" s="218"/>
      <c r="D159" s="215"/>
      <c r="E159" s="216"/>
      <c r="F159" s="219"/>
      <c r="G159" s="410"/>
      <c r="H159" s="15"/>
      <c r="I159" s="344"/>
      <c r="J159" s="556"/>
      <c r="K159" s="344"/>
    </row>
    <row r="160" spans="1:11" ht="18.600000000000001" customHeight="1">
      <c r="A160" s="263"/>
      <c r="B160" s="264"/>
      <c r="C160" s="264"/>
      <c r="D160" s="265"/>
      <c r="E160" s="265"/>
      <c r="F160" s="263"/>
      <c r="G160" s="266"/>
      <c r="H160" s="263"/>
      <c r="I160" s="339"/>
      <c r="J160" s="339"/>
      <c r="K160" s="339"/>
    </row>
    <row r="161" spans="1:11" ht="32.4" customHeight="1">
      <c r="A161" s="292"/>
      <c r="B161" s="655" t="s">
        <v>507</v>
      </c>
      <c r="C161" s="656"/>
      <c r="D161" s="656"/>
      <c r="E161" s="656"/>
      <c r="F161" s="657"/>
      <c r="G161" s="293"/>
      <c r="H161" s="292"/>
      <c r="I161" s="352"/>
      <c r="J161" s="352"/>
      <c r="K161" s="352">
        <f>SUM(K6:K100)</f>
        <v>0</v>
      </c>
    </row>
    <row r="162" spans="1:11" ht="18.600000000000001" customHeight="1"/>
    <row r="163" spans="1:11" s="280" customFormat="1" ht="18.600000000000001" customHeight="1">
      <c r="A163" s="275"/>
      <c r="B163" s="276" t="s">
        <v>1167</v>
      </c>
      <c r="C163" s="277"/>
      <c r="D163" s="278"/>
      <c r="E163" s="279"/>
      <c r="F163" s="279"/>
      <c r="G163" s="368"/>
      <c r="H163" s="368"/>
      <c r="I163" s="368"/>
    </row>
    <row r="164" spans="1:11" s="281" customFormat="1" ht="19.2" customHeight="1">
      <c r="B164" s="667" t="s">
        <v>1168</v>
      </c>
      <c r="C164" s="667"/>
      <c r="D164" s="667"/>
      <c r="E164" s="667"/>
      <c r="F164" s="667"/>
      <c r="G164" s="667"/>
      <c r="H164" s="667"/>
      <c r="I164" s="667"/>
      <c r="J164" s="667"/>
    </row>
    <row r="165" spans="1:11" s="281" customFormat="1" ht="28.2" customHeight="1">
      <c r="A165" s="282" t="s">
        <v>1156</v>
      </c>
      <c r="B165" s="667" t="s">
        <v>1169</v>
      </c>
      <c r="C165" s="667"/>
      <c r="D165" s="667"/>
      <c r="E165" s="667"/>
      <c r="F165" s="667"/>
      <c r="G165" s="667"/>
      <c r="H165" s="667"/>
      <c r="I165" s="667"/>
      <c r="J165" s="667"/>
    </row>
    <row r="166" spans="1:11" s="281" customFormat="1" ht="18.600000000000001" customHeight="1">
      <c r="A166" s="282" t="s">
        <v>1156</v>
      </c>
      <c r="B166" s="667" t="s">
        <v>1170</v>
      </c>
      <c r="C166" s="667"/>
      <c r="D166" s="667"/>
      <c r="E166" s="667"/>
      <c r="F166" s="667"/>
      <c r="G166" s="667"/>
      <c r="H166" s="667"/>
      <c r="I166" s="667"/>
      <c r="J166" s="667"/>
    </row>
    <row r="167" spans="1:11" s="281" customFormat="1" ht="18.600000000000001" customHeight="1">
      <c r="A167" s="282" t="s">
        <v>1156</v>
      </c>
      <c r="B167" s="671" t="s">
        <v>1171</v>
      </c>
      <c r="C167" s="671"/>
      <c r="D167" s="671"/>
      <c r="E167" s="671"/>
      <c r="F167" s="671"/>
      <c r="G167" s="671"/>
      <c r="H167" s="671"/>
      <c r="I167" s="671"/>
      <c r="J167" s="671"/>
    </row>
    <row r="168" spans="1:11" s="281" customFormat="1" ht="18.600000000000001" customHeight="1">
      <c r="A168" s="282"/>
      <c r="B168" s="672" t="s">
        <v>1172</v>
      </c>
      <c r="C168" s="672"/>
      <c r="D168" s="672"/>
      <c r="E168" s="672"/>
      <c r="F168" s="672"/>
      <c r="G168" s="672"/>
      <c r="H168" s="672"/>
      <c r="I168" s="672"/>
      <c r="J168" s="672"/>
    </row>
    <row r="169" spans="1:11" s="281" customFormat="1" ht="18.600000000000001" customHeight="1">
      <c r="A169" s="282" t="s">
        <v>1156</v>
      </c>
      <c r="B169" s="670" t="s">
        <v>1173</v>
      </c>
      <c r="C169" s="670"/>
      <c r="D169" s="670"/>
      <c r="E169" s="670"/>
      <c r="F169" s="670"/>
      <c r="G169" s="670"/>
      <c r="H169" s="670"/>
      <c r="I169" s="670"/>
      <c r="J169" s="670"/>
    </row>
    <row r="170" spans="1:11" s="281" customFormat="1" ht="18.600000000000001" customHeight="1">
      <c r="A170" s="282" t="s">
        <v>1156</v>
      </c>
      <c r="B170" s="670" t="s">
        <v>1174</v>
      </c>
      <c r="C170" s="670"/>
      <c r="D170" s="670"/>
      <c r="E170" s="670"/>
      <c r="F170" s="670"/>
      <c r="G170" s="670"/>
      <c r="H170" s="670"/>
      <c r="I170" s="670"/>
      <c r="J170" s="670"/>
    </row>
    <row r="171" spans="1:11" s="281" customFormat="1" ht="18.600000000000001" customHeight="1">
      <c r="A171" s="282" t="s">
        <v>1157</v>
      </c>
      <c r="B171" s="670" t="s">
        <v>1175</v>
      </c>
      <c r="C171" s="670"/>
      <c r="D171" s="670"/>
      <c r="E171" s="670"/>
      <c r="F171" s="670"/>
      <c r="G171" s="670"/>
      <c r="H171" s="670"/>
      <c r="I171" s="670"/>
      <c r="J171" s="670"/>
    </row>
    <row r="172" spans="1:11" s="281" customFormat="1" ht="18.600000000000001" customHeight="1">
      <c r="B172" s="670" t="s">
        <v>1176</v>
      </c>
      <c r="C172" s="670"/>
      <c r="D172" s="670"/>
      <c r="E172" s="670"/>
      <c r="F172" s="670"/>
      <c r="G172" s="670"/>
      <c r="H172" s="670"/>
      <c r="I172" s="670"/>
      <c r="J172" s="670"/>
    </row>
    <row r="173" spans="1:11" s="281" customFormat="1" ht="18.600000000000001" customHeight="1">
      <c r="B173" s="670" t="s">
        <v>1177</v>
      </c>
      <c r="C173" s="670"/>
      <c r="D173" s="670"/>
      <c r="E173" s="670"/>
      <c r="F173" s="670"/>
      <c r="G173" s="670"/>
      <c r="H173" s="670"/>
      <c r="I173" s="670"/>
      <c r="J173" s="670"/>
    </row>
    <row r="174" spans="1:11" s="281" customFormat="1" ht="18.600000000000001" customHeight="1">
      <c r="B174" s="670" t="s">
        <v>1178</v>
      </c>
      <c r="C174" s="670"/>
      <c r="D174" s="670"/>
      <c r="E174" s="670"/>
      <c r="F174" s="670"/>
      <c r="G174" s="670"/>
      <c r="H174" s="670"/>
      <c r="I174" s="670"/>
      <c r="J174" s="670"/>
    </row>
    <row r="175" spans="1:11" s="281" customFormat="1" ht="18.600000000000001" customHeight="1">
      <c r="A175" s="282" t="s">
        <v>1156</v>
      </c>
      <c r="B175" s="667" t="s">
        <v>1179</v>
      </c>
      <c r="C175" s="667"/>
      <c r="D175" s="667"/>
      <c r="E175" s="667"/>
      <c r="F175" s="667"/>
      <c r="G175" s="667"/>
      <c r="H175" s="667"/>
      <c r="I175" s="667"/>
      <c r="J175" s="667"/>
    </row>
    <row r="176" spans="1:11" s="281" customFormat="1" ht="18.600000000000001" customHeight="1">
      <c r="A176" s="282" t="s">
        <v>1156</v>
      </c>
      <c r="B176" s="667" t="s">
        <v>1180</v>
      </c>
      <c r="C176" s="667"/>
      <c r="D176" s="667"/>
      <c r="E176" s="667"/>
      <c r="F176" s="667"/>
      <c r="G176" s="667"/>
      <c r="H176" s="667"/>
      <c r="I176" s="667"/>
      <c r="J176" s="667"/>
    </row>
    <row r="177" spans="1:11" s="281" customFormat="1" ht="18.600000000000001" customHeight="1">
      <c r="A177" s="284" t="s">
        <v>1156</v>
      </c>
      <c r="B177" s="667" t="s">
        <v>1181</v>
      </c>
      <c r="C177" s="667"/>
      <c r="D177" s="667"/>
      <c r="E177" s="667"/>
      <c r="F177" s="667"/>
      <c r="G177" s="667"/>
      <c r="H177" s="667"/>
      <c r="I177" s="667"/>
      <c r="J177" s="667"/>
    </row>
    <row r="178" spans="1:11" s="281" customFormat="1" ht="18.600000000000001" customHeight="1">
      <c r="A178" s="284" t="s">
        <v>1156</v>
      </c>
      <c r="B178" s="667" t="s">
        <v>1182</v>
      </c>
      <c r="C178" s="667"/>
      <c r="D178" s="667"/>
      <c r="E178" s="667"/>
      <c r="F178" s="667"/>
      <c r="G178" s="667"/>
      <c r="H178" s="667"/>
      <c r="I178" s="667"/>
      <c r="J178" s="667"/>
    </row>
    <row r="179" spans="1:11" s="281" customFormat="1" ht="18.600000000000001" customHeight="1">
      <c r="A179" s="284" t="s">
        <v>1156</v>
      </c>
      <c r="B179" s="668" t="s">
        <v>1183</v>
      </c>
      <c r="C179" s="668"/>
      <c r="D179" s="668"/>
      <c r="E179" s="668"/>
      <c r="F179" s="668"/>
      <c r="G179" s="668"/>
      <c r="H179" s="668"/>
      <c r="I179" s="668"/>
      <c r="J179" s="668"/>
      <c r="K179" s="283"/>
    </row>
    <row r="180" spans="1:11" s="281" customFormat="1" ht="18.600000000000001" customHeight="1">
      <c r="A180" s="284" t="s">
        <v>1156</v>
      </c>
      <c r="B180" s="667" t="s">
        <v>1451</v>
      </c>
      <c r="C180" s="667"/>
      <c r="D180" s="667"/>
      <c r="E180" s="667"/>
      <c r="F180" s="667"/>
      <c r="G180" s="667"/>
      <c r="H180" s="667"/>
      <c r="I180" s="667"/>
      <c r="J180" s="667"/>
    </row>
    <row r="181" spans="1:11" s="281" customFormat="1" ht="18.600000000000001" customHeight="1">
      <c r="A181" s="284" t="s">
        <v>1156</v>
      </c>
      <c r="B181" s="667" t="s">
        <v>1452</v>
      </c>
      <c r="C181" s="667"/>
      <c r="D181" s="667"/>
      <c r="E181" s="667"/>
      <c r="F181" s="667"/>
      <c r="G181" s="667"/>
      <c r="H181" s="667"/>
      <c r="I181" s="667"/>
      <c r="J181" s="667"/>
    </row>
    <row r="182" spans="1:11" s="281" customFormat="1" ht="18.600000000000001" customHeight="1">
      <c r="B182" s="667" t="s">
        <v>1184</v>
      </c>
      <c r="C182" s="667"/>
      <c r="D182" s="667"/>
      <c r="E182" s="667"/>
      <c r="F182" s="667"/>
      <c r="G182" s="667"/>
      <c r="H182" s="667"/>
      <c r="I182" s="667"/>
      <c r="J182" s="667"/>
    </row>
    <row r="183" spans="1:11" s="285" customFormat="1" ht="18.600000000000001" customHeight="1">
      <c r="B183" s="665" t="s">
        <v>1185</v>
      </c>
      <c r="C183" s="665"/>
      <c r="D183" s="665"/>
      <c r="E183" s="665"/>
      <c r="F183" s="665"/>
      <c r="G183" s="665"/>
      <c r="H183" s="665"/>
      <c r="I183" s="665"/>
      <c r="J183" s="665"/>
    </row>
    <row r="184" spans="1:11" s="285" customFormat="1" ht="18.600000000000001" customHeight="1">
      <c r="A184" s="268" t="s">
        <v>1156</v>
      </c>
      <c r="B184" s="663" t="s">
        <v>1186</v>
      </c>
      <c r="C184" s="663"/>
      <c r="D184" s="663"/>
      <c r="E184" s="663"/>
      <c r="F184" s="663"/>
      <c r="G184" s="663"/>
      <c r="H184" s="663"/>
      <c r="I184" s="663"/>
      <c r="J184" s="663"/>
    </row>
    <row r="185" spans="1:11" s="285" customFormat="1" ht="18.600000000000001" customHeight="1">
      <c r="A185" s="268" t="s">
        <v>1156</v>
      </c>
      <c r="B185" s="665" t="s">
        <v>1187</v>
      </c>
      <c r="C185" s="665"/>
      <c r="D185" s="665"/>
      <c r="E185" s="665"/>
      <c r="F185" s="665"/>
      <c r="G185" s="665"/>
      <c r="H185" s="665"/>
      <c r="I185" s="665"/>
      <c r="J185" s="665"/>
    </row>
    <row r="186" spans="1:11" s="285" customFormat="1" ht="18.600000000000001" customHeight="1">
      <c r="A186" s="268" t="s">
        <v>1156</v>
      </c>
      <c r="B186" s="669" t="s">
        <v>1188</v>
      </c>
      <c r="C186" s="669"/>
      <c r="D186" s="669"/>
      <c r="E186" s="669"/>
      <c r="F186" s="669"/>
      <c r="G186" s="669"/>
      <c r="H186" s="669"/>
      <c r="I186" s="669"/>
      <c r="J186" s="669"/>
    </row>
    <row r="187" spans="1:11" s="285" customFormat="1" ht="32.4" customHeight="1">
      <c r="A187" s="268" t="s">
        <v>1156</v>
      </c>
      <c r="B187" s="663" t="s">
        <v>1189</v>
      </c>
      <c r="C187" s="663"/>
      <c r="D187" s="663"/>
      <c r="E187" s="663"/>
      <c r="F187" s="663"/>
      <c r="G187" s="663"/>
      <c r="H187" s="663"/>
      <c r="I187" s="663"/>
      <c r="J187" s="663"/>
    </row>
    <row r="188" spans="1:11" s="285" customFormat="1" ht="18.600000000000001" customHeight="1">
      <c r="A188" s="268" t="s">
        <v>1156</v>
      </c>
      <c r="B188" s="663" t="s">
        <v>1190</v>
      </c>
      <c r="C188" s="663"/>
      <c r="D188" s="663"/>
      <c r="E188" s="663"/>
      <c r="F188" s="663"/>
      <c r="G188" s="663"/>
      <c r="H188" s="663"/>
      <c r="I188" s="663"/>
      <c r="J188" s="663"/>
    </row>
    <row r="189" spans="1:11" s="285" customFormat="1" ht="18.600000000000001" customHeight="1">
      <c r="A189" s="268"/>
      <c r="B189" s="663" t="s">
        <v>1191</v>
      </c>
      <c r="C189" s="663"/>
      <c r="D189" s="663"/>
      <c r="E189" s="663"/>
      <c r="F189" s="663"/>
      <c r="G189" s="663"/>
      <c r="H189" s="663"/>
      <c r="I189" s="663"/>
      <c r="J189" s="663"/>
    </row>
    <row r="190" spans="1:11" s="285" customFormat="1" ht="18.600000000000001" customHeight="1">
      <c r="A190" s="268" t="s">
        <v>1156</v>
      </c>
      <c r="B190" s="665" t="s">
        <v>1192</v>
      </c>
      <c r="C190" s="665"/>
      <c r="D190" s="665"/>
      <c r="E190" s="665"/>
      <c r="F190" s="665"/>
      <c r="G190" s="665"/>
      <c r="H190" s="665"/>
      <c r="I190" s="665"/>
      <c r="J190" s="665"/>
    </row>
    <row r="191" spans="1:11" s="285" customFormat="1" ht="18.600000000000001" customHeight="1">
      <c r="A191" s="268" t="s">
        <v>1156</v>
      </c>
      <c r="B191" s="666" t="s">
        <v>1193</v>
      </c>
      <c r="C191" s="666"/>
      <c r="D191" s="666"/>
      <c r="E191" s="666"/>
      <c r="F191" s="666"/>
      <c r="G191" s="666"/>
      <c r="H191" s="666"/>
      <c r="I191" s="666"/>
      <c r="J191" s="666"/>
    </row>
    <row r="192" spans="1:11" s="285" customFormat="1" ht="18.600000000000001" customHeight="1">
      <c r="A192" s="268" t="s">
        <v>1156</v>
      </c>
      <c r="B192" s="663" t="s">
        <v>1194</v>
      </c>
      <c r="C192" s="663"/>
      <c r="D192" s="663"/>
      <c r="E192" s="663"/>
      <c r="F192" s="663"/>
      <c r="G192" s="663"/>
      <c r="H192" s="663"/>
      <c r="I192" s="663"/>
      <c r="J192" s="663"/>
    </row>
    <row r="193" spans="1:10" s="285" customFormat="1" ht="18.600000000000001" customHeight="1">
      <c r="A193" s="268" t="s">
        <v>1156</v>
      </c>
      <c r="B193" s="285" t="s">
        <v>1195</v>
      </c>
      <c r="C193" s="268"/>
      <c r="D193" s="286"/>
      <c r="E193" s="287"/>
      <c r="F193" s="287"/>
      <c r="G193" s="288"/>
      <c r="H193" s="288"/>
      <c r="I193" s="288"/>
    </row>
    <row r="194" spans="1:10" s="285" customFormat="1" ht="18.600000000000001" customHeight="1">
      <c r="A194" s="268" t="s">
        <v>1156</v>
      </c>
      <c r="B194" s="665" t="s">
        <v>1196</v>
      </c>
      <c r="C194" s="665"/>
      <c r="D194" s="665"/>
      <c r="E194" s="665"/>
      <c r="F194" s="665"/>
      <c r="G194" s="665"/>
      <c r="H194" s="665"/>
      <c r="I194" s="665"/>
      <c r="J194" s="665"/>
    </row>
    <row r="195" spans="1:10" s="285" customFormat="1" ht="18.600000000000001" customHeight="1">
      <c r="A195" s="268" t="s">
        <v>1156</v>
      </c>
      <c r="B195" s="663" t="s">
        <v>1197</v>
      </c>
      <c r="C195" s="663"/>
      <c r="D195" s="663"/>
      <c r="E195" s="663"/>
      <c r="F195" s="663"/>
      <c r="G195" s="663"/>
      <c r="H195" s="663"/>
      <c r="I195" s="663"/>
      <c r="J195" s="663"/>
    </row>
    <row r="196" spans="1:10" s="285" customFormat="1" ht="18.600000000000001" customHeight="1">
      <c r="A196" s="268" t="s">
        <v>1156</v>
      </c>
      <c r="B196" s="663" t="s">
        <v>1198</v>
      </c>
      <c r="C196" s="663"/>
      <c r="D196" s="663"/>
      <c r="E196" s="663"/>
      <c r="F196" s="663"/>
      <c r="G196" s="663"/>
      <c r="H196" s="663"/>
      <c r="I196" s="663"/>
      <c r="J196" s="663"/>
    </row>
    <row r="197" spans="1:10" s="285" customFormat="1" ht="18.600000000000001" customHeight="1">
      <c r="A197" s="268" t="s">
        <v>1156</v>
      </c>
      <c r="B197" s="665" t="s">
        <v>1199</v>
      </c>
      <c r="C197" s="665"/>
      <c r="D197" s="665"/>
      <c r="E197" s="665"/>
      <c r="F197" s="665"/>
      <c r="G197" s="665"/>
      <c r="H197" s="665"/>
      <c r="I197" s="665"/>
      <c r="J197" s="665"/>
    </row>
    <row r="198" spans="1:10" s="285" customFormat="1" ht="18.600000000000001" customHeight="1">
      <c r="A198" s="268"/>
      <c r="B198" s="663" t="s">
        <v>1200</v>
      </c>
      <c r="C198" s="663"/>
      <c r="D198" s="663"/>
      <c r="E198" s="663"/>
      <c r="F198" s="663"/>
      <c r="G198" s="663"/>
      <c r="H198" s="663"/>
      <c r="I198" s="663"/>
      <c r="J198" s="663"/>
    </row>
    <row r="199" spans="1:10" s="285" customFormat="1" ht="18.600000000000001" customHeight="1">
      <c r="A199" s="268"/>
      <c r="B199" s="289"/>
      <c r="C199" s="268"/>
      <c r="D199" s="286"/>
      <c r="E199" s="287"/>
      <c r="F199" s="287"/>
      <c r="G199" s="290"/>
      <c r="H199" s="290"/>
      <c r="I199" s="290"/>
    </row>
    <row r="200" spans="1:10" s="285" customFormat="1" ht="18.600000000000001" customHeight="1">
      <c r="B200" s="664" t="s">
        <v>1201</v>
      </c>
      <c r="C200" s="664"/>
      <c r="D200" s="664"/>
      <c r="E200" s="664"/>
      <c r="F200" s="664"/>
      <c r="G200" s="664"/>
      <c r="H200" s="664"/>
      <c r="I200" s="664"/>
      <c r="J200" s="664"/>
    </row>
    <row r="201" spans="1:10" ht="18.600000000000001" customHeight="1"/>
    <row r="202" spans="1:10" ht="18.600000000000001" customHeight="1"/>
    <row r="203" spans="1:10" ht="18.600000000000001" customHeight="1"/>
    <row r="204" spans="1:10" ht="18.600000000000001" customHeight="1"/>
    <row r="205" spans="1:10" ht="18.600000000000001" customHeight="1"/>
  </sheetData>
  <mergeCells count="51">
    <mergeCell ref="B167:J167"/>
    <mergeCell ref="B168:J168"/>
    <mergeCell ref="B169:J169"/>
    <mergeCell ref="K3:K4"/>
    <mergeCell ref="A3:A4"/>
    <mergeCell ref="B3:C4"/>
    <mergeCell ref="D3:D4"/>
    <mergeCell ref="E3:E4"/>
    <mergeCell ref="F3:F4"/>
    <mergeCell ref="I3:J3"/>
    <mergeCell ref="H3:H4"/>
    <mergeCell ref="G3:G4"/>
    <mergeCell ref="B161:F161"/>
    <mergeCell ref="B164:J164"/>
    <mergeCell ref="B165:J165"/>
    <mergeCell ref="B166:J166"/>
    <mergeCell ref="B170:J170"/>
    <mergeCell ref="B171:J171"/>
    <mergeCell ref="B172:J172"/>
    <mergeCell ref="B173:J173"/>
    <mergeCell ref="B174:J174"/>
    <mergeCell ref="B190:J190"/>
    <mergeCell ref="B191:J191"/>
    <mergeCell ref="B175:J175"/>
    <mergeCell ref="B176:J176"/>
    <mergeCell ref="B177:J177"/>
    <mergeCell ref="B178:J178"/>
    <mergeCell ref="B179:J179"/>
    <mergeCell ref="B180:J180"/>
    <mergeCell ref="B181:J181"/>
    <mergeCell ref="B182:J182"/>
    <mergeCell ref="B183:J183"/>
    <mergeCell ref="B184:J184"/>
    <mergeCell ref="B185:J185"/>
    <mergeCell ref="B186:J186"/>
    <mergeCell ref="B198:J198"/>
    <mergeCell ref="B200:J200"/>
    <mergeCell ref="B1:F1"/>
    <mergeCell ref="G1:H1"/>
    <mergeCell ref="B2:F2"/>
    <mergeCell ref="G2:H2"/>
    <mergeCell ref="I1:K1"/>
    <mergeCell ref="I2:K2"/>
    <mergeCell ref="B192:J192"/>
    <mergeCell ref="B194:J194"/>
    <mergeCell ref="B195:J195"/>
    <mergeCell ref="B196:J196"/>
    <mergeCell ref="B197:J197"/>
    <mergeCell ref="B187:J187"/>
    <mergeCell ref="B188:J188"/>
    <mergeCell ref="B189:J189"/>
  </mergeCells>
  <printOptions horizontalCentered="1"/>
  <pageMargins left="0.15" right="0.15" top="0.5" bottom="0.35" header="0.17" footer="0.3"/>
  <pageSetup paperSize="9" scale="72" orientation="landscape" r:id="rId1"/>
  <headerFooter>
    <oddFooter>&amp;A&amp;RPage &amp;P</oddFooter>
  </headerFooter>
  <rowBreaks count="4" manualBreakCount="4">
    <brk id="23" max="16383" man="1"/>
    <brk id="75" max="10" man="1"/>
    <brk id="86" max="16383" man="1"/>
    <brk id="189" max="16383" man="1"/>
  </rowBreaks>
  <ignoredErrors>
    <ignoredError sqref="A84:A95" numberStoredAsText="1"/>
  </ignoredError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showGridLines="0" zoomScale="80" zoomScaleNormal="80" workbookViewId="0">
      <selection activeCell="F21" sqref="F21"/>
    </sheetView>
  </sheetViews>
  <sheetFormatPr defaultColWidth="9.109375" defaultRowHeight="13.2"/>
  <cols>
    <col min="1" max="1" width="6.6640625" style="257" customWidth="1"/>
    <col min="2" max="2" width="57.88671875" style="257" customWidth="1"/>
    <col min="3" max="3" width="14" style="257" customWidth="1"/>
    <col min="4" max="4" width="15.88671875" style="257" customWidth="1"/>
    <col min="5" max="5" width="16" style="257" customWidth="1"/>
    <col min="6" max="8" width="19.6640625" style="257" customWidth="1"/>
    <col min="9" max="9" width="25.33203125" style="257" customWidth="1"/>
    <col min="10" max="16384" width="9.109375" style="257"/>
  </cols>
  <sheetData>
    <row r="1" spans="1:9" s="285" customFormat="1" ht="40.950000000000003" customHeight="1">
      <c r="A1" s="378"/>
      <c r="B1" s="614" t="s">
        <v>1440</v>
      </c>
      <c r="C1" s="614"/>
      <c r="D1" s="614"/>
      <c r="E1" s="614"/>
      <c r="F1" s="614"/>
      <c r="G1" s="369"/>
      <c r="H1" s="629" t="s">
        <v>1442</v>
      </c>
      <c r="I1" s="630"/>
    </row>
    <row r="2" spans="1:9" s="285" customFormat="1" ht="40.950000000000003" customHeight="1">
      <c r="A2" s="380"/>
      <c r="B2" s="662" t="s">
        <v>1445</v>
      </c>
      <c r="C2" s="662"/>
      <c r="D2" s="662"/>
      <c r="E2" s="662"/>
      <c r="F2" s="662"/>
      <c r="G2" s="372"/>
      <c r="H2" s="631" t="s">
        <v>1441</v>
      </c>
      <c r="I2" s="632"/>
    </row>
    <row r="3" spans="1:9" s="374" customFormat="1" ht="19.2" customHeight="1">
      <c r="A3" s="633" t="s">
        <v>1438</v>
      </c>
      <c r="B3" s="633" t="s">
        <v>10</v>
      </c>
      <c r="C3" s="660" t="s">
        <v>1443</v>
      </c>
      <c r="D3" s="633" t="s">
        <v>11</v>
      </c>
      <c r="E3" s="634" t="s">
        <v>12</v>
      </c>
      <c r="F3" s="635" t="s">
        <v>13</v>
      </c>
      <c r="G3" s="635"/>
      <c r="H3" s="634" t="s">
        <v>1439</v>
      </c>
      <c r="I3" s="634" t="s">
        <v>14</v>
      </c>
    </row>
    <row r="4" spans="1:9" s="377" customFormat="1" ht="19.2" customHeight="1">
      <c r="A4" s="633"/>
      <c r="B4" s="633"/>
      <c r="C4" s="661"/>
      <c r="D4" s="633"/>
      <c r="E4" s="634"/>
      <c r="F4" s="375" t="s">
        <v>15</v>
      </c>
      <c r="G4" s="376" t="s">
        <v>16</v>
      </c>
      <c r="H4" s="634"/>
      <c r="I4" s="634"/>
    </row>
    <row r="5" spans="1:9" ht="51.6" customHeight="1">
      <c r="A5" s="325">
        <v>1</v>
      </c>
      <c r="B5" s="326" t="s">
        <v>1335</v>
      </c>
      <c r="C5" s="327" t="s">
        <v>1336</v>
      </c>
      <c r="D5" s="384">
        <v>12</v>
      </c>
      <c r="E5" s="325" t="s">
        <v>1337</v>
      </c>
      <c r="F5" s="510"/>
      <c r="G5" s="511"/>
      <c r="H5" s="512">
        <f>(D5*F5)+(D5*G5)</f>
        <v>0</v>
      </c>
      <c r="I5" s="323"/>
    </row>
    <row r="6" spans="1:9" ht="30" customHeight="1">
      <c r="A6" s="328">
        <v>2</v>
      </c>
      <c r="B6" s="329" t="s">
        <v>1338</v>
      </c>
      <c r="C6" s="328" t="s">
        <v>1339</v>
      </c>
      <c r="D6" s="385">
        <v>4</v>
      </c>
      <c r="E6" s="328" t="s">
        <v>1337</v>
      </c>
      <c r="F6" s="513"/>
      <c r="G6" s="514"/>
      <c r="H6" s="514">
        <f t="shared" ref="H6:H22" si="0">(D6*F6)+(D6*G6)</f>
        <v>0</v>
      </c>
      <c r="I6" s="324"/>
    </row>
    <row r="7" spans="1:9" ht="30" customHeight="1">
      <c r="A7" s="328">
        <v>3</v>
      </c>
      <c r="B7" s="330" t="s">
        <v>1432</v>
      </c>
      <c r="C7" s="328" t="s">
        <v>1340</v>
      </c>
      <c r="D7" s="386">
        <v>14</v>
      </c>
      <c r="E7" s="331" t="s">
        <v>1341</v>
      </c>
      <c r="F7" s="513"/>
      <c r="G7" s="514"/>
      <c r="H7" s="514">
        <f t="shared" si="0"/>
        <v>0</v>
      </c>
      <c r="I7" s="324"/>
    </row>
    <row r="8" spans="1:9" ht="18.600000000000001" customHeight="1">
      <c r="A8" s="328">
        <v>4</v>
      </c>
      <c r="B8" s="330" t="s">
        <v>1342</v>
      </c>
      <c r="C8" s="328" t="s">
        <v>1339</v>
      </c>
      <c r="D8" s="386">
        <v>2</v>
      </c>
      <c r="E8" s="331" t="s">
        <v>1341</v>
      </c>
      <c r="F8" s="513"/>
      <c r="G8" s="514"/>
      <c r="H8" s="514">
        <f t="shared" si="0"/>
        <v>0</v>
      </c>
      <c r="I8" s="324"/>
    </row>
    <row r="9" spans="1:9" ht="30" customHeight="1">
      <c r="A9" s="328">
        <v>5</v>
      </c>
      <c r="B9" s="330" t="s">
        <v>1343</v>
      </c>
      <c r="C9" s="328" t="s">
        <v>1340</v>
      </c>
      <c r="D9" s="386">
        <v>14</v>
      </c>
      <c r="E9" s="331" t="s">
        <v>1337</v>
      </c>
      <c r="F9" s="513"/>
      <c r="G9" s="514"/>
      <c r="H9" s="514">
        <f t="shared" si="0"/>
        <v>0</v>
      </c>
      <c r="I9" s="324"/>
    </row>
    <row r="10" spans="1:9" ht="18.600000000000001" customHeight="1">
      <c r="A10" s="328">
        <v>6</v>
      </c>
      <c r="B10" s="330" t="s">
        <v>1344</v>
      </c>
      <c r="C10" s="328" t="s">
        <v>1339</v>
      </c>
      <c r="D10" s="386">
        <v>2</v>
      </c>
      <c r="E10" s="331" t="s">
        <v>1337</v>
      </c>
      <c r="F10" s="513"/>
      <c r="G10" s="514"/>
      <c r="H10" s="514">
        <f t="shared" si="0"/>
        <v>0</v>
      </c>
      <c r="I10" s="324"/>
    </row>
    <row r="11" spans="1:9" ht="30" customHeight="1">
      <c r="A11" s="328">
        <v>7</v>
      </c>
      <c r="B11" s="330" t="s">
        <v>1345</v>
      </c>
      <c r="C11" s="328" t="s">
        <v>1346</v>
      </c>
      <c r="D11" s="386"/>
      <c r="E11" s="331"/>
      <c r="F11" s="513"/>
      <c r="G11" s="514"/>
      <c r="H11" s="514"/>
      <c r="I11" s="324"/>
    </row>
    <row r="12" spans="1:9" ht="18.600000000000001" customHeight="1">
      <c r="A12" s="328" t="s">
        <v>7</v>
      </c>
      <c r="B12" s="330" t="s">
        <v>1347</v>
      </c>
      <c r="C12" s="328" t="s">
        <v>1346</v>
      </c>
      <c r="D12" s="386">
        <v>5.76</v>
      </c>
      <c r="E12" s="331" t="s">
        <v>1431</v>
      </c>
      <c r="F12" s="402"/>
      <c r="G12" s="402"/>
      <c r="H12" s="514">
        <f t="shared" si="0"/>
        <v>0</v>
      </c>
      <c r="I12" s="324"/>
    </row>
    <row r="13" spans="1:9" ht="18.600000000000001" customHeight="1">
      <c r="A13" s="328" t="s">
        <v>7</v>
      </c>
      <c r="B13" s="330" t="s">
        <v>1348</v>
      </c>
      <c r="C13" s="328" t="s">
        <v>1346</v>
      </c>
      <c r="D13" s="386">
        <f>16*4</f>
        <v>64</v>
      </c>
      <c r="E13" s="331" t="s">
        <v>564</v>
      </c>
      <c r="F13" s="402"/>
      <c r="G13" s="402"/>
      <c r="H13" s="514">
        <f t="shared" si="0"/>
        <v>0</v>
      </c>
      <c r="I13" s="324"/>
    </row>
    <row r="14" spans="1:9" ht="35.4" customHeight="1">
      <c r="A14" s="328">
        <v>10</v>
      </c>
      <c r="B14" s="330" t="s">
        <v>1349</v>
      </c>
      <c r="C14" s="387" t="s">
        <v>1444</v>
      </c>
      <c r="D14" s="386">
        <v>590</v>
      </c>
      <c r="E14" s="331" t="s">
        <v>1350</v>
      </c>
      <c r="F14" s="457"/>
      <c r="G14" s="457"/>
      <c r="H14" s="514">
        <f t="shared" si="0"/>
        <v>0</v>
      </c>
      <c r="I14" s="324"/>
    </row>
    <row r="15" spans="1:9" ht="18.600000000000001" customHeight="1">
      <c r="A15" s="328">
        <v>11</v>
      </c>
      <c r="B15" s="330" t="s">
        <v>1351</v>
      </c>
      <c r="C15" s="328" t="s">
        <v>1346</v>
      </c>
      <c r="D15" s="386">
        <v>550</v>
      </c>
      <c r="E15" s="331" t="s">
        <v>1350</v>
      </c>
      <c r="F15" s="457"/>
      <c r="G15" s="457"/>
      <c r="H15" s="514">
        <f t="shared" si="0"/>
        <v>0</v>
      </c>
      <c r="I15" s="324"/>
    </row>
    <row r="16" spans="1:9" ht="18.600000000000001" customHeight="1">
      <c r="A16" s="328">
        <v>12</v>
      </c>
      <c r="B16" s="330" t="s">
        <v>1352</v>
      </c>
      <c r="C16" s="328" t="s">
        <v>1346</v>
      </c>
      <c r="D16" s="386">
        <v>16</v>
      </c>
      <c r="E16" s="331" t="s">
        <v>564</v>
      </c>
      <c r="F16" s="513"/>
      <c r="G16" s="514"/>
      <c r="H16" s="514">
        <f t="shared" si="0"/>
        <v>0</v>
      </c>
      <c r="I16" s="324"/>
    </row>
    <row r="17" spans="1:9" ht="18.600000000000001" customHeight="1">
      <c r="A17" s="328">
        <v>13</v>
      </c>
      <c r="B17" s="330" t="s">
        <v>1321</v>
      </c>
      <c r="C17" s="328" t="s">
        <v>1346</v>
      </c>
      <c r="D17" s="386">
        <v>16</v>
      </c>
      <c r="E17" s="331" t="s">
        <v>1323</v>
      </c>
      <c r="F17" s="513"/>
      <c r="G17" s="514"/>
      <c r="H17" s="514">
        <f t="shared" si="0"/>
        <v>0</v>
      </c>
      <c r="I17" s="324"/>
    </row>
    <row r="18" spans="1:9" ht="18.600000000000001" customHeight="1">
      <c r="A18" s="328">
        <v>14</v>
      </c>
      <c r="B18" s="330" t="s">
        <v>1353</v>
      </c>
      <c r="C18" s="328" t="s">
        <v>1346</v>
      </c>
      <c r="D18" s="386">
        <v>2.1</v>
      </c>
      <c r="E18" s="331" t="s">
        <v>1354</v>
      </c>
      <c r="F18" s="513"/>
      <c r="G18" s="514"/>
      <c r="H18" s="514">
        <f t="shared" si="0"/>
        <v>0</v>
      </c>
      <c r="I18" s="324"/>
    </row>
    <row r="19" spans="1:9" ht="18.600000000000001" customHeight="1">
      <c r="A19" s="328">
        <v>15</v>
      </c>
      <c r="B19" s="330" t="s">
        <v>1355</v>
      </c>
      <c r="C19" s="328"/>
      <c r="D19" s="386">
        <v>12.8</v>
      </c>
      <c r="E19" s="331" t="s">
        <v>1431</v>
      </c>
      <c r="F19" s="391"/>
      <c r="G19" s="504"/>
      <c r="H19" s="504">
        <f t="shared" si="0"/>
        <v>0</v>
      </c>
      <c r="I19" s="324"/>
    </row>
    <row r="20" spans="1:9" ht="18.600000000000001" customHeight="1">
      <c r="A20" s="328">
        <v>16</v>
      </c>
      <c r="B20" s="330" t="s">
        <v>1356</v>
      </c>
      <c r="C20" s="328"/>
      <c r="D20" s="386">
        <v>34.4</v>
      </c>
      <c r="E20" s="331" t="s">
        <v>1431</v>
      </c>
      <c r="F20" s="391"/>
      <c r="G20" s="504"/>
      <c r="H20" s="504">
        <f t="shared" si="0"/>
        <v>0</v>
      </c>
      <c r="I20" s="324"/>
    </row>
    <row r="21" spans="1:9" ht="18.600000000000001" customHeight="1">
      <c r="A21" s="328">
        <v>17</v>
      </c>
      <c r="B21" s="330" t="s">
        <v>1357</v>
      </c>
      <c r="C21" s="328"/>
      <c r="D21" s="386">
        <v>6.4</v>
      </c>
      <c r="E21" s="331" t="s">
        <v>1431</v>
      </c>
      <c r="F21" s="402"/>
      <c r="G21" s="402"/>
      <c r="H21" s="504">
        <f t="shared" si="0"/>
        <v>0</v>
      </c>
      <c r="I21" s="324"/>
    </row>
    <row r="22" spans="1:9" ht="18.600000000000001" customHeight="1">
      <c r="A22" s="328">
        <v>18</v>
      </c>
      <c r="B22" s="330" t="s">
        <v>1358</v>
      </c>
      <c r="C22" s="328"/>
      <c r="D22" s="386">
        <v>4</v>
      </c>
      <c r="E22" s="331" t="s">
        <v>1158</v>
      </c>
      <c r="F22" s="391"/>
      <c r="G22" s="504"/>
      <c r="H22" s="504">
        <f t="shared" si="0"/>
        <v>0</v>
      </c>
      <c r="I22" s="324"/>
    </row>
    <row r="23" spans="1:9" ht="18.600000000000001" customHeight="1">
      <c r="A23" s="392"/>
      <c r="B23" s="393"/>
      <c r="C23" s="392"/>
      <c r="D23" s="394"/>
      <c r="E23" s="395"/>
      <c r="F23" s="396"/>
      <c r="G23" s="505"/>
      <c r="H23" s="505"/>
      <c r="I23" s="397"/>
    </row>
    <row r="24" spans="1:9" ht="32.4" customHeight="1">
      <c r="A24" s="381"/>
      <c r="B24" s="673" t="s">
        <v>507</v>
      </c>
      <c r="C24" s="673"/>
      <c r="D24" s="382"/>
      <c r="E24" s="381"/>
      <c r="F24" s="388"/>
      <c r="G24" s="389"/>
      <c r="H24" s="390">
        <f>SUM(H5:H23)</f>
        <v>0</v>
      </c>
      <c r="I24" s="383"/>
    </row>
    <row r="26" spans="1:9" ht="22.2" customHeight="1">
      <c r="A26" s="322" t="s">
        <v>1372</v>
      </c>
      <c r="B26" s="312"/>
    </row>
  </sheetData>
  <mergeCells count="13">
    <mergeCell ref="B24:C24"/>
    <mergeCell ref="F3:G3"/>
    <mergeCell ref="A3:A4"/>
    <mergeCell ref="B3:B4"/>
    <mergeCell ref="C3:C4"/>
    <mergeCell ref="D3:D4"/>
    <mergeCell ref="E3:E4"/>
    <mergeCell ref="H3:H4"/>
    <mergeCell ref="I3:I4"/>
    <mergeCell ref="B1:F1"/>
    <mergeCell ref="B2:F2"/>
    <mergeCell ref="H1:I1"/>
    <mergeCell ref="H2:I2"/>
  </mergeCells>
  <printOptions horizontalCentered="1"/>
  <pageMargins left="0.15" right="0.15" top="0.5" bottom="0.35" header="0.3" footer="0.3"/>
  <pageSetup paperSize="9" scale="72" orientation="landscape" r:id="rId1"/>
  <headerFooter>
    <oddFooter>&amp;A&amp;RPage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SUMMARY PROJECT</vt:lpstr>
      <vt:lpstr>BẢNG KÊ VẬT LIỆU</vt:lpstr>
      <vt:lpstr>Bill 2.1 ĐƯỜNG NỘI BỘ</vt:lpstr>
      <vt:lpstr>Bill 2.2 HT THOÁT NƯỚC MƯA</vt:lpstr>
      <vt:lpstr>Bill 3. NHÀ KHO NGUYÊN LIỆU</vt:lpstr>
      <vt:lpstr>Bill 4. HÊ THỐNG ĐIỆN</vt:lpstr>
      <vt:lpstr>Bill 4.1 HỆ THỐNG BÁO CHÁY</vt:lpstr>
      <vt:lpstr>Bill 4.2 HỆ THỐNG CHỐNG SÉT</vt:lpstr>
      <vt:lpstr>BILL 5. PCCC</vt:lpstr>
      <vt:lpstr>Bill 6. HỆ THỐNG ĐÈN ĐƯỜNG</vt:lpstr>
      <vt:lpstr>'BẢNG KÊ VẬT LIỆU'!Print_Area</vt:lpstr>
      <vt:lpstr>'Bill 2.2 HT THOÁT NƯỚC MƯA'!Print_Area</vt:lpstr>
      <vt:lpstr>'SUMMARY PROJECT'!Print_Area</vt:lpstr>
      <vt:lpstr>'BẢNG KÊ VẬT LIỆU'!Print_Titles</vt:lpstr>
      <vt:lpstr>'Bill 3. NHÀ KHO NGUYÊN LIỆU'!Print_Titles</vt:lpstr>
      <vt:lpstr>'Bill 4. HÊ THỐNG ĐIỆN'!Print_Titles</vt:lpstr>
      <vt:lpstr>'BILL 5. PCCC'!Print_Titles</vt:lpstr>
      <vt:lpstr>'SUMMARY PROJECT'!Print_Titles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Thuong Tan Sy</dc:creator>
  <cp:lastModifiedBy>FX503V</cp:lastModifiedBy>
  <cp:lastPrinted>2019-05-06T03:01:17Z</cp:lastPrinted>
  <dcterms:created xsi:type="dcterms:W3CDTF">1996-10-14T23:33:28Z</dcterms:created>
  <dcterms:modified xsi:type="dcterms:W3CDTF">2019-05-28T08:14:19Z</dcterms:modified>
</cp:coreProperties>
</file>