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7620"/>
  </bookViews>
  <sheets>
    <sheet name="Be xu ly nuoc thai" sheetId="3" r:id="rId1"/>
    <sheet name="Sheet1" sheetId="1" r:id="rId2"/>
    <sheet name="Công trình khác" sheetId="4" r:id="rId3"/>
  </sheets>
  <definedNames>
    <definedName name="_xlnm._FilterDatabase" localSheetId="0" hidden="1">'Be xu ly nuoc thai'!$A$12:$J$146</definedName>
    <definedName name="_xlnm.Print_Area" localSheetId="2">'Công trình khác'!$A$1:$U$149</definedName>
    <definedName name="_xlnm.Print_Titles" localSheetId="2">'Công trình khác'!$4:$5</definedName>
  </definedNames>
  <calcPr calcId="124519" fullCalcOnLoad="1"/>
</workbook>
</file>

<file path=xl/calcChain.xml><?xml version="1.0" encoding="utf-8"?>
<calcChain xmlns="http://schemas.openxmlformats.org/spreadsheetml/2006/main">
  <c r="H44" i="3"/>
  <c r="H40"/>
  <c r="E94"/>
  <c r="K10" i="1"/>
  <c r="H64"/>
  <c r="I32"/>
  <c r="J8"/>
  <c r="J10"/>
  <c r="I28"/>
  <c r="I26"/>
  <c r="I38"/>
  <c r="I36"/>
  <c r="I42"/>
  <c r="I41"/>
  <c r="I9"/>
  <c r="I10"/>
  <c r="I8"/>
  <c r="I15"/>
  <c r="I14"/>
  <c r="E13"/>
  <c r="I16"/>
  <c r="I30"/>
  <c r="I29"/>
  <c r="I27"/>
  <c r="I24"/>
  <c r="I22"/>
  <c r="I20"/>
  <c r="I19"/>
  <c r="I18"/>
  <c r="U147" i="4"/>
  <c r="T147"/>
  <c r="S147"/>
  <c r="R147"/>
  <c r="M145"/>
  <c r="T145"/>
  <c r="M142"/>
  <c r="U142"/>
  <c r="U141"/>
  <c r="T141"/>
  <c r="S141"/>
  <c r="R141"/>
  <c r="U140"/>
  <c r="T140"/>
  <c r="S140"/>
  <c r="R140"/>
  <c r="U139"/>
  <c r="T139"/>
  <c r="S139"/>
  <c r="R139"/>
  <c r="U138"/>
  <c r="T138"/>
  <c r="S138"/>
  <c r="R138"/>
  <c r="M135"/>
  <c r="T135"/>
  <c r="U134"/>
  <c r="T134"/>
  <c r="S134"/>
  <c r="R134"/>
  <c r="M132"/>
  <c r="R132"/>
  <c r="U132"/>
  <c r="U131"/>
  <c r="T131"/>
  <c r="S131"/>
  <c r="R131"/>
  <c r="U130"/>
  <c r="T130"/>
  <c r="S130"/>
  <c r="R130"/>
  <c r="U129"/>
  <c r="T129"/>
  <c r="S129"/>
  <c r="R129"/>
  <c r="U128"/>
  <c r="T128"/>
  <c r="S128"/>
  <c r="R128"/>
  <c r="M125"/>
  <c r="T125"/>
  <c r="R125"/>
  <c r="U125"/>
  <c r="M123"/>
  <c r="U123"/>
  <c r="M121"/>
  <c r="T121"/>
  <c r="U121"/>
  <c r="U120"/>
  <c r="T120"/>
  <c r="S120"/>
  <c r="R120"/>
  <c r="U119"/>
  <c r="T119"/>
  <c r="S119"/>
  <c r="R119"/>
  <c r="U118"/>
  <c r="T118"/>
  <c r="S118"/>
  <c r="R118"/>
  <c r="U114"/>
  <c r="T114"/>
  <c r="S114"/>
  <c r="R114"/>
  <c r="M112"/>
  <c r="U112"/>
  <c r="M108"/>
  <c r="T108"/>
  <c r="R108"/>
  <c r="U108"/>
  <c r="U107"/>
  <c r="T107"/>
  <c r="S107"/>
  <c r="R107"/>
  <c r="U106"/>
  <c r="T106"/>
  <c r="S106"/>
  <c r="R106"/>
  <c r="U105"/>
  <c r="T105"/>
  <c r="S105"/>
  <c r="R105"/>
  <c r="U104"/>
  <c r="T104"/>
  <c r="S104"/>
  <c r="R104"/>
  <c r="M102"/>
  <c r="U102"/>
  <c r="U101"/>
  <c r="T101"/>
  <c r="S101"/>
  <c r="R101"/>
  <c r="M98"/>
  <c r="R98"/>
  <c r="R116"/>
  <c r="T98"/>
  <c r="U97"/>
  <c r="T97"/>
  <c r="S97"/>
  <c r="R97"/>
  <c r="U96"/>
  <c r="T96"/>
  <c r="S96"/>
  <c r="R96"/>
  <c r="U95"/>
  <c r="T95"/>
  <c r="S95"/>
  <c r="R95"/>
  <c r="U94"/>
  <c r="T94"/>
  <c r="S94"/>
  <c r="R94"/>
  <c r="U93"/>
  <c r="T93"/>
  <c r="S93"/>
  <c r="R93"/>
  <c r="U92"/>
  <c r="T92"/>
  <c r="S92"/>
  <c r="R92"/>
  <c r="U91"/>
  <c r="T91"/>
  <c r="S91"/>
  <c r="R91"/>
  <c r="U90"/>
  <c r="T90"/>
  <c r="S90"/>
  <c r="R90"/>
  <c r="U89"/>
  <c r="T89"/>
  <c r="S89"/>
  <c r="R89"/>
  <c r="U88"/>
  <c r="T88"/>
  <c r="S88"/>
  <c r="R88"/>
  <c r="U87"/>
  <c r="T87"/>
  <c r="S87"/>
  <c r="R87"/>
  <c r="U86"/>
  <c r="T86"/>
  <c r="T116"/>
  <c r="S86"/>
  <c r="R86"/>
  <c r="U82"/>
  <c r="T82"/>
  <c r="S82"/>
  <c r="R82"/>
  <c r="M80"/>
  <c r="U80"/>
  <c r="M74"/>
  <c r="T74"/>
  <c r="M71"/>
  <c r="U71"/>
  <c r="U70"/>
  <c r="T70"/>
  <c r="S70"/>
  <c r="R70"/>
  <c r="M67"/>
  <c r="T67"/>
  <c r="M64"/>
  <c r="U64"/>
  <c r="M62"/>
  <c r="T62"/>
  <c r="M60"/>
  <c r="U60"/>
  <c r="M56"/>
  <c r="T56"/>
  <c r="U55"/>
  <c r="T55"/>
  <c r="S55"/>
  <c r="R55"/>
  <c r="U54"/>
  <c r="T54"/>
  <c r="S54"/>
  <c r="R54"/>
  <c r="U53"/>
  <c r="T53"/>
  <c r="S53"/>
  <c r="R53"/>
  <c r="M49"/>
  <c r="U49"/>
  <c r="M47"/>
  <c r="T47"/>
  <c r="U46"/>
  <c r="T46"/>
  <c r="S46"/>
  <c r="R46"/>
  <c r="U45"/>
  <c r="T45"/>
  <c r="S45"/>
  <c r="R45"/>
  <c r="U44"/>
  <c r="T44"/>
  <c r="S44"/>
  <c r="R44"/>
  <c r="U43"/>
  <c r="T43"/>
  <c r="S43"/>
  <c r="R43"/>
  <c r="U42"/>
  <c r="T42"/>
  <c r="S42"/>
  <c r="R42"/>
  <c r="U41"/>
  <c r="T41"/>
  <c r="S41"/>
  <c r="R41"/>
  <c r="M37"/>
  <c r="U37"/>
  <c r="T37"/>
  <c r="U36"/>
  <c r="T36"/>
  <c r="S36"/>
  <c r="R36"/>
  <c r="U35"/>
  <c r="T35"/>
  <c r="S35"/>
  <c r="R35"/>
  <c r="U34"/>
  <c r="T34"/>
  <c r="S34"/>
  <c r="R34"/>
  <c r="M32"/>
  <c r="T32"/>
  <c r="U31"/>
  <c r="T31"/>
  <c r="S31"/>
  <c r="R31"/>
  <c r="M29"/>
  <c r="T29"/>
  <c r="M27"/>
  <c r="T27"/>
  <c r="M21"/>
  <c r="U21"/>
  <c r="M18"/>
  <c r="S18"/>
  <c r="T18"/>
  <c r="M16"/>
  <c r="U16"/>
  <c r="M14"/>
  <c r="T14"/>
  <c r="M12"/>
  <c r="T12"/>
  <c r="U12"/>
  <c r="M8"/>
  <c r="U8"/>
  <c r="R12"/>
  <c r="T16"/>
  <c r="S14"/>
  <c r="U14"/>
  <c r="U18"/>
  <c r="R21"/>
  <c r="U27"/>
  <c r="S32"/>
  <c r="R37"/>
  <c r="S47"/>
  <c r="S84"/>
  <c r="S49"/>
  <c r="S56"/>
  <c r="S60"/>
  <c r="S62"/>
  <c r="S64"/>
  <c r="S67"/>
  <c r="S71"/>
  <c r="S74"/>
  <c r="S80"/>
  <c r="U47"/>
  <c r="U56"/>
  <c r="U84"/>
  <c r="U62"/>
  <c r="U67"/>
  <c r="U74"/>
  <c r="R49"/>
  <c r="T49"/>
  <c r="T60"/>
  <c r="T64"/>
  <c r="T71"/>
  <c r="T80"/>
  <c r="R60"/>
  <c r="R64"/>
  <c r="R71"/>
  <c r="R80"/>
  <c r="S98"/>
  <c r="S102"/>
  <c r="S108"/>
  <c r="S112"/>
  <c r="S116"/>
  <c r="U98"/>
  <c r="U116"/>
  <c r="R102"/>
  <c r="R112"/>
  <c r="T102"/>
  <c r="T112"/>
  <c r="S121"/>
  <c r="S123"/>
  <c r="S125"/>
  <c r="S132"/>
  <c r="S148"/>
  <c r="S135"/>
  <c r="S142"/>
  <c r="S145"/>
  <c r="R123"/>
  <c r="R135"/>
  <c r="R145"/>
  <c r="T123"/>
  <c r="T132"/>
  <c r="T142"/>
  <c r="U135"/>
  <c r="U145"/>
  <c r="R8"/>
  <c r="S12"/>
  <c r="R14"/>
  <c r="S16"/>
  <c r="R18"/>
  <c r="S21"/>
  <c r="R27"/>
  <c r="S29"/>
  <c r="R32"/>
  <c r="S37"/>
  <c r="R47"/>
  <c r="R84"/>
  <c r="R56"/>
  <c r="R62"/>
  <c r="R67"/>
  <c r="R74"/>
  <c r="E25" i="1"/>
  <c r="T84" i="4"/>
  <c r="U32"/>
  <c r="S27"/>
  <c r="T8"/>
  <c r="R121"/>
  <c r="J9" i="1"/>
  <c r="T148" i="4"/>
  <c r="U148"/>
  <c r="R29"/>
  <c r="T21"/>
  <c r="T39"/>
  <c r="T149"/>
  <c r="S8"/>
  <c r="S39"/>
  <c r="S149"/>
  <c r="R16"/>
  <c r="R39"/>
  <c r="R149"/>
  <c r="U29"/>
  <c r="U39"/>
  <c r="U149"/>
  <c r="R142"/>
  <c r="R148"/>
</calcChain>
</file>

<file path=xl/comments1.xml><?xml version="1.0" encoding="utf-8"?>
<comments xmlns="http://schemas.openxmlformats.org/spreadsheetml/2006/main">
  <authors>
    <author>DIA CAU XANH 02</author>
  </authors>
  <commentList>
    <comment ref="E90" authorId="0">
      <text>
        <r>
          <rPr>
            <b/>
            <sz val="8"/>
            <color indexed="81"/>
            <rFont val="Tahoma"/>
            <charset val="1"/>
          </rPr>
          <t>DIA CAU XANH chi tinh phan tuong</t>
        </r>
      </text>
    </comment>
    <comment ref="E91" authorId="0">
      <text>
        <r>
          <rPr>
            <b/>
            <sz val="8"/>
            <color indexed="81"/>
            <rFont val="Tahoma"/>
            <charset val="1"/>
          </rPr>
          <t>DIA CAU XANH 02:</t>
        </r>
        <r>
          <rPr>
            <sz val="8"/>
            <color indexed="81"/>
            <rFont val="Tahoma"/>
            <charset val="1"/>
          </rPr>
          <t xml:space="preserve">
1 lớp
</t>
        </r>
      </text>
    </comment>
    <comment ref="E93" authorId="0">
      <text>
        <r>
          <rPr>
            <b/>
            <sz val="8"/>
            <color indexed="81"/>
            <rFont val="Tahoma"/>
            <charset val="1"/>
          </rPr>
          <t>DIA CAU XANH 02:</t>
        </r>
        <r>
          <rPr>
            <sz val="8"/>
            <color indexed="81"/>
            <rFont val="Tahoma"/>
            <charset val="1"/>
          </rPr>
          <t xml:space="preserve">
1 lớp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E6" authorId="0">
      <text>
        <r>
          <rPr>
            <sz val="8.25"/>
            <color indexed="8"/>
            <rFont val="Microsoft Sans Serif"/>
            <family val="2"/>
          </rPr>
          <t>Có thể thay đổi tên Hạng Mục đầu tiên tại ô này.</t>
        </r>
      </text>
    </comment>
  </commentList>
</comments>
</file>

<file path=xl/sharedStrings.xml><?xml version="1.0" encoding="utf-8"?>
<sst xmlns="http://schemas.openxmlformats.org/spreadsheetml/2006/main" count="1230" uniqueCount="617">
  <si>
    <t>Công tác sản xuất lắp dựng cốt thép bê tông tại chỗ, cốt thép xà dầm, giằng, đường kính &gt;18 mm, ở độ cao &lt;=4 m</t>
  </si>
  <si>
    <t>(12,5+78,7+12,8)/1000 = 0,104</t>
  </si>
  <si>
    <t>Xây gạch chỉ 6,5x10,5x22, xây tường thẳng, chiều dày &lt;=33 cm, cao &lt;=4 m, vữa XM mác 75</t>
  </si>
  <si>
    <t>0,22*2,8*(2*8,04+2*2,6)-2,1*1*0,22-1,5*1,2*0,22-0,22*0,21*3,02 = 12,111</t>
  </si>
  <si>
    <t>Thép hộp : 100,4/1000 = 0,1004</t>
  </si>
  <si>
    <t>Thép vuông : 4,1/1000 = 0,0041</t>
  </si>
  <si>
    <t>Nhà điều hành</t>
  </si>
  <si>
    <t>AI.11132</t>
  </si>
  <si>
    <t>Sản xuất cột bằng thép tấm</t>
  </si>
  <si>
    <t>Cột C3 : (1452,5+3157+56+15,8+56+15,7+218,4+26,3+94,0+107,3+105,5+40,6)/1000 = 5,3451</t>
  </si>
  <si>
    <t>Cột C3A : (1604,4+3487,4+56,0+15,8+56+15,7+240,3+26,3+94+107,3+105,5+40,6)/1000 = 5,8493</t>
  </si>
  <si>
    <t>Cột C4 : (215,8+469,2+16,0+4,5+31,2+3,8+15,3+7+17,7+25,4+20,7+8,9)/1000 = 0,8355</t>
  </si>
  <si>
    <t>Cột C5 : (87,7+254,0+9,1+16,8)/1000 = 0,3676</t>
  </si>
  <si>
    <t>Cột C5A : (38,1+110,3+4,6+6,8)/1000 = 0,1598</t>
  </si>
  <si>
    <t>Cột C5B : (87,6+253,8+13,6+15,2)/1000 = 0,3702</t>
  </si>
  <si>
    <t>AI.11321</t>
  </si>
  <si>
    <t>Sản xuất dầm mái bằng thép tấm</t>
  </si>
  <si>
    <t>Dầm B1 : (211+81,2+1362,2+1555,4+376,3)/1000 = 3,5861</t>
  </si>
  <si>
    <t>Dầm B2 : (7+20,7+22,1+84,8+147,2)/1000 = 0,2818</t>
  </si>
  <si>
    <t>Dầm mái : (112+32,5+1106,7+1785+40,7+29,1+216,6+81,5+83,5+70+32,2)/1000 = 3,5898</t>
  </si>
  <si>
    <t>AI.61111</t>
  </si>
  <si>
    <t>Lắp dựng cột thép, dầm thép</t>
  </si>
  <si>
    <t>Bê tông sàn : 23,55 = 23,55</t>
  </si>
  <si>
    <t>D6 : (550,3+114,1+262,6+38,2+47,3+210,9)/1000 = 1,2234</t>
  </si>
  <si>
    <t>D10 : 12,8/1000 = 0,0128</t>
  </si>
  <si>
    <t>D16 : 6,3/1000 = 0,0063</t>
  </si>
  <si>
    <t>Tôn : 1485/1000 = 1,485</t>
  </si>
  <si>
    <t>Thép C : (305,5+397,5+204,3)/1000 = 0,9073</t>
  </si>
  <si>
    <t>D16 : (41,1+37,9+20,5+23,7+19,0+22,1+41,1+37,9)/1000 = 0,2433</t>
  </si>
  <si>
    <t>Hệ khung treo</t>
  </si>
  <si>
    <t>Thép hộp : 6758,7/1000 = 6,7587</t>
  </si>
  <si>
    <t>Tấm : (17,6+7,6)/1000 = 0,0252</t>
  </si>
  <si>
    <t>Thép chữ C : 379,5/1000 = 0,3795</t>
  </si>
  <si>
    <t>Thép chữ L : 51,9/1000 = 0,0519</t>
  </si>
  <si>
    <t>Thép tấm : 599,4/1000 = 0,5994</t>
  </si>
  <si>
    <t>Tay vin : thép hộp : 215,7/1000 = 0,2157</t>
  </si>
  <si>
    <t>AI.61131</t>
  </si>
  <si>
    <t>Lắp dựng xà gồ thép</t>
  </si>
  <si>
    <t>16,7172 = 16,7172</t>
  </si>
  <si>
    <t>Lắp đặt panel tường dày 75mm</t>
  </si>
  <si>
    <t>2*24,375*11+2*8,45*11-14*1,5*1,9-2*6,5*3-0,9*0,9-0,9*2,5-1,5*1,9 = 637,34</t>
  </si>
  <si>
    <t>AE.22227</t>
  </si>
  <si>
    <t>Xây gạch chỉ 6,5x10,5x22, xây tường thẳng, chiều dày &lt;=33 cm, cao &lt;=16 m, vữa TH mác 75</t>
  </si>
  <si>
    <t>Tầng 1 : 5*0,22*(8,7+5,85+6,9) = 23,595</t>
  </si>
  <si>
    <t>Tầng 2 : 3,9*0,22*7,2 = 6,1776</t>
  </si>
  <si>
    <t>AE.22124</t>
  </si>
  <si>
    <t>Xây gạch chỉ 6,5x10,5x22, xây tường thẳng, chiều dày &lt;=11 cm, cao &lt;=16 m, vữa XM mác 75</t>
  </si>
  <si>
    <t>0,11*(0,22+0,74+2,5) *3,9 = 1,4843</t>
  </si>
  <si>
    <t>AK.77410</t>
  </si>
  <si>
    <t>Làm vách bằng tấm thạch cao</t>
  </si>
  <si>
    <t>0,61*3,9+6,19*3,9+3,9*2,39 = 35,841</t>
  </si>
  <si>
    <t>AK.64110</t>
  </si>
  <si>
    <t>Làm trần bằng tấm thạch cao hoa văn 50x50 cm</t>
  </si>
  <si>
    <t>(5,35+0,25+3,95+0,25+3,95+0,25)*8,7 = 121,8</t>
  </si>
  <si>
    <t>AK.12222</t>
  </si>
  <si>
    <t>Lợp mái tôn múi chiều dài bất kỳ</t>
  </si>
  <si>
    <t>8,204*24,375/100 = 1,9997</t>
  </si>
  <si>
    <t>Lắp đặt cửa sổ , cửa đi</t>
  </si>
  <si>
    <t>Cửa sổ W1 1,5x1,9m : 14 = 14</t>
  </si>
  <si>
    <t>Cửa sổ W2 0,9x0,9 m : 1 = 1</t>
  </si>
  <si>
    <t>Cửa sổ W3 1,5 x 1,2 m : 1 = 1</t>
  </si>
  <si>
    <t>Cửa đi DW 0,7 x 2,1 : 1 = 1</t>
  </si>
  <si>
    <t>Cửa đi D2 2.4x2.5m : 1 = 1</t>
  </si>
  <si>
    <t>Cửa đi D3 1.8x2.5m : 1 = 1</t>
  </si>
  <si>
    <t>Cửa đi D4 0.9x2.5m : 1 = 1</t>
  </si>
  <si>
    <t>Cửa đi D5 D6 0.9x2.1m : 2 = 2</t>
  </si>
  <si>
    <t>Cửa đi D1 6.5x3.0m : 2 = 2</t>
  </si>
  <si>
    <t>Phần bể</t>
  </si>
  <si>
    <t>Ép trước cọc bê tông cốt thép, chiều dài đoạn cọc &gt;4 m, kích thước cọc 30x30 (cm), đất cấp I</t>
  </si>
  <si>
    <t>BẢNG DỰ TOÁN HẠNG MỤC CÔNG TRÌNH</t>
  </si>
  <si>
    <t>NHÀ Ở CHUNG CƯ</t>
  </si>
  <si>
    <t>HẠNG MỤC : PHẦN MÓNG</t>
  </si>
  <si>
    <t>STT</t>
  </si>
  <si>
    <t>Mã số</t>
  </si>
  <si>
    <t>Tên công tác / Diễn giải khối lượng</t>
  </si>
  <si>
    <t>Đơn vị</t>
  </si>
  <si>
    <t>Số</t>
  </si>
  <si>
    <t>Kích thước</t>
  </si>
  <si>
    <t>Hệ số</t>
  </si>
  <si>
    <t>K.L</t>
  </si>
  <si>
    <t>Khối lượng</t>
  </si>
  <si>
    <t>Đơn giá</t>
  </si>
  <si>
    <t>Thành tiền</t>
  </si>
  <si>
    <t>Hệ số điều chỉnh</t>
  </si>
  <si>
    <t>Bảng CSDL Access</t>
  </si>
  <si>
    <t>Hao phí định mức</t>
  </si>
  <si>
    <t>Hệ số định mức</t>
  </si>
  <si>
    <t>Thi cong</t>
  </si>
  <si>
    <t>Định mức</t>
  </si>
  <si>
    <t>P.L Vữa</t>
  </si>
  <si>
    <t>C.K</t>
  </si>
  <si>
    <t>Dài</t>
  </si>
  <si>
    <t>Rộng</t>
  </si>
  <si>
    <t>Cao</t>
  </si>
  <si>
    <t>phụ</t>
  </si>
  <si>
    <t>Phụ</t>
  </si>
  <si>
    <t>Vật liệu</t>
  </si>
  <si>
    <t>V.L phụ</t>
  </si>
  <si>
    <t>Nhân công</t>
  </si>
  <si>
    <t>Máy T.C</t>
  </si>
  <si>
    <t>Máy thi công</t>
  </si>
  <si>
    <t>V.L</t>
  </si>
  <si>
    <t>N.C</t>
  </si>
  <si>
    <t>Máy</t>
  </si>
  <si>
    <t>Giá máy</t>
  </si>
  <si>
    <t>BatDau</t>
  </si>
  <si>
    <t>KetThuc</t>
  </si>
  <si>
    <t>HM</t>
  </si>
  <si>
    <t>PHẦN MÓNG</t>
  </si>
  <si>
    <t>*</t>
  </si>
  <si>
    <t>Phần cọc</t>
  </si>
  <si>
    <t>AG.11110</t>
  </si>
  <si>
    <t>C3124</t>
  </si>
  <si>
    <t>AG.11114</t>
  </si>
  <si>
    <t>SX bêtông cọc, cột đúc sẵn đá 1x2 M250</t>
  </si>
  <si>
    <t>m3</t>
  </si>
  <si>
    <t>DG104HCM_XD</t>
  </si>
  <si>
    <t>GM242005</t>
  </si>
  <si>
    <t>2267~Xi măng PC40~kg~331.905~331.905~811~1550~0~1~1~0ž0544~Cát vàng~m3~0.482125~0.482125~86000~215000~0~1~1~0ž0023~Đá 1x2~m3~0.894215~0.894215~120000~240000~0~1~1~0ž1810~Nước~lít~187.775~187.775~5~10~0~1~1~0žZ999~Vật liệu khác~%~0.5~0.5~4188.8238~8345.98975~0~1~1~0</t>
  </si>
  <si>
    <t>N130~Nhân công 3,0/7 Nhóm I~công~1.83~1.83~36422~36422~0~1~1~0</t>
  </si>
  <si>
    <t>M253~Máy trộn BT 250lít~ca~0.095~0.095~134780~134780~0~1~1~0žM108~Máy đầm dùi 1,5KW~ca~0.18~0.18~55944~55944~0~1~1~0žM999~Máy khác~%~10~10~228.7402~228.7402~0~1~1~0</t>
  </si>
  <si>
    <t>C1 : 271*0,25*0,25*7*1,01 = 119,7481</t>
  </si>
  <si>
    <t>C2 : 2*271*0,25*0,25*6*1,01 = 205,2825</t>
  </si>
  <si>
    <t>Mũi cọc : 271*0,25*0,25*0,25*1/3*1,01 = 1,4256</t>
  </si>
  <si>
    <t>AG.13111</t>
  </si>
  <si>
    <t>SXLD cốt thép BT đúc sẵn cột, cọc, cừ, xà dầm, giằng đk &lt;=10mm</t>
  </si>
  <si>
    <t>tấn</t>
  </si>
  <si>
    <t>2080~Thép tròn f&lt;=10mm~kg~1005~1005~7300~17200~0~1~1~0ž1125~Dây thép~kg~21.42~21.42~8500~19200~0~1~1~0</t>
  </si>
  <si>
    <t>N135~Nhân công 3,5/7 Nhóm I~công~14.25~14.25~39467~39467~0~1~1~0</t>
  </si>
  <si>
    <t>M147~Máy cắt uốn~ca~0.4~0.4~54954~54954~0~1~1~0</t>
  </si>
  <si>
    <t>271*(8,3+1,7+0,4+14,6+5,6)*1,01/1000 = 8,3755</t>
  </si>
  <si>
    <t>AG.13121</t>
  </si>
  <si>
    <t>SXLD cốt thép BT đúc sẵn cột, cọc, cừ, xà dầm, giằng đk &lt;=18mm</t>
  </si>
  <si>
    <t>2081~Thép tròn f&lt;=18mm~kg~1020~1020~7500~17050~0~1~1~0ž1125~Dây thép~kg~14.28~14.28~8500~19200~0~1~1~0ž1869~Que hàn~kg~4.7~4.7~6500~22500~0~1~1~0</t>
  </si>
  <si>
    <t>N135~Nhân công 3,5/7 Nhóm I~công~7.82~7.82~39467~39467~0~1~1~0</t>
  </si>
  <si>
    <t>M167~Máy hàn 23KW~ca~1.133~1.133~104624~104624~0~1~1~0žM147~Máy cắt uốn~ca~0.32~0.32~54954~54954~0~1~1~0</t>
  </si>
  <si>
    <t>271*(46,1+2,4+75,8+4,834)*1,01/1000 = 35,3453</t>
  </si>
  <si>
    <t>AG.13131</t>
  </si>
  <si>
    <t>SXLD cốt thép BT đúc sẵn cột, cọc, cừ, xà dầm, giằng đk &gt; 18mm</t>
  </si>
  <si>
    <t>2084~Thép tròn f&gt;18mm~kg~1020~1020~7450~16950~0~1~1~0ž1125~Dây thép~kg~14.28~14.28~8500~19200~0~1~1~0ž1869~Que hàn~kg~4.7~4.7~6500~22500~0~1~1~0</t>
  </si>
  <si>
    <t>N135~Nhân công 3,5/7 Nhóm I~công~7.49~7.49~39467~39467~0~1~1~0</t>
  </si>
  <si>
    <t>M167~Máy hàn 23KW~ca~1.093~1.093~104624~104624~0~1~1~0žM147~Máy cắt uốn~ca~0.16~0.16~54954~54954~0~1~1~0</t>
  </si>
  <si>
    <t>271*1,9*1,01/1000 = 0,52</t>
  </si>
  <si>
    <t>AI.53111</t>
  </si>
  <si>
    <t>Sản xuất bản thép nối cọc</t>
  </si>
  <si>
    <t>2068~Thép tấm~kg~1240~1240~7500~16500~0~1~1~0ž0015~Ô xy~chai~3.72~3.72~45000~75000~0~1~1~0ž0111~Đất đèn~kg~16.76~16.76~7000~18500~0~1~1~0ž0042~Đá mài~viên~0.55~0.55~20000~39000~0~1~1~0žZ999~Vật liệu khác~%~3.5~3.5~95957.2~210705.1~0~1~1~0</t>
  </si>
  <si>
    <t>N145~Nhân công 4,5/7 Nhóm I~công~36.4~36.4~46103~46103~0~1~1~0</t>
  </si>
  <si>
    <t>M208~Máy màI 2,7kw~ca~3.55~3.55~47981~47981~0~1~1~0žM177~Máy khoan 4,5KW~ca~3.55~3.55~86584~86584~0~1~1~0žM999~Máy khác~%~3~3~4777.0575~4777.0575~0~1~1~0</t>
  </si>
  <si>
    <t>(8,66+34,66+22,91)*271*1,01/1000 = 18,1278</t>
  </si>
  <si>
    <t>ống thép D40x5 : 271*0,05*4,32*1,01/1000 = 0,0591</t>
  </si>
  <si>
    <t>AG.31121</t>
  </si>
  <si>
    <t>SXLD tháo dỡ ván khuôn gỗ cọc, cột</t>
  </si>
  <si>
    <t>100m2</t>
  </si>
  <si>
    <t>1577~Gỗ ván~m3~0.083~0.083~2400000~5200000~0~1~1~0ž1561~Gỗ đà, nẹp~m3~0.0015~0.0015~1900000~6900000~0~1~1~0ž0140~Đinh~kg~10~10~8500~18500~0~1~1~0žZ999~Vật liệu khác~%~1~1~2870.5~6269.5~0~1~1~0</t>
  </si>
  <si>
    <t>N130~Nhân công 3,0/7 Nhóm I~công~28.71~28.71~36422~36422~0~1~1~0</t>
  </si>
  <si>
    <t>C1 : 271*0,25*2*7*1,01/100 = 9,5799</t>
  </si>
  <si>
    <t>271*0,25*0,25*1,01/100 = 0,1711</t>
  </si>
  <si>
    <t>C2 : 2*271*0,25*2*6*1,01/100 = 16,4226</t>
  </si>
  <si>
    <t>2*271*0,25*0,25*2*1,01/100 = 0,6843</t>
  </si>
  <si>
    <t>Mũi cọc : 271*0,25*0,25*2*1,01/100 = 0,3421</t>
  </si>
  <si>
    <t>AC.25213</t>
  </si>
  <si>
    <t>ép trước cọc BTCT 25x25cm, cọc dài &gt; 4m, đất cấp I</t>
  </si>
  <si>
    <t>100m</t>
  </si>
  <si>
    <t>N137~Nhân công 3,7/7 Nhóm I~công~12.5~12.5~40685~40685~0~1~1~0</t>
  </si>
  <si>
    <t>M157~Máy ép cọc &lt;=150T~ca~2.5~2.5~457778~457778~0~1~1~0žM043~Cần cẩu xích 10T~ca~2.5~2.5~694918~694918~0~1~1~0žM999~Máy khác~%~3~3~28817.4~28817.4~0~1~1~0</t>
  </si>
  <si>
    <t>271*19,25/100 = 52,1675</t>
  </si>
  <si>
    <t>Ép âm cọc</t>
  </si>
  <si>
    <t>271*1,2/100 = 3,252</t>
  </si>
  <si>
    <t>TT</t>
  </si>
  <si>
    <t>Sản xuất cọc dẫn</t>
  </si>
  <si>
    <t>cái</t>
  </si>
  <si>
    <t>AC.29321</t>
  </si>
  <si>
    <t>Nối cọc BTCT 25x25cm</t>
  </si>
  <si>
    <t>mối</t>
  </si>
  <si>
    <t>2073~Thép tấm dầy 6mm~kg~10.29~10.29~7500~16300~0~1~1~0ž1869~Que hàn~kg~1.92~1.92~6500~22500~0~1~1~0žZ999~Vật liệu khác~%~3~3~896.55~2109.27~0~1~1~0</t>
  </si>
  <si>
    <t>N140~Nhân công 4,0/7 Nhóm I~công~0.34~0.34~42512~42512~0~1~1~0</t>
  </si>
  <si>
    <t>M167~Máy hàn 23KW~ca~0.12~0.12~104624~104624~0~1~1~0žM999~Máy khác~%~3~3~125.5488~125.5488~0~1~1~0</t>
  </si>
  <si>
    <t>271 = 271</t>
  </si>
  <si>
    <t>Vận chuyển cọc về công trình bằng ô tô vận tải 10T (tạm tính theo thiết kế lập)</t>
  </si>
  <si>
    <t>ca</t>
  </si>
  <si>
    <t>Cẩu cọc lên xuống ô tô bằng cần trục bánh hơi 16T</t>
  </si>
  <si>
    <t>Nhân công bốc xếp cọc (tạm tính 3 công thợ 3,5/7 cho 1 ca máy)</t>
  </si>
  <si>
    <t>công</t>
  </si>
  <si>
    <t>AA.21241</t>
  </si>
  <si>
    <t>Đập đầu cọc BTCT</t>
  </si>
  <si>
    <t>N135~Nhân công 3,5/7 Nhóm I~công~5.5~5.5~39467~39467~0~1~1~0</t>
  </si>
  <si>
    <t>271*0,4*0,25*0,25 = 6,775</t>
  </si>
  <si>
    <t>T*</t>
  </si>
  <si>
    <t>TỔNG : Phần cọc</t>
  </si>
  <si>
    <t>Phần móng</t>
  </si>
  <si>
    <t>AB.25412</t>
  </si>
  <si>
    <t>Đào móng chiều rộng &gt; 20m bằng máy đào 0,8m3, đất cấp II</t>
  </si>
  <si>
    <t>100m3</t>
  </si>
  <si>
    <t>N130~Nhân công 3,0/7 Nhóm I~công~1.422~1.422~36422~36422~0~1~1~0</t>
  </si>
  <si>
    <t>M081~Máy đào &lt;=0,8m3~ca~0.31~0.31~1171728~1171728~0~1~1~0žM226~Máy ủi &lt;=110Cv~ca~0.036~0.036~937087~937087~0~1~1~0</t>
  </si>
  <si>
    <t>AF.11110</t>
  </si>
  <si>
    <t>C2141</t>
  </si>
  <si>
    <t>AF.11111</t>
  </si>
  <si>
    <t>Bê tông lót móng rộng &lt;=250cm đá 4x6 M100</t>
  </si>
  <si>
    <t>2266~Xi măng PC30~kg~200.85~200.85~802~1450~0~1~1~0ž0544~Cát vàng~m3~0.53148~0.53148~86000~215000~0~1~1~0ž0025~Đá 4x6~m3~0.93627~0.93627~105000~225000~0~1~1~0ž1810~Nước~lít~169.95~169.95~5~10~0~1~1~0</t>
  </si>
  <si>
    <t>N130~Nhân công 3,0/7 Nhóm I~công~1.42~1.42~36422~36422~0~1~1~0</t>
  </si>
  <si>
    <t>M253~Máy trộn BT 250lít~ca~0.095~0.095~134780~134780~0~1~1~0žM105~Máy đầm bàn 1KW~ca~0.089~0.089~50069~50069~0~1~1~0</t>
  </si>
  <si>
    <t>AF.11210</t>
  </si>
  <si>
    <t>AF.11214</t>
  </si>
  <si>
    <t>Bê tông móng rộng &lt;=250cm đá 1x2 M250</t>
  </si>
  <si>
    <t>2267~Xi măng PC40~kg~335.175~335.175~811~1550~0~1~1~0ž0544~Cát vàng~m3~0.486875~0.486875~86000~215000~0~1~1~0ž0023~Đá 1x2~m3~0.903025~0.903025~120000~240000~0~1~1~0ž1810~Nước~lít~189.625~189.625~5~10~0~1~1~0žZ999~Vật liệu khác~%~1~1~4230.093~8428.21625~0~1~1~0</t>
  </si>
  <si>
    <t>N130~Nhân công 3,0/7 Nhóm I~công~1.64~1.64~36422~36422~0~1~1~0</t>
  </si>
  <si>
    <t>M253~Máy trộn BT 250lít~ca~0.095~0.095~134780~134780~0~1~1~0žM108~Máy đầm dùi 1,5KW~ca~0.089~0.089~55944~55944~0~1~1~0</t>
  </si>
  <si>
    <t>AF.61110</t>
  </si>
  <si>
    <t>SXLD cốt thép móng đường kính &lt;=10mm</t>
  </si>
  <si>
    <t>N135~Nhân công 3,5/7 Nhóm I~công~11.32~11.32~39467~39467~0~1~1~0</t>
  </si>
  <si>
    <t>M148~Máy cắt uốn 5 KW~ca~0.4~0.4~54954~54954~0~1~1~0</t>
  </si>
  <si>
    <t>AF.61120</t>
  </si>
  <si>
    <t>SXLD cốt thép móng đường kính &lt;=18mm</t>
  </si>
  <si>
    <t>2081~Thép tròn f&lt;=18mm~kg~1020~1020~7500~17050~0~1~1~0ž1125~Dây thép~kg~14.28~14.28~8500~19200~0~1~1~0ž1869~Que hàn~kg~4.64~4.64~6500~22500~0~1~1~0</t>
  </si>
  <si>
    <t>N135~Nhân công 3,5/7 Nhóm I~công~8.34~8.34~39467~39467~0~1~1~0</t>
  </si>
  <si>
    <t>M167~Máy hàn 23KW~ca~1.12~1.12~104624~104624~0~1~1~0žM148~Máy cắt uốn 5 KW~ca~0.32~0.32~54954~54954~0~1~1~0</t>
  </si>
  <si>
    <t>AF.81122</t>
  </si>
  <si>
    <t>SXLD tháo dỡ ván khuôn móng cột vuông, chữ nhật</t>
  </si>
  <si>
    <t>1578~Gỗ ván ( cả nẹp)~m3~0.792~0.792~1900000~6900000~0~1~1~0ž1561~Gỗ đà, nẹp~m3~0.21~0.21~1900000~6900000~0~1~1~0ž1563~Gỗ chống~m3~0.335~0.335~600000~1350000~0~1~1~0ž0140~Đinh~kg~15~15~8500~18500~0~1~1~0žZ999~Vật liệu khác~%~1~1~22323~76435.5~0~1~1~0</t>
  </si>
  <si>
    <t>N135~Nhân công 3,5/7 Nhóm I~công~29.7~29.7~39467~39467~0~1~1~0</t>
  </si>
  <si>
    <t>AF.81111</t>
  </si>
  <si>
    <t>SXLD tháo dỡ ván khuôn móng dài, bệ máy</t>
  </si>
  <si>
    <t>1578~Gỗ ván ( cả nẹp)~m3~0.792~0.792~1900000~6900000~0~1~1~0ž1561~Gỗ đà, nẹp~m3~0.0865~0.0865~1900000~6900000~0~1~1~0ž1563~Gỗ chống~m3~0.459~0.459~600000~1350000~0~1~1~0ž0140~Đinh~kg~12~12~8500~18500~0~1~1~0žZ999~Vật liệu khác~%~1~1~20465.5~69033~0~1~1~0</t>
  </si>
  <si>
    <t>N135~Nhân công 3,5/7 Nhóm I~công~13.61~13.61~39467~39467~0~1~1~0</t>
  </si>
  <si>
    <t>GM1 : 531*0,5*2/100 = 5,31</t>
  </si>
  <si>
    <t>AF.12230</t>
  </si>
  <si>
    <t>AF.12234</t>
  </si>
  <si>
    <t>Bê tông cổ móng tiết diện &gt; 0,1m2 h&lt;=4m đá 1x2 M250</t>
  </si>
  <si>
    <t>1579~Gỗ ván cầu công tác~m3~0.02~0.02~2400000~5200000~0~1~1~0ž0140~Đinh~kg~0.048~0.048~8500~18500~0~1~1~0ž0142~Đinh đỉa~cái~0.352~0.352~800~1250~0~1~1~0ž2267~Xi măng PC40~kg~335.175~335.175~811~1550~0~1~1~0ž0544~Cát vàng~m3~0.486875~0.486875~86000~215000~0~1~1~0ž0023~Đá 1x2~m3~0.903025~0.903025~120000~240000~0~1~1~0ž1810~Nước~lít~189.625~189.625~5~10~0~1~1~0žZ999~Vật liệu khác~%~1~1~4716.989~9481.49625~0~1~1~0</t>
  </si>
  <si>
    <t>N135~Nhân công 3,5/7 Nhóm I~công~4.05~4.05~39467~39467~0~1~1~0</t>
  </si>
  <si>
    <t>M253~Máy trộn BT 250lít~ca~0.095~0.095~134780~134780~0~1~1~0žM108~Máy đầm dùi 1,5KW~ca~0.2~0.2~55944~55944~0~1~1~0</t>
  </si>
  <si>
    <t>CC1 : 62*0,55*0,32*1,35 = 14,7312</t>
  </si>
  <si>
    <t>CC2 : 14*0,65*0,32*1,35 = 3,9312</t>
  </si>
  <si>
    <t>CC3 : 8*0,4*0,32*1,35 = 1,3824</t>
  </si>
  <si>
    <t>AF.61411</t>
  </si>
  <si>
    <t>Công tác sản xuất lắp dựng cốt thép cổ móng, đường kính &lt;=10 mm</t>
  </si>
  <si>
    <t>N135~Nhân công 3,5/7 Nhóm I~công~14.88~14.88~39467~39467~0~1~1~0</t>
  </si>
  <si>
    <t>AF.61421</t>
  </si>
  <si>
    <t>Công tác sản xuất lắp dựng cốt thép cổ móng, đường kính &lt;=18 mm</t>
  </si>
  <si>
    <t>2081~Thép tròn f&lt;=18mm~kg~1020~1020~7500~17050~0~1~1~0ž1125~Dây thép~kg~14.28~14.28~8500~19200~0~1~1~0ž1869~Que hàn~kg~4.82~4.82~6500~22500~0~1~1~0</t>
  </si>
  <si>
    <t>N135~Nhân công 3,5/7 Nhóm I~công~10.02~10.02~39467~39467~0~1~1~0</t>
  </si>
  <si>
    <t>M167~Máy hàn 23KW~ca~1.16~1.16~104624~104624~0~1~1~0žM148~Máy cắt uốn 5 KW~ca~0.32~0.32~54954~54954~0~1~1~0</t>
  </si>
  <si>
    <t>AF.61431</t>
  </si>
  <si>
    <t>Công tác sản xuất lắp dựng cốt thép cổ móng, đường kính &gt;18 mm</t>
  </si>
  <si>
    <t>2084~Thép tròn f&gt;18mm~kg~1020~1020~7450~16950~0~1~1~0ž1125~Dây thép~kg~14.28~14.28~8500~19200~0~1~1~0ž1869~Que hàn~kg~6.2~6.2~6500~22500~0~1~1~0</t>
  </si>
  <si>
    <t>N135~Nhân công 3,5/7 Nhóm I~công~8.48~8.48~39467~39467~0~1~1~0</t>
  </si>
  <si>
    <t>M167~Máy hàn 23KW~ca~1.49~1.49~104624~104624~0~1~1~0žM148~Máy cắt uốn 5 KW~ca~0.16~0.16~54954~54954~0~1~1~0</t>
  </si>
  <si>
    <t>AF.81132</t>
  </si>
  <si>
    <t>Ván khuôn cho bê tông đổ tại chỗ, ván khuôn gỗ, cổ móng</t>
  </si>
  <si>
    <t>1578~Gỗ ván ( cả nẹp)~m3~0.792~0.792~1900000~6900000~0~1~1~0ž1561~Gỗ đà, nẹp~m3~0.149~0.149~1900000~6900000~0~1~1~0ž1563~Gỗ chống~m3~0.496~0.496~600000~1350000~0~1~1~0ž0140~Đinh~kg~15~15~8500~18500~0~1~1~0žZ999~Vật liệu khác~%~1~1~22130~74400~0~1~1~0</t>
  </si>
  <si>
    <t>N140~Nhân công 4,0/7 Nhóm I~công~31.9~31.9~42512~42512~0~1~1~0</t>
  </si>
  <si>
    <t>CC1 : 62*2*(0,55+0,32)*1,35/100 = 1,4564</t>
  </si>
  <si>
    <t>CC2 : 14*2*(0,65+0,32)*1,35/100 = 0,3667</t>
  </si>
  <si>
    <t>CC3 : 8*2*(0,4+0,32)*1,35/100 = 0,1555</t>
  </si>
  <si>
    <t>AE.21110</t>
  </si>
  <si>
    <t>B2213</t>
  </si>
  <si>
    <t>AE.21113</t>
  </si>
  <si>
    <t>Xây gạch chỉ 6,5x10,5x22, xây móng, chiều dày &lt;= 33cm, vữa XM mác 50</t>
  </si>
  <si>
    <t>1531~Gạch chỉ 6,5x10,5x22~viên~550~550~450~850~0~1~1~0ž2267~Xi măng PC40~kg~47.2758~47.2758~811~1550~0~1~1~0ž3043~Cát vàng hạt nhỏ~m3~0.3364~0.3364~72000~140000~0~1~1~0ž1810~Nước~lít~75.4~75.4~5~10~0~1~1~0</t>
  </si>
  <si>
    <t>N135~Nhân công 3,5/7 Nhóm I~công~1.67~1.67~39467~39467~0~1~1~0</t>
  </si>
  <si>
    <t>Tường 220 : ((3,6+28,02+11,93*2+14,94+27,73+6,64)*2+14,44+33,04+23+14,4+35,77+22,34*2+6,78+1,69+26,28+4,01)*1,25*0,22 = 113,7593</t>
  </si>
  <si>
    <t>AK.21120</t>
  </si>
  <si>
    <t>B2223</t>
  </si>
  <si>
    <t>AK.21123</t>
  </si>
  <si>
    <t>Trát chân tường ngoài, dày 1,5 cm, vữa XM mác 50</t>
  </si>
  <si>
    <t>m2</t>
  </si>
  <si>
    <t>2267~Xi măng PC40~kg~2.99234~2.99234~811~1550~0~1~1~0ž0540~Cát mịn~m3~0.01938~0.01938~40000~135000~0~1~1~0ž1810~Nước~lít~4.42~4.42~5~10~0~1~1~0žZ999~Vật liệu khác~%~0.5~0.5~32.2408774~72.98627~0~1~1~0</t>
  </si>
  <si>
    <t>N140~Nhân công 4,0/7 Nhóm I~công~0.26~0.26~42512~42512~0~1~1~0</t>
  </si>
  <si>
    <t>M252~Máy trộn 80l~ca~0.003~0.003~63412~63412~0~1~1~0žM999~Máy khác~%~5~5~1.90236~1.90236~0~1~1~0</t>
  </si>
  <si>
    <t>(2*(38,6+2*1,69)+2*(22,02+1,5)+2*1,5+4*1,69+5,29)*0,45 = 65,7225</t>
  </si>
  <si>
    <t>Bê tông lót giằng móng, đá 4x6, chiều rộng &lt;=250 cm, mác 100</t>
  </si>
  <si>
    <t>GT110 : 27*0,42*0,1 = 1,134</t>
  </si>
  <si>
    <t>GT220 : 2*(2*1,27+3,64)*0,42*0,1 = 0,5191</t>
  </si>
  <si>
    <t>Bê tông giằng tường, đá 1x2, chiều rộng &lt;=250 cm, mác 250</t>
  </si>
  <si>
    <t>GT110 : 27*0,3*0,22 = 1,782</t>
  </si>
  <si>
    <t>GT220 : (((3,6+28,02+11,93*2+14,94+27,73+6,64)*2+14,44+33,04+23+14,4+35,77+22,34*2+6,78+1,69+26,28+4,01)+2*(2*1,27+3,64))*0,22*0,1 = 9,3727</t>
  </si>
  <si>
    <t>Công tác sản xuất lắp dựng cốt thép giằng tường, đường kính &lt;=10 mm</t>
  </si>
  <si>
    <t>Ván khuôn gỗ, ván khuôn giằng tường móng</t>
  </si>
  <si>
    <t>GT110 : 27*2*0,3/100 = 0,162</t>
  </si>
  <si>
    <t>GT220 : (((3,6+28,02+11,93*2+14,94+27,73+6,64)*2+14,44+33,04+23+14,4+35,77+22,34*2+6,78+1,69+26,28+4,01)+2*(2*1,27+3,64))*2*0,1/100 = 0,8521</t>
  </si>
  <si>
    <t>AB.13112</t>
  </si>
  <si>
    <t>Đắp đất nền móng công trình, độ chặt yêu cầu K=0,90</t>
  </si>
  <si>
    <t>N130~Nhân công 3,0/7 Nhóm I~công~0.67~0.67~36422~36422~0~1~1~0</t>
  </si>
  <si>
    <t>Khối lượng đào : 1245 = 1245</t>
  </si>
  <si>
    <t>Trừ khối lượng bê tông, xây, bể chiếm chỗ :</t>
  </si>
  <si>
    <t>Bê tông lót móng : -36,821 = -36,821</t>
  </si>
  <si>
    <t>Bê tông móng, cổ móng, giằng : -164,42 = -164,42</t>
  </si>
  <si>
    <t>Xây tường móng : -113,759 = -113,759</t>
  </si>
  <si>
    <t>AB.41412</t>
  </si>
  <si>
    <t>Vận chuyển đất bằng ôtô tự đổ, phạm vi &lt;=1000m, ôtô 5T, đất cấp II</t>
  </si>
  <si>
    <t>M021~Ôtô tự đổ 5 T~ca~1.33~1.33~433778~433778~0~1~1~0</t>
  </si>
  <si>
    <t>Bằng khối lượng đào-khối lượng đất đắp : (1245-930)/100 = 3,15</t>
  </si>
  <si>
    <t>AB.42312</t>
  </si>
  <si>
    <t>Vận chuyển đất tiếp cự ly 6 km bằng ôtô tự đổ 5T, đất cấp II</t>
  </si>
  <si>
    <t>M021~Ôtô tự đổ 5 T~ca~0.534~0.534~433778~433778~0~1~1~0</t>
  </si>
  <si>
    <t>TỔNG : Phần móng</t>
  </si>
  <si>
    <t>Bể phốt</t>
  </si>
  <si>
    <t>AB.11442</t>
  </si>
  <si>
    <t>Đào móng bể, rộng &gt;1 m, sâu &gt;1 m, đất cấp II</t>
  </si>
  <si>
    <t>N130~Nhân công 3,0/7 Nhóm I~công~1.04~1.04~36422~36422~0~1~1~0</t>
  </si>
  <si>
    <t>AF.11120</t>
  </si>
  <si>
    <t>AF.11121</t>
  </si>
  <si>
    <t>Bê tông lót móng, đá 4x6, chiều rộng &gt;250 cm, mác 100</t>
  </si>
  <si>
    <t>N130~Nhân công 3,0/7 Nhóm I~công~1.18~1.18~36422~36422~0~1~1~0</t>
  </si>
  <si>
    <t>AF.11220</t>
  </si>
  <si>
    <t>C3123</t>
  </si>
  <si>
    <t>AF.11223</t>
  </si>
  <si>
    <t>Bê tông bêtông móng bể, đá 1x2, chiều rộng &gt;250 cm, mác 200</t>
  </si>
  <si>
    <t>1579~Gỗ ván cầu công tác~m3~0.015~0.015~2400000~5200000~0~1~1~0ž0140~Đinh~kg~0.122~0.122~8500~18500~0~1~1~0ž0142~Đinh đỉa~cái~0.603~0.603~800~1250~0~1~1~0ž2267~Xi măng PC40~kg~288.025~288.025~811~1550~0~1~1~0ž0544~Cát vàng~m3~0.505325~0.505325~86000~215000~0~1~1~0ž0023~Đá 1x2~m3~0.913275~0.913275~120000~240000~0~1~1~0ž1810~Nước~lít~189.625~189.625~5~10~0~1~1~0žZ999~Vật liệu khác~%~1~1~4251.0675~8571.76625~0~1~1~0</t>
  </si>
  <si>
    <t>N130~Nhân công 3,0/7 Nhóm I~công~1.97~1.97~36422~36422~0~1~1~0</t>
  </si>
  <si>
    <t>Công tác sản xuất lắp dựng cốt thép bể, đường kính &lt;=10 mm</t>
  </si>
  <si>
    <t>Công tác sản xuất lắp dựng cốt thép bể, đường kính &lt;=18 mm</t>
  </si>
  <si>
    <t>Ván khuôn cho bê tông đổ tại chỗ, ván khuôn gỗ, ván khuôn bể</t>
  </si>
  <si>
    <t>AE.22210</t>
  </si>
  <si>
    <t>B2214</t>
  </si>
  <si>
    <t>AE.22214</t>
  </si>
  <si>
    <t>Xây gạch chỉ 6,5x10,5x22, xây bể, chiều dày &lt;=33 cm, cao &lt;=4 m, vXM 75#</t>
  </si>
  <si>
    <t>1531~Gạch chỉ 6,5x10,5x22~viên~550~550~450~850~0~1~1~0ž2267~Xi măng PC40~kg~65.8358~65.8358~811~1550~0~1~1~0ž3043~Cát vàng hạt nhỏ~m3~0.3277~0.3277~72000~140000~0~1~1~0ž1810~Nước~lít~75.4~75.4~5~10~0~1~1~0žZ999~Vật liệu khác~%~5~5~3248.642338~6161.7749~0~1~1~0</t>
  </si>
  <si>
    <t>N135~Nhân công 3,5/7 Nhóm I~công~1.92~1.92~39467~39467~0~1~1~0</t>
  </si>
  <si>
    <t>M252~Máy trộn 80l~ca~0.036~0.036~63412~63412~0~1~1~0</t>
  </si>
  <si>
    <t>B2224</t>
  </si>
  <si>
    <t>AK.21124</t>
  </si>
  <si>
    <t>Trát tường ngoài bể, lớp 1 dày 1,5 cm, vữa XM mác 75</t>
  </si>
  <si>
    <t>2267~Xi măng PC40~kg~4.19934~4.19934~811~1550~0~1~1~0ž0540~Cát mịn~m3~0.01904~0.01904~40000~135000~0~1~1~0ž1810~Nước~lít~4.42~4.42~5~10~0~1~1~0žZ999~Vật liệu khác~%~0.5~0.5~41.8936474~91.23577~0~1~1~0</t>
  </si>
  <si>
    <t>AK.21110</t>
  </si>
  <si>
    <t>AK.21114</t>
  </si>
  <si>
    <t>Trát tường ngoài bể, lớp 2 dày 1,0 cm, vữa XM mác 75</t>
  </si>
  <si>
    <t>2267~Xi măng PC40~kg~2.96424~2.96424~811~1550~0~1~1~0ž0540~Cát mịn~m3~0.01344~0.01344~40000~135000~0~1~1~0ž1810~Nước~lít~3.12~3.12~5~10~0~1~1~0žZ999~Vật liệu khác~%~0.5~0.5~29.5719864~64.40172~0~1~1~0</t>
  </si>
  <si>
    <t>N140~Nhân công 4,0/7 Nhóm I~công~0.22~0.22~42512~42512~0~1~1~0</t>
  </si>
  <si>
    <t>AK.21220</t>
  </si>
  <si>
    <t>AK.21224</t>
  </si>
  <si>
    <t>Trát tường trong, dày 1,5 cm, vXM mác 75</t>
  </si>
  <si>
    <t>N140~Nhân công 4,0/7 Nhóm I~công~0.2~0.2~42512~42512~0~1~1~0</t>
  </si>
  <si>
    <t>M252~Máy trộn 80l~ca~0.003~0.003~63412~63412~0~1~1~0žM999~Máy khác~%~2~2~1.90236~1.90236~0~1~1~0</t>
  </si>
  <si>
    <t>AK.21210</t>
  </si>
  <si>
    <t>AK.21214</t>
  </si>
  <si>
    <t>Trát tường trong bể, lớp 2dày 1,0 cm, vữa XM mác 75</t>
  </si>
  <si>
    <t>N140~Nhân công 4,0/7 Nhóm I~công~0.15~0.15~42512~42512~0~1~1~0</t>
  </si>
  <si>
    <t>Đánh vữa xi măng nguyên chất mặt trong tường bể</t>
  </si>
  <si>
    <t>AK.42210</t>
  </si>
  <si>
    <t>AK.42213</t>
  </si>
  <si>
    <t>Láng bể, dày 2,0 cm, vữa XM 50</t>
  </si>
  <si>
    <t>2266~Xi măng PC30~kg~0.303~0.303~802~1450~0~1~1~0ž2267~Xi măng PC40~kg~4.0755~4.0755~811~1550~0~1~1~0ž3043~Cát vàng hạt nhỏ~m3~0.029~0.029~72000~140000~0~1~1~0ž1810~Nước~lít~6.5~6.5~5~10~0~1~1~0žZ999~Vật liệu khác~%~0.5~0.5~56.687365~108.81375~0~1~1~0</t>
  </si>
  <si>
    <t>N140~Nhân công 4,0/7 Nhóm I~công~0.142~0.142~42512~42512~0~1~1~0</t>
  </si>
  <si>
    <t>M252~Máy trộn 80l~ca~0.003~0.003~63412~63412~0~1~1~0</t>
  </si>
  <si>
    <t>Bể 25m3 : nắp, đáy : 2*4,04*4,04*2 = 65,2864</t>
  </si>
  <si>
    <t>Bể 30m3 : nắp, đáy : 2*4,56*4,04 = 36,8448</t>
  </si>
  <si>
    <t>AG.11410</t>
  </si>
  <si>
    <t>AG.11413</t>
  </si>
  <si>
    <t>Sản xuất cấu kiện bê tông đúc sẵn, bê tông tấm đan bể, đá 1x2, mác 200</t>
  </si>
  <si>
    <t>2267~Xi măng PC40~kg~285.215~285.215~811~1550~0~1~1~0ž0544~Cát vàng~m3~0.500395~0.500395~86000~215000~0~1~1~0ž0023~Đá 1x2~m3~0.904365~0.904365~120000~240000~0~1~1~0ž1810~Nước~lít~187.775~187.775~5~10~0~1~1~0žZ999~Vật liệu khác~%~0.5~0.5~3838.0601~7685.93525~0~1~1~0</t>
  </si>
  <si>
    <t>N130~Nhân công 3,0/7 Nhóm I~công~2.57~2.57~36422~36422~0~1~1~0</t>
  </si>
  <si>
    <t>M253~Máy trộn BT 250lít~ca~0.095~0.095~134780~134780~0~1~1~0</t>
  </si>
  <si>
    <t>AG.13221</t>
  </si>
  <si>
    <t>Sản xuất, lắp đặt cốt thép bê tông đúc sẵn, cốt thép  tấm đan</t>
  </si>
  <si>
    <t>2077~Thép tròn~kg~1005~1005~7500~17800~0~1~1~0ž1125~Dây thép~kg~21.42~21.42~8500~19200~0~1~1~0</t>
  </si>
  <si>
    <t>N135~Nhân công 3,5/7 Nhóm I~công~17.1~17.1~39467~39467~0~1~1~0</t>
  </si>
  <si>
    <t>(2*(16*(3,1+1+0,6)+2,9+7,5+1,2)+20*(3,1+1+0,6)+2,5+7,5+1,2)/1000 = 0,2788</t>
  </si>
  <si>
    <t>AG.31311</t>
  </si>
  <si>
    <t>Sản xuất, lắp dựng, tháo dỡ ván khuôn bê tông đúc sẵn, ván khuôn tấm đan bể</t>
  </si>
  <si>
    <t>1578~Gỗ ván ( cả nẹp)~m3~0.123~0.123~1900000~6900000~0~1~1~0ž0140~Đinh~kg~0.16~0.16~8500~18500~0~1~1~0žZ999~Vật liệu khác~%~1~1~2350.6~8516.6~0~1~1~0</t>
  </si>
  <si>
    <t>N130~Nhân công 3,0/7 Nhóm I~công~25.62~25.62~36422~36422~0~1~1~0</t>
  </si>
  <si>
    <t>AG.42131</t>
  </si>
  <si>
    <t>B2114</t>
  </si>
  <si>
    <t>Lắp dựng cấu kiện bê tông đúc sẵn trọng lượng &lt;= 250 kg</t>
  </si>
  <si>
    <t>2267~Xi măng PC40~kg~1.56114~1.56114~811~1550~0~1~1~0ž2115~Vôi cục~kg~0.39984~0.39984~1000~4500~0~1~1~0ž3043~Cát vàng hạt nhỏ~m3~0.00777~0.00777~72000~140000~0~1~1~0ž1810~Nước~lít~1.4~1.4~5~10~0~1~1~0žZ999~Vật liệu khác~%~10~10~22.3236454~53.20847~0~1~1~0</t>
  </si>
  <si>
    <t>N140~Nhân công 4,0/7 Nhóm I~công~0.45~0.45~42512~42512~0~1~1~0</t>
  </si>
  <si>
    <t>AG.42141</t>
  </si>
  <si>
    <t>Lắp dựng cấu kiện bê tông đúc sẵn trọng lượng &gt; 250 kg</t>
  </si>
  <si>
    <t>2267~Xi măng PC40~kg~2.2302~2.2302~811~1550~0~1~1~0ž2115~Vôi cục~kg~0.5712~0.5712~1000~4500~0~1~1~0ž3043~Cát vàng hạt nhỏ~m3~0.0111~0.0111~72000~140000~0~1~1~0ž1810~Nước~lít~2~2~5~10~0~1~1~0žZ999~Vật liệu khác~%~10~10~31.890922~76.0121~0~1~1~0</t>
  </si>
  <si>
    <t>N140~Nhân công 4,0/7 Nhóm I~công~0.85~0.85~42512~42512~0~1~1~0</t>
  </si>
  <si>
    <t>Nắp bể</t>
  </si>
  <si>
    <t>Khối lượng đào : 170,179 = 170,179</t>
  </si>
  <si>
    <t>Trừ khối lượng bể chiếm chỗ:</t>
  </si>
  <si>
    <t>Bể phốt : -126,9012 = -126,9012</t>
  </si>
  <si>
    <t>Bằng khối lượng đào-khối lượng đất đắp : (170,179-43,278)/100 = 1,269</t>
  </si>
  <si>
    <t>TỔNG : Bể phốt</t>
  </si>
  <si>
    <t>Bể nước</t>
  </si>
  <si>
    <t>Đào móng bể, rộng &gt;1 m, sâu &gt;1 m, cấp II</t>
  </si>
  <si>
    <t>AF.11224</t>
  </si>
  <si>
    <t>Bê tông bể, đá 1x2, chiều rộng &gt;250 cm, mác 250</t>
  </si>
  <si>
    <t>1579~Gỗ ván cầu công tác~m3~0.015~0.015~2400000~5200000~0~1~1~0ž0140~Đinh~kg~0.122~0.122~8500~18500~0~1~1~0ž0142~Đinh đỉa~cái~0.603~0.603~800~1250~0~1~1~0ž2267~Xi măng PC40~kg~335.175~335.175~811~1550~0~1~1~0ž0544~Cát vàng~m3~0.486875~0.486875~86000~215000~0~1~1~0ž0023~Đá 1x2~m3~0.903025~0.903025~120000~240000~0~1~1~0ž1810~Nước~lít~189.625~189.625~5~10~0~1~1~0žZ999~Vật liệu khác~%~1~1~4605.287~9238.32375~0~1~1~0</t>
  </si>
  <si>
    <t>Công tác sản xuất lắp dựng cốt thép móng, đường kính &lt;=10 mm</t>
  </si>
  <si>
    <t>(71+103,1+37,8+55,8+34,4+21,3)/1000 = 0,3234</t>
  </si>
  <si>
    <t>Công tác cốt thép bể, đường kính &lt;=18 mm</t>
  </si>
  <si>
    <t>(154,1+38,6+52,8+144,3+361,4)/1000 = 0,7512</t>
  </si>
  <si>
    <t>2*(5,54+6,98)*0,2/100 = 0,0501</t>
  </si>
  <si>
    <t>5,54*6,98/100-2*0,6*0,6/100-2*4*0,6*2*0,1/100 = 0,3699</t>
  </si>
  <si>
    <t>AF.12110</t>
  </si>
  <si>
    <t>AF.12114</t>
  </si>
  <si>
    <t>Bê tông tường thẳng, đá 1x2, chiều dày &lt;=45 cm, cao &lt;=4 m, mác 250</t>
  </si>
  <si>
    <t>1579~Gỗ ván cầu công tác~m3~0.049~0.049~2400000~5200000~0~1~1~0ž0140~Đinh~kg~0.199~0.199~8500~18500~0~1~1~0ž0142~Đinh đỉa~cái~0.871~0.871~800~1250~0~1~1~0ž2267~Xi măng PC40~kg~335.175~335.175~811~1550~0~1~1~0ž0544~Cát vàng~m3~0.486875~0.486875~86000~215000~0~1~1~0ž0023~Đá 1x2~m3~0.903025~0.903025~120000~240000~0~1~1~0ž1810~Nước~lít~189.625~189.625~5~10~0~1~1~0žZ999~Vật liệu khác~%~2~2~5429.976~11023.91875~0~1~1~0</t>
  </si>
  <si>
    <t>N135~Nhân công 3,5/7 Nhóm I~công~3.56~3.56~39467~39467~0~1~1~0</t>
  </si>
  <si>
    <t>M253~Máy trộn BT 250lít~ca~0.095~0.095~134780~134780~0~1~1~0žM108~Máy đầm dùi 1,5KW~ca~0.18~0.18~55944~55944~0~1~1~0</t>
  </si>
  <si>
    <t>AF.61311</t>
  </si>
  <si>
    <t>Công tác sản xuất lắp dựng cốt thép tường, đường kính &lt;=10 mm, tường cao &lt;= 4 m</t>
  </si>
  <si>
    <t>N135~Nhân công 3,5/7 Nhóm I~công~13.63~13.63~39467~39467~0~1~1~0</t>
  </si>
  <si>
    <t>AF.61321</t>
  </si>
  <si>
    <t>Công tác sản xuất lắp dựng cốt thép tường, đường kính &lt;=18 mm, tường cao &lt;= 4 m</t>
  </si>
  <si>
    <t>N135~Nhân công 3,5/7 Nhóm I~công~11.17~11.17~39467~39467~0~1~1~0</t>
  </si>
  <si>
    <t>AF.81311</t>
  </si>
  <si>
    <t>Ván khuôn tường thẳng, dày &lt;=45 cm</t>
  </si>
  <si>
    <t>1580~Gỗ ván khuôn~m3~0.792~0.792~1900000~6900000~0~1~1~0ž1561~Gỗ đà, nẹp~m3~0.19~0.19~1900000~6900000~0~1~1~0ž1563~Gỗ chống~m3~0.357~0.357~600000~1350000~0~1~1~0ž0140~Đinh~kg~17.13~17.13~8500~18500~0~1~1~0žZ999~Vật liệu khác~%~0.5~0.5~22256.05~75746.55~0~1~1~0</t>
  </si>
  <si>
    <t>N140~Nhân công 4,0/7 Nhóm I~công~27.78~27.78~42512~42512~0~1~1~0</t>
  </si>
  <si>
    <t>Trát tường ngoài, lớp 1dày 1,5 cm, VXM 75</t>
  </si>
  <si>
    <t>2*(6,98+5,54)*3,3 = 82,632</t>
  </si>
  <si>
    <t>Trát tường trong bể, lớp 1dày 1,5 cm, vữa XM mác 75</t>
  </si>
  <si>
    <t>(4*5,14+2*6,63)*3 = 101,46</t>
  </si>
  <si>
    <t>5,14*6,63*2 = 68,1564</t>
  </si>
  <si>
    <t>Trát tường trong bể, lớp 2 dày 1,0 cm, vữa XM mác 75</t>
  </si>
  <si>
    <t>AK.41110</t>
  </si>
  <si>
    <t>AK.41114</t>
  </si>
  <si>
    <t>Láng nền sàn không đánh mầu, dày 2,0 cm, vữa XM mác 75</t>
  </si>
  <si>
    <t>2267~Xi măng PC40~kg~5.6755~5.6755~811~1550~0~1~1~0ž3043~Cát vàng hạt nhỏ~m3~0.02825~0.02825~72000~140000~0~1~1~0ž1810~Nước~lít~6.5~6.5~5~10~0~1~1~0</t>
  </si>
  <si>
    <t>N140~Nhân công 4,0/7 Nhóm I~công~0.068~0.068~42512~42512~0~1~1~0</t>
  </si>
  <si>
    <t>Sản xuất lắp đặt tôn hoa nắp bể KT0,6*0,6</t>
  </si>
  <si>
    <t>Khối lượng đào : 155,374 = 155,374</t>
  </si>
  <si>
    <t>Trừ khối lượng bể chiếm chỗ : -127,6084 = -127,6084</t>
  </si>
  <si>
    <t>Bằng khối lượng đào-khối lượng đất đắp : (155,374-27,766)/100 = 1,2761</t>
  </si>
  <si>
    <t>TỔNG : Bể nước</t>
  </si>
  <si>
    <t>THM</t>
  </si>
  <si>
    <t>TỔNG CỘNG : PHẦN MÓNG</t>
  </si>
  <si>
    <t>SX bêtông cọc, cột đúc sẵn đá 1x2 M300</t>
  </si>
  <si>
    <t>Mã hiệu</t>
  </si>
  <si>
    <t>công tác</t>
  </si>
  <si>
    <t>Tên công tác diễn giải khối lượng</t>
  </si>
  <si>
    <t>C1 : 148*0,3*0,3*8*1,01 = 107.6256</t>
  </si>
  <si>
    <t>Mũi cọc : 148*0,3*0,3*0,25*1/3*1,01 = 1,1211</t>
  </si>
  <si>
    <t>AC.29331</t>
  </si>
  <si>
    <t>148*(27.4+5.9+1.2+26.5+11.8)*1,01/1000 = 10.8822</t>
  </si>
  <si>
    <t>148*(66.3+3.4+63.9+3.4)*1,01/1000 = 20.4788</t>
  </si>
  <si>
    <t>148*1.7*1.01/1000 = 0,2541</t>
  </si>
  <si>
    <t>(19.8+12.7)*148*1,01/1000 = 4.8581</t>
  </si>
  <si>
    <t>148*0,3*0,3*1,01/100 = 0,1345</t>
  </si>
  <si>
    <t>AC.26211</t>
  </si>
  <si>
    <t>148</t>
  </si>
  <si>
    <t>Đào móng chiều rộng &gt; 20m bằng máy đào &lt; 0,8m3, đất cấp II (tính 80% khối lượng đào)</t>
  </si>
  <si>
    <t>Đào móng băng  rộng &gt;3m sâu &lt; 2m thủ công , đất cấp II (tính 20% khối lượng đào)</t>
  </si>
  <si>
    <t>AB.11362</t>
  </si>
  <si>
    <t>Phần đào đất hố móng</t>
  </si>
  <si>
    <t>AB.41443</t>
  </si>
  <si>
    <t>Vận chuyển đất bằng ôtô tự đổ, phạm vi &lt;=1000m, ôtô 12T, đất cấp III( 1km)</t>
  </si>
  <si>
    <t>C2 : 148*0,3*2*8*1,01/100 = 7.17504</t>
  </si>
  <si>
    <t>148*0,3*0.3*2*1,01/100 = 0,1345</t>
  </si>
  <si>
    <t>C1 : 148*0,3*2*8*1,01/100 = 7.17504</t>
  </si>
  <si>
    <t>Mũi cọc : 148*0,3*0,3*2*1,01/100 = 0,269</t>
  </si>
  <si>
    <t>Ép trước cọc BTCT 30x30cm, cọc dài &gt; 4m, đất cấp I</t>
  </si>
  <si>
    <t>Bê tông sản xuất bằng máy trộn - đổ bằng thủ công, bêtông lót móng, đá 4x6, chiều rộng &lt;=250 cm, mác 100</t>
  </si>
  <si>
    <t>AF.21215</t>
  </si>
  <si>
    <t>Bê tông sản xuất qua dây chuyền trạm trộn tại hiện trường hoặc thương phẩm, đổ bằng cần cẩu, bê tông móng, đá 1x2, chiều rộng móng &lt;=250 cm, mác 300</t>
  </si>
  <si>
    <t>AF.82111</t>
  </si>
  <si>
    <t>Ván khuôn cho bê tông đổ tại chỗ, ván khuôn kim loại, ván khuôn tường, cột vuông, cột chữ nhật, xà dầm, giằng, cao &lt;=16 m</t>
  </si>
  <si>
    <t>AF.61130</t>
  </si>
  <si>
    <t>Công tác sản xuất lắp dựng cốt thép bê tông tại chỗ, cốt thép móng, đường kính &lt;=10 mm</t>
  </si>
  <si>
    <t>Công tác sản xuất lắp dựng cốt thép bê tông tại chỗ, cốt thép móng, đường kính &lt;=18 mm</t>
  </si>
  <si>
    <t>Công tác sản xuất lắp dựng cốt thép bê tông tại chỗ, cốt thép móng, đường kính &gt;18 mm</t>
  </si>
  <si>
    <t>AF.61711</t>
  </si>
  <si>
    <t>AF.61721</t>
  </si>
  <si>
    <t>AF.61312</t>
  </si>
  <si>
    <t>AF.61322</t>
  </si>
  <si>
    <t>AF.61332</t>
  </si>
  <si>
    <t>AF.21315</t>
  </si>
  <si>
    <t>Công tác sản xuất lắp dựng cốt thép bê tông tại chỗ, cốt thép sàn mái, cao &lt;=16 m, đường kính &lt;=10 mm</t>
  </si>
  <si>
    <t>Công tác sản xuất lắp dựng cốt thép bê tông tại chỗ, cốt thép sàn mái, cao &lt;=16 m, đường kính &gt;10 mm</t>
  </si>
  <si>
    <t>Công tác sản xuất lắp dựng cốt thép bê tông tại chỗ, cốt thép tường, đường kính &lt;=10 mm, tường cao &lt;=16 m</t>
  </si>
  <si>
    <t>Công tác sản xuất lắp dựng cốt thép bê tông tại chỗ, cốt thép tường, đường kính &lt;=18 mm, tường cao &lt;=16 m</t>
  </si>
  <si>
    <t>Công tác sản xuất lắp dựng cốt thép bê tông tại chỗ, cốt thép tường, đường kính &gt;18 mm, tường cao &lt;=16 m</t>
  </si>
  <si>
    <t>Bê tông sản xuất qua dây chuyền trạm trộn tại hiện trường hoặc thương phẩm, đổ bằng cần cẩu, đá 1x2, bê tông tường, mác 300</t>
  </si>
  <si>
    <t>AF.22325</t>
  </si>
  <si>
    <t>AF.61512</t>
  </si>
  <si>
    <t>AF.61522</t>
  </si>
  <si>
    <t>AF.61532</t>
  </si>
  <si>
    <t>Bê tông sản xuất qua dây chuyền trạm trộn tại hiện trường hoặc thương phẩm, đổ bằng cần cẩu, đá 1x2, bê tông xà dầm, giằng, sàn mái, cao &lt;=1 6m, mác 450</t>
  </si>
  <si>
    <t>Công tác sản xuất lắp dựng cốt thép bê tông tại chỗ, cốt thép xà dầm, giằng, đường kính &lt;=10 mm, ở độ cao &lt;=16 m</t>
  </si>
  <si>
    <t>Công tác sản xuất lắp dựng cốt thép bê tông tại chỗ, cốt thép xà dầm, giằng, đường kính &lt;=18 mm,  ở độ cao &lt;=16 m</t>
  </si>
  <si>
    <t>Công tác sản xuất lắp dựng cốt thép bê tông tại chỗ, cốt thép xà dầm, giằng, đường kính &gt;18 mm, ở độ cao &lt;=16 m</t>
  </si>
  <si>
    <t>md</t>
  </si>
  <si>
    <t>Sơn phủ lớp chống thấm</t>
  </si>
  <si>
    <t>Sản xuất , lắp đặt doăng chống thấm trương nở gốc bentonite</t>
  </si>
  <si>
    <t>Láng nền sàn dầy 20mm có trộn phụ gia chống thấm</t>
  </si>
  <si>
    <t>Lớp phủ chống thấm bề mặt bờ tường</t>
  </si>
  <si>
    <t>148*0,5*0,3*0,3 = 6.66</t>
  </si>
  <si>
    <t>Phần móng , sàn</t>
  </si>
  <si>
    <t>Phần kết cấu tường</t>
  </si>
  <si>
    <t>Phần mái</t>
  </si>
  <si>
    <t>Phần cầu thang tum số 2</t>
  </si>
  <si>
    <t>Phần nhà điều hành</t>
  </si>
  <si>
    <t xml:space="preserve">Đắp đất </t>
  </si>
  <si>
    <t>Vận chuyển đất bằng ôtô tự đổ, phạm vi &lt;=7000m, ôtô 12T, đất cấp III( 4km)</t>
  </si>
  <si>
    <t>148*15.5/100 = 22.94</t>
  </si>
  <si>
    <t>Phần đào đất</t>
  </si>
  <si>
    <t>1,3*0,8*(39*26,8*7,1-7,1*25,7*3,4-15,9*7*3,4+4,3*0,54)/100 = 66,814</t>
  </si>
  <si>
    <t>AB.11322</t>
  </si>
  <si>
    <t>1,3*0,2*(39*26,8*7,1-7,1*25,7*3,4-15,9*7*3,4+0,54*4,3)/100 = 16,7035</t>
  </si>
  <si>
    <t>AB.41432</t>
  </si>
  <si>
    <t>AB.42332</t>
  </si>
  <si>
    <t>Sản xuất, lắp đặt cốt thép bê tông đúc sẵn, cốt thép cột, cọc, cừ, xà dầm, giằng, đường kính &gt; 18 mm</t>
  </si>
  <si>
    <t>148*1,7*1,01/1000 = 0,2541</t>
  </si>
  <si>
    <t>AI.53121</t>
  </si>
  <si>
    <t>Sản xuất mặt bích đặc, khối lượng 1 cái &lt;=20 kg</t>
  </si>
  <si>
    <t>(18,9+9,4+12,7)*148*1,01/1000 = 6,1287</t>
  </si>
  <si>
    <t>AI.64211</t>
  </si>
  <si>
    <t>Lắp đặt cấu kiện thép chôn sẵn trong bê tông, khối lượng một cấu kiện &lt;=10 kg</t>
  </si>
  <si>
    <t>148*1,7/1000 = 0,2516</t>
  </si>
  <si>
    <t>Sản xuất, lắp dựng, tháo dỡ ván khuôn bê tông đúc sẵn, ván khuôn gỗ, ván khuôn cọc, cột</t>
  </si>
  <si>
    <t>C1 : 148*0,3*3*8*1,01/100 = 10,7626</t>
  </si>
  <si>
    <t>C2 : 148*0,3*3*8*1,01/100 = 10,7626</t>
  </si>
  <si>
    <t>148*0,3*0,3*2*1,01/100 = 0,2691</t>
  </si>
  <si>
    <t>Mũi cọc : 148*0,25*0,376*2*1,01/100 = 0,281</t>
  </si>
  <si>
    <t>148*15,6/100 = 23,088</t>
  </si>
  <si>
    <t>Nối cọc bê tông cốt thép, cọc vuông, kích thước cọc 30x30 (cm)</t>
  </si>
  <si>
    <t>1 mối nối</t>
  </si>
  <si>
    <t>148 = 148</t>
  </si>
  <si>
    <t>AA.22111</t>
  </si>
  <si>
    <t>Phá dỡ kết cấu bê tông bằng búa căn, bê tông có cốt thép</t>
  </si>
  <si>
    <t>Bê tông sản xuất bằng máy trộn - đổ bằng thủ công, bêtông lót móng, đá 4x6, chiều rộng &gt;250 cm, mác 100</t>
  </si>
  <si>
    <t>37,2*25 = 930</t>
  </si>
  <si>
    <t>AF.21225</t>
  </si>
  <si>
    <t>Bê tông sản xuất qua dây chuyền trạm trộn tại hiện trường hoặc thương phẩm, đổ bằng cần cẩu, bê tông móng, đá 1x2, chiều rộng móng &gt;250 cm, mác 300</t>
  </si>
  <si>
    <t>(610,4+549,3+195,3+244,1+109,9+244,1)/1000 = 1,9531</t>
  </si>
  <si>
    <t>(12424,2+3078,4+4091+582,4+4829,7+1524,5+596,6+488,7+5301,9+1438,3)/1000 = 34,3557</t>
  </si>
  <si>
    <t>(2175,1+2117,1+628,4+1000,6+396,4+1000,6+6117+3151,7+11127,8+6924,9+6408,2)/1000 = 41,0478</t>
  </si>
  <si>
    <t>(1,2*25,6+1,2*37+1,2*37+1,2*25,3+1,2*7,6+1,2*5,7+0,566*(35,4+8,3+8,3+35,4+2*12,9+2*9,7+2*6,8+2*8,6+2*5,1+2*15,1+2*15,1+6,8)+0,2264*18)/100 = 3,0621</t>
  </si>
  <si>
    <t>Phần tường</t>
  </si>
  <si>
    <t>AF.22115</t>
  </si>
  <si>
    <t>Bê tông sản xuất qua dây chuyền trạm trộn tại hiện trường hoặc thương phẩm, đổ bằng cần cẩu, bê tông tường, đá 1x2, chiều dày &lt;=45 cm, cao &lt;=4 m, mác 300</t>
  </si>
  <si>
    <t>698,8/1000 = 0,6988</t>
  </si>
  <si>
    <t>(2181,9+166,7+1631,4+28084,3+5028,6+1420,5+8953+5101,2+1934,9+1145,4+633,5+12412,8+1927,6+605,1+667,6)/1000 = 71,8945</t>
  </si>
  <si>
    <t>Ván khuôn cho bê tông đổ tại chỗ, ván khuôn gỗ, ván khuôn tường thẳng, chiều dày &lt;=45 cm</t>
  </si>
  <si>
    <t>(37*6,7+24,8*6,7+11,3*6,7+25,7*3,3+14,1*3,3+10,3*6,7+36,2*6,7+9,9*6,7*2+36,2*6,7+13,7*6,7*2+10,5*6,7*2+7,6*6,7*2+9,4*6,7*2+15,5*3,3*2+7,6*3,3*2+25,3*3,3*2+5,7*3,3*2)/100 = 22,17</t>
  </si>
  <si>
    <t>Bê tông sản xuất qua dây chuyền trạm trộn tại hiện trường hoặc thương phẩm, đổ bằng cần cẩu, đá 1x2, bê tông xà dầm, giằng, sàn mái, cao &lt;=1 6m, mác 300</t>
  </si>
  <si>
    <t>2*0,8*24,8*0,4+2*0,8*0,4*10,7+6*0,8*0,4*18,7+0,8*0,4*21,1*0,8*0,4*11,3+0,4*0,22*3,4+0,4*0,6*7,875+0,4*0,6*4,65 = 86,3444</t>
  </si>
  <si>
    <t>AF.81141</t>
  </si>
  <si>
    <t>Ván khuôn cho bê tông đổ tại chỗ, ván khuôn gỗ, ván khuôn xà dầm, giằng</t>
  </si>
  <si>
    <t>Ván khuôn bên : (2*2*0,6*24,8+2*2*0,6*10,7+6*2*0,6*18,7+2*0,6*21,1+2*0,6*11,3+2*0,3*3,4+2*0,5*7,875+2*0,5*4,65)/100 = 2,7329</t>
  </si>
  <si>
    <t>Ván khuôn đáy : (2*0,4*24,8+2*0,4*10,7+6*0,4*18,7+0,4*21,1+0,4*11,3+0,22*3,4+0,4*7,875+0,4*4,65)/100 = 0,92</t>
  </si>
  <si>
    <t>(750,1+55,6+323+23,4+1691,7+122,4+325,8+23,4+142,3+12,4+7,8+37,9)/1000 = 3,5158</t>
  </si>
  <si>
    <t>(167,9+38,9+66,9+371,2+58,3+69,4+38,9+35,4+19,4+12,3)/1000 = 0,8786</t>
  </si>
  <si>
    <t>(1411,4+725+430,2+1179,4+309,4+512,4+430,2+452,4+343,2+3016,2+957,1+1290,6+2563,8+710,5+565,5+229,6+203+518,2+142,6+270,7+229,6+16,3+76,9+85,8)/1000 = 16,67</t>
  </si>
  <si>
    <t>AF.22315</t>
  </si>
  <si>
    <t>Bê tông sản xuất qua dây chuyền trạm trộn tại hiện trường hoặc thương phẩm, đổ bằng cần cẩu,đá 1x2, bê tông xà dầm, giằng, sàn mái, cao &lt;=4 m, mác 300</t>
  </si>
  <si>
    <t>24,8*37*0,2-0,2*(0,9*0,9+0,7*0,9+2,6*5,4+3,85*2,1+3,65*2,1+3,1*2+2,7*2+2,4*2+5,7*25,3-0,4*0,4*2)-0,25*83,0392+(0,4*0,6+0,4*0,2)*(37*2+24*2+5,7+25,7)+(0,8*0,4+0,4*0,2)+(36,2+7,6*2) = 225,3442</t>
  </si>
  <si>
    <t>AF.82311</t>
  </si>
  <si>
    <t>Ván khuôn cho bê tông đổ tại chỗ, ván khuôn kim loại, ván khuôn sàn mái, cao &lt;=16 m</t>
  </si>
  <si>
    <t>(24*36,2-(0,9*0,9+0,7*0,9+2,6*5,4+3,85*2,1+3,65*2,1+3,1*2+2,7*2+2,4*2+5,7*25,3-0,4*0,4*2+92)+0,766*(36,2*2+9,9*2+13,7+10,5+13,7+10,5+9,4*2+7,6*2+15,5*2+7,6*2))/100 = 7,5441</t>
  </si>
  <si>
    <t>(1811,1+5486,9+2613,5+1086,2+616,4+2400+2201,3+2689+329,9+85,4+6,3+834,2)/1000 = 20,1602</t>
  </si>
  <si>
    <t>AK.84221</t>
  </si>
  <si>
    <t xml:space="preserve">Sơn dầm, trần, cột, tường trong nhà không bả chống thấm 2 lớp </t>
  </si>
  <si>
    <t>AK.84223</t>
  </si>
  <si>
    <t>AK.21234</t>
  </si>
  <si>
    <t>Trát tường trong, dày 2,0 cm, vữa XM mác 75</t>
  </si>
  <si>
    <t>Cầu thang và tum</t>
  </si>
  <si>
    <t>1,2*4,484*0,15+1,2*0,15*4,985+2,6*0,35*0,22+0,98*0,15*2,6+0,12*8,04*3,04-0,12*0,8*3+0,3*0,1*8+0,28*0,22*(8,04*2+2,6*2) +0,172744-4*0,22*0,22*0,15-6*0,2*0,2*0,12 = 6,5976</t>
  </si>
  <si>
    <t>AF.81151</t>
  </si>
  <si>
    <t>Ván khuôn cho bê tông đổ tại chỗ, ván khuôn gỗ, ván khuôn sàn mái</t>
  </si>
  <si>
    <t>(0,35*2,6+0,22*2,6+0,2*2,6+0,98*2,6+0,15*1,2  +    2,6*7,6-0,8*3+0,28*21,2+0,4*22,16)/100 = 0,3689</t>
  </si>
  <si>
    <t>AF.81161</t>
  </si>
  <si>
    <t>Ván khuôn cho bê tông đổ tại chỗ, ván khuôn gỗ, cầu thang thường</t>
  </si>
  <si>
    <t>Ván khuôn cầu thang : (4,281*1,2+0,15*4,484+4,31*1,2+2*0,15*4,4985)/100 = 0,1233</t>
  </si>
  <si>
    <t>AF.61811</t>
  </si>
  <si>
    <t>Công tác sản xuất lắp dựng cốt thép bê tông tại chỗ, cốt thép cầu thang, đường kính &lt;=10 mm, cao &lt;=4 m</t>
  </si>
  <si>
    <t>(44+53,1+14,1+15,5+9,9)/1000 = 0,1366</t>
  </si>
  <si>
    <t>AF.61821</t>
  </si>
  <si>
    <t>Công tác sản xuất lắp dựng cốt thép bê tông tại chỗ, cốt thép cầu thang, đường kính &gt;10 mm, cao &lt;=4 m</t>
  </si>
  <si>
    <t>(115,4+65,1)/1000 = 0,1805</t>
  </si>
  <si>
    <t>AF.22215</t>
  </si>
  <si>
    <t>Bê tông sản xuất qua dây chuyền trạm trộn tại hiện trường hoặc thương phẩm, đổ bằng cần cẩu, bê tông cột, đá 1x2, tiết diện cột &lt;=0,1 m2, cao &lt;=4 m, mác 300</t>
  </si>
  <si>
    <t>4*0,22*0,22*2,25+6*0,2*0,2*3,2 = 1,2036</t>
  </si>
  <si>
    <t>Công tác sản xuất lắp dựng cốt thép bê tông tại chỗ, cốt thép cột, trụ, đường kính &lt;=10 mm, cột, trụ cao &lt;= 4 m</t>
  </si>
  <si>
    <t>(15,2+32,2)/1000 = 0,0474</t>
  </si>
  <si>
    <t>Công tác sản xuất lắp dựng cốt thép bê tông tại chỗ, cốt thép cột, trụ, đường kính &lt;=18 mm, cột, trụ cao &lt;= 4 m</t>
  </si>
  <si>
    <t>(155,3+55,6)/1000 = 0,2109</t>
  </si>
  <si>
    <t>Ván khuôn cho bê tông đổ tại chỗ, ván khuôn gỗ, cột vuông, chữ nhật</t>
  </si>
  <si>
    <t>(4*4*0,22*2,25+6*4*0,2*3,2)/100 = 0,2328</t>
  </si>
  <si>
    <t>AF.61611</t>
  </si>
  <si>
    <t>Công tác sản xuất lắp dựng cốt thép bê tông tại chỗ, cốt thép lanh tô liền mái hắt, máng nước, đường kính &lt;=10 mm, cao &lt;=4 m</t>
  </si>
  <si>
    <t>(3,6+3+5,5+4,2)/1000 = 0,0163</t>
  </si>
  <si>
    <t>AF.81152</t>
  </si>
  <si>
    <t>Ván khuôn cho bê tông đổ tại chỗ, ván khuôn gỗ, ván khuôn lanh tô, lanh tô liền mái hắt, máng nước, tấm đan</t>
  </si>
  <si>
    <t>(0,53*3,02)/100 = 0,016</t>
  </si>
  <si>
    <t>AF.61511</t>
  </si>
  <si>
    <t>Công tác sản xuất lắp dựng cốt thép bê tông tại chỗ, cốt thép xà dầm, giằng, đường kính &lt;=10 mm, ở độ cao &lt;=4 m</t>
  </si>
  <si>
    <t>(6,3+46,2+26,8+49+23,1+59,2+9,7+4,3+60,5+9,2+3,8+10,9+20,6+41,2)/1000 = 0,3708</t>
  </si>
  <si>
    <t>AF.61521</t>
  </si>
  <si>
    <t>Công tác sản xuất lắp dựng cốt thép bê tông tại chỗ, cốt thép xà dầm, giằng, đường kính &lt;=18 mm,  ở độ cao &lt;=4 m</t>
  </si>
  <si>
    <t>(9,9+12,6+28,2+33,9+68,6)/1000 = 0,1532</t>
  </si>
  <si>
    <t>AF.61531</t>
  </si>
  <si>
    <t>181,43/1000 = 0,1814</t>
  </si>
  <si>
    <t>Sơn tường ngoài nhà không bả  chống thấm</t>
  </si>
  <si>
    <t>6,7*37*0,4  +24*6,7*0,4   +36,4*0,4*6,7    +11,3*6,7*0,4    +5,7*6,7*0,4   +8*0,4*6,7   +9,4*6,7*0,4    +8*0,4*6,7   +9,9*6,7*0,4   +3,3*0,4*(13,7+15,5+25,7)+0,3*0,3*6,9*12+0,3*0,3*3,5*4 = 482,376</t>
  </si>
  <si>
    <t>876,13+7,5441*100+3,6259*100+7,5441*100+1094,5 = 3842,04</t>
  </si>
  <si>
    <t>Đào móng công trình, chiều rộng móng &gt;20 m, bằng máy đào &lt;=0,8 m3, đất cấp I(tính 80% khối lượng đào)</t>
  </si>
  <si>
    <t>Đào móng băng, rộng &lt;=3 m, sâu &lt;=2 m, đất cấp I</t>
  </si>
  <si>
    <t>Vận chuyển đất bằng ôtô tự đổ, phạm vi &lt;=1000m, ôtô 10T, đất cấp I</t>
  </si>
  <si>
    <t>Vận chuyển đất tiếp cự ly &lt;=7 km bằng ôtô tự đổ 10T, đất cấp I</t>
  </si>
  <si>
    <t xml:space="preserve">Băng cản nước </t>
  </si>
  <si>
    <t>37,2*25*0,1+0,1*0,5*(14,1+25,3) = 94,97</t>
  </si>
  <si>
    <t xml:space="preserve">Phần tường vùi </t>
  </si>
  <si>
    <t>Phần mái bể</t>
  </si>
  <si>
    <t>(0,8*(37+24,8)+0,2*(2,8+16+11,9+11,9-0,244+9,4+9,8+8,4+31*2-4*0,244))/100 = 0,7564</t>
  </si>
  <si>
    <t>AE.22127</t>
  </si>
  <si>
    <t>Xây gạch chỉ 6,5x10,5x22, xây tường thẳng, chiều dày &lt;=11 cm, cao &lt;=16 m, vữa TH mác 75</t>
  </si>
  <si>
    <t>0,7*3,04*0,11*2+0,7*0,11*(8,04-2*0,11) = 1,0703</t>
  </si>
  <si>
    <t>Phấn móng đáy</t>
  </si>
  <si>
    <t>AI.11421</t>
  </si>
  <si>
    <t>Sản xuất lan can</t>
  </si>
  <si>
    <t>AI.11221</t>
  </si>
  <si>
    <t>Sản xuất xà gồ thép</t>
  </si>
  <si>
    <t>Sàn tầng 2 : Thép C : (1527,2+1987,2+901,6+200+58,1)/1000 = 4,6741</t>
  </si>
  <si>
    <t>Mái Thép chữ C : (242,5+235+280+408+211,6)/1000 = 1,3771</t>
  </si>
  <si>
    <t>AI.11211</t>
  </si>
  <si>
    <t>Sản xuất giằng mái thép</t>
  </si>
  <si>
    <t>AI.11411</t>
  </si>
  <si>
    <t>Sản xuất thang sắt</t>
  </si>
  <si>
    <t>148*0,5*0,3*0,3 = 5,328</t>
  </si>
  <si>
    <t>25,6*37,4*0,4+0,4*0,4*(5,7+25,3+15,5+7,6)+0,4*0,6*(2*37+2*9,1+2*12,9+4,9+6,8+37+26,1)+0,4*0,2*(10,2+9,4+7,8+15,5) +0,3*0,5*(37,4+11,5*3+12,1+15,3+7,3+15,3) -0,3*0,5*0,5*4 = 459,321</t>
  </si>
</sst>
</file>

<file path=xl/styles.xml><?xml version="1.0" encoding="utf-8"?>
<styleSheet xmlns="http://schemas.openxmlformats.org/spreadsheetml/2006/main">
  <numFmts count="3">
    <numFmt numFmtId="164" formatCode="#,##0.#;\-#,##0.#"/>
    <numFmt numFmtId="165" formatCode="#,##0.####;\-#,##0.####"/>
    <numFmt numFmtId="166" formatCode="#,##0.#####;\-#,##0.#####"/>
  </numFmts>
  <fonts count="27">
    <font>
      <sz val="11"/>
      <color theme="1"/>
      <name val="Calibri"/>
      <family val="2"/>
      <scheme val="minor"/>
    </font>
    <font>
      <sz val="8.25"/>
      <name val="Microsoft Sans Serif"/>
      <family val="2"/>
    </font>
    <font>
      <b/>
      <sz val="15"/>
      <name val="Times New Roman"/>
      <family val="1"/>
    </font>
    <font>
      <b/>
      <sz val="12"/>
      <name val="Arial"/>
      <family val="2"/>
    </font>
    <font>
      <b/>
      <sz val="11"/>
      <name val="Arial"/>
      <family val="2"/>
    </font>
    <font>
      <b/>
      <sz val="11"/>
      <name val="Times New Roman"/>
      <family val="1"/>
    </font>
    <font>
      <sz val="10"/>
      <color indexed="8"/>
      <name val="Arial"/>
      <family val="2"/>
    </font>
    <font>
      <b/>
      <sz val="10"/>
      <color indexed="25"/>
      <name val="Times New Roman"/>
      <family val="1"/>
    </font>
    <font>
      <b/>
      <sz val="10"/>
      <color indexed="16"/>
      <name val="Arial"/>
      <family val="2"/>
    </font>
    <font>
      <i/>
      <sz val="10"/>
      <color indexed="12"/>
      <name val="Arial"/>
      <family val="2"/>
    </font>
    <font>
      <sz val="10"/>
      <color indexed="27"/>
      <name val="Arial"/>
      <family val="2"/>
    </font>
    <font>
      <sz val="8.25"/>
      <color indexed="27"/>
      <name val="Microsoft Sans Serif"/>
      <family val="2"/>
    </font>
    <font>
      <i/>
      <sz val="10"/>
      <color indexed="10"/>
      <name val="Arial"/>
      <family val="2"/>
    </font>
    <font>
      <sz val="8.25"/>
      <color indexed="8"/>
      <name val="Microsoft Sans Serif"/>
      <family val="2"/>
    </font>
    <font>
      <sz val="10"/>
      <name val="Times New Roman"/>
      <family val="1"/>
    </font>
    <font>
      <sz val="10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Calibri"/>
      <family val="2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8"/>
      <name val="Calibri"/>
      <family val="2"/>
    </font>
    <font>
      <b/>
      <sz val="12"/>
      <color indexed="8"/>
      <name val="Calibri"/>
      <family val="2"/>
    </font>
    <font>
      <sz val="12"/>
      <color indexed="12"/>
      <name val="Times New Roman"/>
      <family val="1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indexed="33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dotted">
        <color indexed="8"/>
      </bottom>
      <diagonal/>
    </border>
    <border>
      <left/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ashed">
        <color indexed="64"/>
      </left>
      <right/>
      <top style="hair">
        <color indexed="64"/>
      </top>
      <bottom style="dashed">
        <color indexed="64"/>
      </bottom>
      <diagonal/>
    </border>
    <border>
      <left/>
      <right style="dashed">
        <color indexed="64"/>
      </right>
      <top style="hair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0" fontId="1" fillId="0" borderId="0">
      <protection locked="0"/>
    </xf>
  </cellStyleXfs>
  <cellXfs count="110">
    <xf numFmtId="0" fontId="0" fillId="0" borderId="0" xfId="0"/>
    <xf numFmtId="0" fontId="1" fillId="0" borderId="0" xfId="1" applyFont="1" applyAlignment="1">
      <alignment vertical="top"/>
      <protection locked="0"/>
    </xf>
    <xf numFmtId="0" fontId="5" fillId="2" borderId="1" xfId="1" applyFont="1" applyFill="1" applyBorder="1" applyAlignment="1">
      <alignment horizontal="center" vertical="center"/>
      <protection locked="0"/>
    </xf>
    <xf numFmtId="0" fontId="5" fillId="2" borderId="2" xfId="1" applyFont="1" applyFill="1" applyBorder="1" applyAlignment="1">
      <alignment horizontal="center" vertical="center"/>
      <protection locked="0"/>
    </xf>
    <xf numFmtId="3" fontId="6" fillId="0" borderId="3" xfId="1" applyNumberFormat="1" applyFont="1" applyBorder="1" applyAlignment="1">
      <alignment horizontal="center" vertical="top" wrapText="1"/>
      <protection locked="0"/>
    </xf>
    <xf numFmtId="49" fontId="6" fillId="0" borderId="4" xfId="1" applyNumberFormat="1" applyFont="1" applyBorder="1" applyAlignment="1">
      <alignment vertical="top"/>
      <protection locked="0"/>
    </xf>
    <xf numFmtId="49" fontId="7" fillId="0" borderId="4" xfId="1" applyNumberFormat="1" applyFont="1" applyBorder="1" applyAlignment="1">
      <alignment horizontal="center" vertical="top" wrapText="1"/>
      <protection locked="0"/>
    </xf>
    <xf numFmtId="0" fontId="6" fillId="0" borderId="4" xfId="1" applyFont="1" applyBorder="1" applyAlignment="1">
      <alignment vertical="top"/>
      <protection locked="0"/>
    </xf>
    <xf numFmtId="3" fontId="7" fillId="0" borderId="4" xfId="1" applyNumberFormat="1" applyFont="1" applyBorder="1" applyAlignment="1">
      <alignment horizontal="center" vertical="top" wrapText="1"/>
      <protection locked="0"/>
    </xf>
    <xf numFmtId="164" fontId="6" fillId="0" borderId="4" xfId="1" applyNumberFormat="1" applyFont="1" applyBorder="1" applyAlignment="1">
      <alignment horizontal="right" vertical="top" wrapText="1"/>
      <protection locked="0"/>
    </xf>
    <xf numFmtId="49" fontId="6" fillId="0" borderId="4" xfId="1" applyNumberFormat="1" applyFont="1" applyBorder="1" applyAlignment="1">
      <alignment horizontal="center" vertical="top" wrapText="1"/>
      <protection locked="0"/>
    </xf>
    <xf numFmtId="49" fontId="8" fillId="0" borderId="4" xfId="1" applyNumberFormat="1" applyFont="1" applyBorder="1" applyAlignment="1">
      <alignment horizontal="center" vertical="top" wrapText="1"/>
      <protection locked="0"/>
    </xf>
    <xf numFmtId="165" fontId="6" fillId="0" borderId="4" xfId="1" applyNumberFormat="1" applyFont="1" applyBorder="1" applyAlignment="1">
      <alignment vertical="top" wrapText="1"/>
      <protection locked="0"/>
    </xf>
    <xf numFmtId="165" fontId="8" fillId="0" borderId="4" xfId="1" applyNumberFormat="1" applyFont="1" applyBorder="1" applyAlignment="1">
      <alignment horizontal="right" vertical="top" wrapText="1"/>
      <protection locked="0"/>
    </xf>
    <xf numFmtId="3" fontId="8" fillId="0" borderId="4" xfId="1" applyNumberFormat="1" applyFont="1" applyBorder="1" applyAlignment="1">
      <alignment horizontal="center" vertical="top" wrapText="1"/>
      <protection locked="0"/>
    </xf>
    <xf numFmtId="0" fontId="8" fillId="0" borderId="0" xfId="1" applyFont="1" applyAlignment="1">
      <alignment vertical="top"/>
      <protection locked="0"/>
    </xf>
    <xf numFmtId="49" fontId="6" fillId="0" borderId="4" xfId="1" applyNumberFormat="1" applyFont="1" applyBorder="1" applyAlignment="1">
      <alignment horizontal="left" vertical="top" wrapText="1"/>
      <protection locked="0"/>
    </xf>
    <xf numFmtId="165" fontId="6" fillId="0" borderId="4" xfId="1" applyNumberFormat="1" applyFont="1" applyBorder="1" applyAlignment="1">
      <alignment horizontal="right" vertical="top" wrapText="1"/>
      <protection locked="0"/>
    </xf>
    <xf numFmtId="166" fontId="6" fillId="0" borderId="4" xfId="1" applyNumberFormat="1" applyFont="1" applyBorder="1" applyAlignment="1">
      <alignment horizontal="right" vertical="top" wrapText="1"/>
      <protection locked="0"/>
    </xf>
    <xf numFmtId="49" fontId="9" fillId="0" borderId="4" xfId="1" applyNumberFormat="1" applyFont="1" applyBorder="1" applyAlignment="1">
      <alignment horizontal="left" vertical="top" wrapText="1"/>
      <protection locked="0"/>
    </xf>
    <xf numFmtId="3" fontId="10" fillId="0" borderId="3" xfId="1" applyNumberFormat="1" applyFont="1" applyBorder="1" applyAlignment="1">
      <alignment horizontal="center" vertical="top" wrapText="1"/>
      <protection locked="0"/>
    </xf>
    <xf numFmtId="0" fontId="10" fillId="0" borderId="4" xfId="1" applyFont="1" applyBorder="1" applyAlignment="1">
      <alignment vertical="top"/>
      <protection locked="0"/>
    </xf>
    <xf numFmtId="49" fontId="10" fillId="0" borderId="4" xfId="1" applyNumberFormat="1" applyFont="1" applyBorder="1" applyAlignment="1">
      <alignment horizontal="center" vertical="top" wrapText="1"/>
      <protection locked="0"/>
    </xf>
    <xf numFmtId="49" fontId="10" fillId="0" borderId="4" xfId="1" applyNumberFormat="1" applyFont="1" applyBorder="1" applyAlignment="1">
      <alignment horizontal="left" vertical="top" wrapText="1"/>
      <protection locked="0"/>
    </xf>
    <xf numFmtId="165" fontId="10" fillId="0" borderId="4" xfId="1" applyNumberFormat="1" applyFont="1" applyBorder="1" applyAlignment="1">
      <alignment horizontal="right" vertical="top" wrapText="1"/>
      <protection locked="0"/>
    </xf>
    <xf numFmtId="164" fontId="10" fillId="0" borderId="4" xfId="1" applyNumberFormat="1" applyFont="1" applyBorder="1" applyAlignment="1">
      <alignment horizontal="right" vertical="top" wrapText="1"/>
      <protection locked="0"/>
    </xf>
    <xf numFmtId="166" fontId="10" fillId="0" borderId="4" xfId="1" applyNumberFormat="1" applyFont="1" applyBorder="1" applyAlignment="1">
      <alignment horizontal="right" vertical="top" wrapText="1"/>
      <protection locked="0"/>
    </xf>
    <xf numFmtId="0" fontId="11" fillId="0" borderId="0" xfId="1" applyFont="1" applyAlignment="1">
      <alignment vertical="top"/>
      <protection locked="0"/>
    </xf>
    <xf numFmtId="49" fontId="12" fillId="0" borderId="4" xfId="1" applyNumberFormat="1" applyFont="1" applyBorder="1" applyAlignment="1">
      <alignment horizontal="left" vertical="top" wrapText="1"/>
      <protection locked="0"/>
    </xf>
    <xf numFmtId="3" fontId="6" fillId="0" borderId="5" xfId="1" applyNumberFormat="1" applyFont="1" applyBorder="1" applyAlignment="1">
      <alignment horizontal="center" vertical="top" wrapText="1"/>
      <protection locked="0"/>
    </xf>
    <xf numFmtId="0" fontId="6" fillId="0" borderId="2" xfId="1" applyFont="1" applyBorder="1" applyAlignment="1">
      <alignment vertical="top"/>
      <protection locked="0"/>
    </xf>
    <xf numFmtId="49" fontId="7" fillId="0" borderId="2" xfId="1" applyNumberFormat="1" applyFont="1" applyBorder="1" applyAlignment="1">
      <alignment horizontal="center" vertical="top" wrapText="1"/>
      <protection locked="0"/>
    </xf>
    <xf numFmtId="3" fontId="7" fillId="0" borderId="2" xfId="1" applyNumberFormat="1" applyFont="1" applyBorder="1" applyAlignment="1">
      <alignment horizontal="center" vertical="top" wrapText="1"/>
      <protection locked="0"/>
    </xf>
    <xf numFmtId="164" fontId="6" fillId="0" borderId="2" xfId="1" applyNumberFormat="1" applyFont="1" applyBorder="1" applyAlignment="1">
      <alignment horizontal="right" vertical="top" wrapText="1"/>
      <protection locked="0"/>
    </xf>
    <xf numFmtId="0" fontId="0" fillId="0" borderId="0" xfId="0" applyAlignment="1"/>
    <xf numFmtId="0" fontId="0" fillId="0" borderId="6" xfId="0" applyBorder="1" applyAlignment="1">
      <alignment vertical="center"/>
    </xf>
    <xf numFmtId="0" fontId="0" fillId="0" borderId="7" xfId="0" applyBorder="1"/>
    <xf numFmtId="49" fontId="6" fillId="0" borderId="7" xfId="1" applyNumberFormat="1" applyFont="1" applyBorder="1" applyAlignment="1">
      <alignment horizontal="center" vertical="top" wrapText="1"/>
      <protection locked="0"/>
    </xf>
    <xf numFmtId="0" fontId="0" fillId="0" borderId="7" xfId="0" applyBorder="1" applyAlignment="1">
      <alignment vertical="center"/>
    </xf>
    <xf numFmtId="49" fontId="9" fillId="0" borderId="7" xfId="1" applyNumberFormat="1" applyFont="1" applyBorder="1" applyAlignment="1">
      <alignment horizontal="left" vertical="top" wrapText="1"/>
      <protection locked="0"/>
    </xf>
    <xf numFmtId="0" fontId="17" fillId="0" borderId="0" xfId="0" applyFont="1" applyBorder="1" applyAlignment="1">
      <alignment horizontal="center" vertical="center"/>
    </xf>
    <xf numFmtId="0" fontId="18" fillId="0" borderId="0" xfId="0" applyFont="1" applyAlignment="1"/>
    <xf numFmtId="0" fontId="18" fillId="0" borderId="0" xfId="0" applyFont="1"/>
    <xf numFmtId="0" fontId="16" fillId="0" borderId="8" xfId="0" applyFont="1" applyFill="1" applyBorder="1" applyAlignment="1">
      <alignment vertical="top" wrapText="1"/>
    </xf>
    <xf numFmtId="0" fontId="17" fillId="0" borderId="9" xfId="0" applyFont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top" wrapText="1"/>
    </xf>
    <xf numFmtId="0" fontId="19" fillId="0" borderId="7" xfId="0" applyFont="1" applyBorder="1" applyAlignment="1">
      <alignment horizontal="center" vertical="center"/>
    </xf>
    <xf numFmtId="0" fontId="20" fillId="0" borderId="7" xfId="0" applyFont="1" applyBorder="1"/>
    <xf numFmtId="49" fontId="6" fillId="0" borderId="7" xfId="1" applyNumberFormat="1" applyFont="1" applyBorder="1" applyAlignment="1">
      <alignment horizontal="center" vertical="center" wrapText="1"/>
      <protection locked="0"/>
    </xf>
    <xf numFmtId="49" fontId="15" fillId="0" borderId="7" xfId="1" applyNumberFormat="1" applyFont="1" applyBorder="1" applyAlignment="1">
      <alignment horizontal="center" vertical="center" wrapText="1"/>
      <protection locked="0"/>
    </xf>
    <xf numFmtId="0" fontId="14" fillId="0" borderId="1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top" wrapText="1"/>
    </xf>
    <xf numFmtId="0" fontId="17" fillId="0" borderId="0" xfId="0" applyFont="1"/>
    <xf numFmtId="0" fontId="18" fillId="0" borderId="0" xfId="0" applyFont="1" applyAlignment="1">
      <alignment vertical="center" wrapText="1"/>
    </xf>
    <xf numFmtId="0" fontId="24" fillId="0" borderId="0" xfId="0" applyFont="1"/>
    <xf numFmtId="0" fontId="18" fillId="0" borderId="11" xfId="0" applyFont="1" applyBorder="1" applyAlignment="1">
      <alignment vertical="center" wrapText="1"/>
    </xf>
    <xf numFmtId="0" fontId="18" fillId="0" borderId="12" xfId="0" applyFont="1" applyBorder="1"/>
    <xf numFmtId="0" fontId="18" fillId="0" borderId="13" xfId="0" applyFont="1" applyBorder="1"/>
    <xf numFmtId="0" fontId="21" fillId="0" borderId="14" xfId="0" applyFont="1" applyBorder="1" applyAlignment="1">
      <alignment vertical="center"/>
    </xf>
    <xf numFmtId="0" fontId="17" fillId="0" borderId="14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7" fillId="0" borderId="14" xfId="0" applyFont="1" applyBorder="1" applyAlignment="1">
      <alignment vertical="center" wrapText="1"/>
    </xf>
    <xf numFmtId="0" fontId="24" fillId="0" borderId="14" xfId="0" applyFont="1" applyBorder="1" applyAlignment="1">
      <alignment vertical="center" wrapText="1"/>
    </xf>
    <xf numFmtId="0" fontId="0" fillId="0" borderId="14" xfId="0" applyBorder="1" applyAlignment="1">
      <alignment horizontal="center" vertical="center"/>
    </xf>
    <xf numFmtId="0" fontId="16" fillId="0" borderId="14" xfId="0" applyFont="1" applyFill="1" applyBorder="1" applyAlignment="1">
      <alignment vertical="top" wrapText="1"/>
    </xf>
    <xf numFmtId="49" fontId="6" fillId="0" borderId="14" xfId="1" applyNumberFormat="1" applyFont="1" applyBorder="1" applyAlignment="1">
      <alignment horizontal="center" vertical="top" wrapText="1"/>
      <protection locked="0"/>
    </xf>
    <xf numFmtId="0" fontId="0" fillId="0" borderId="15" xfId="0" applyBorder="1"/>
    <xf numFmtId="49" fontId="9" fillId="0" borderId="14" xfId="1" applyNumberFormat="1" applyFont="1" applyBorder="1" applyAlignment="1">
      <alignment horizontal="left" vertical="top" wrapText="1"/>
      <protection locked="0"/>
    </xf>
    <xf numFmtId="0" fontId="0" fillId="0" borderId="17" xfId="0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24" fillId="0" borderId="18" xfId="0" applyFont="1" applyBorder="1" applyAlignment="1">
      <alignment vertical="center" wrapText="1"/>
    </xf>
    <xf numFmtId="0" fontId="17" fillId="0" borderId="19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3" fillId="0" borderId="12" xfId="0" applyFont="1" applyBorder="1" applyAlignment="1">
      <alignment vertical="center"/>
    </xf>
    <xf numFmtId="0" fontId="18" fillId="0" borderId="17" xfId="0" applyFont="1" applyBorder="1" applyAlignment="1">
      <alignment vertical="center" wrapText="1"/>
    </xf>
    <xf numFmtId="0" fontId="23" fillId="0" borderId="18" xfId="0" applyFont="1" applyBorder="1" applyAlignment="1">
      <alignment vertical="center"/>
    </xf>
    <xf numFmtId="0" fontId="17" fillId="0" borderId="15" xfId="0" applyNumberFormat="1" applyFont="1" applyBorder="1" applyAlignment="1">
      <alignment horizontal="center" vertical="center"/>
    </xf>
    <xf numFmtId="0" fontId="18" fillId="3" borderId="16" xfId="0" applyFont="1" applyFill="1" applyBorder="1" applyAlignment="1">
      <alignment vertical="center" wrapText="1"/>
    </xf>
    <xf numFmtId="0" fontId="17" fillId="3" borderId="14" xfId="0" applyFont="1" applyFill="1" applyBorder="1"/>
    <xf numFmtId="0" fontId="21" fillId="3" borderId="14" xfId="0" applyFont="1" applyFill="1" applyBorder="1" applyAlignment="1">
      <alignment vertical="center"/>
    </xf>
    <xf numFmtId="0" fontId="17" fillId="3" borderId="14" xfId="0" applyFont="1" applyFill="1" applyBorder="1" applyAlignment="1">
      <alignment horizontal="center" vertical="center"/>
    </xf>
    <xf numFmtId="0" fontId="17" fillId="3" borderId="15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17" fillId="0" borderId="0" xfId="0" applyFont="1" applyBorder="1"/>
    <xf numFmtId="0" fontId="17" fillId="0" borderId="0" xfId="0" applyFont="1" applyBorder="1" applyAlignment="1">
      <alignment vertical="center" wrapText="1"/>
    </xf>
    <xf numFmtId="0" fontId="23" fillId="0" borderId="12" xfId="0" applyFont="1" applyBorder="1" applyAlignment="1">
      <alignment horizontal="left" vertical="center" wrapText="1"/>
    </xf>
    <xf numFmtId="0" fontId="21" fillId="0" borderId="12" xfId="0" applyFont="1" applyBorder="1" applyAlignment="1">
      <alignment vertical="center" wrapText="1"/>
    </xf>
    <xf numFmtId="0" fontId="21" fillId="0" borderId="18" xfId="0" applyFont="1" applyBorder="1" applyAlignment="1">
      <alignment vertical="center" wrapText="1"/>
    </xf>
    <xf numFmtId="0" fontId="21" fillId="0" borderId="12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0" fillId="0" borderId="22" xfId="0" applyFont="1" applyBorder="1" applyAlignment="1">
      <alignment horizontal="center"/>
    </xf>
    <xf numFmtId="0" fontId="20" fillId="0" borderId="23" xfId="0" applyFont="1" applyBorder="1" applyAlignment="1">
      <alignment horizontal="center"/>
    </xf>
    <xf numFmtId="0" fontId="16" fillId="0" borderId="20" xfId="0" applyFont="1" applyFill="1" applyBorder="1" applyAlignment="1">
      <alignment horizontal="left" vertical="center" wrapText="1"/>
    </xf>
    <xf numFmtId="0" fontId="16" fillId="0" borderId="21" xfId="0" applyFont="1" applyFill="1" applyBorder="1" applyAlignment="1">
      <alignment horizontal="left" vertical="center" wrapText="1"/>
    </xf>
    <xf numFmtId="0" fontId="20" fillId="0" borderId="6" xfId="0" applyFont="1" applyBorder="1" applyAlignment="1">
      <alignment horizontal="center" vertical="center"/>
    </xf>
    <xf numFmtId="0" fontId="5" fillId="2" borderId="26" xfId="1" applyFont="1" applyFill="1" applyBorder="1" applyAlignment="1">
      <alignment horizontal="center" vertical="center"/>
      <protection locked="0"/>
    </xf>
    <xf numFmtId="0" fontId="5" fillId="2" borderId="2" xfId="1" applyFont="1" applyFill="1" applyBorder="1" applyAlignment="1">
      <alignment horizontal="center" vertical="center"/>
      <protection locked="0"/>
    </xf>
    <xf numFmtId="0" fontId="5" fillId="2" borderId="24" xfId="1" applyFont="1" applyFill="1" applyBorder="1" applyAlignment="1">
      <alignment horizontal="center" vertical="center"/>
      <protection locked="0"/>
    </xf>
    <xf numFmtId="0" fontId="5" fillId="2" borderId="1" xfId="1" applyFont="1" applyFill="1" applyBorder="1" applyAlignment="1">
      <alignment horizontal="center" vertical="center"/>
      <protection locked="0"/>
    </xf>
    <xf numFmtId="0" fontId="2" fillId="0" borderId="0" xfId="1" applyFont="1" applyAlignment="1">
      <alignment horizontal="center" vertical="top"/>
      <protection locked="0"/>
    </xf>
    <xf numFmtId="0" fontId="1" fillId="0" borderId="0" xfId="1" applyFont="1" applyAlignment="1">
      <alignment vertical="top"/>
      <protection locked="0"/>
    </xf>
    <xf numFmtId="0" fontId="3" fillId="0" borderId="0" xfId="1" applyFont="1" applyAlignment="1">
      <alignment horizontal="center" vertical="top" wrapText="1"/>
      <protection locked="0"/>
    </xf>
    <xf numFmtId="0" fontId="4" fillId="0" borderId="0" xfId="1" applyFont="1" applyAlignment="1">
      <alignment horizontal="center" vertical="top"/>
      <protection locked="0"/>
    </xf>
    <xf numFmtId="0" fontId="5" fillId="2" borderId="25" xfId="1" applyFont="1" applyFill="1" applyBorder="1" applyAlignment="1">
      <alignment horizontal="center" vertical="center"/>
      <protection locked="0"/>
    </xf>
    <xf numFmtId="0" fontId="5" fillId="2" borderId="5" xfId="1" applyFont="1" applyFill="1" applyBorder="1" applyAlignment="1">
      <alignment horizontal="center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60"/>
  <sheetViews>
    <sheetView tabSelected="1" workbookViewId="0">
      <selection activeCell="C41" sqref="C41"/>
    </sheetView>
  </sheetViews>
  <sheetFormatPr defaultRowHeight="15.75"/>
  <cols>
    <col min="1" max="1" width="9.85546875" style="46" customWidth="1"/>
    <col min="2" max="2" width="11.5703125" style="42" customWidth="1"/>
    <col min="3" max="3" width="43.140625" style="55" customWidth="1"/>
    <col min="4" max="4" width="10.42578125" style="42" customWidth="1"/>
    <col min="5" max="5" width="12.42578125" style="42" customWidth="1"/>
    <col min="7" max="8" width="9.140625" style="42"/>
    <col min="9" max="9" width="9.140625" style="42" customWidth="1"/>
    <col min="10" max="16384" width="9.140625" style="42"/>
  </cols>
  <sheetData>
    <row r="1" spans="1:10">
      <c r="A1" s="55"/>
    </row>
    <row r="2" spans="1:10">
      <c r="A2" s="55"/>
      <c r="J2" s="42">
        <v>1</v>
      </c>
    </row>
    <row r="3" spans="1:10">
      <c r="A3" s="55"/>
    </row>
    <row r="4" spans="1:10">
      <c r="A4" s="55"/>
    </row>
    <row r="5" spans="1:10">
      <c r="A5" s="55"/>
      <c r="F5" s="34"/>
    </row>
    <row r="6" spans="1:10">
      <c r="A6" s="55"/>
      <c r="F6" s="34"/>
    </row>
    <row r="7" spans="1:10" ht="16.5" thickBot="1">
      <c r="A7" s="55"/>
      <c r="F7" s="41"/>
    </row>
    <row r="8" spans="1:10">
      <c r="A8" s="75" t="s">
        <v>72</v>
      </c>
      <c r="B8" s="76" t="s">
        <v>424</v>
      </c>
      <c r="C8" s="89" t="s">
        <v>426</v>
      </c>
      <c r="D8" s="91" t="s">
        <v>75</v>
      </c>
      <c r="E8" s="93" t="s">
        <v>80</v>
      </c>
    </row>
    <row r="9" spans="1:10" ht="16.5" thickBot="1">
      <c r="A9" s="77"/>
      <c r="B9" s="78" t="s">
        <v>425</v>
      </c>
      <c r="C9" s="90"/>
      <c r="D9" s="92"/>
      <c r="E9" s="94"/>
    </row>
    <row r="10" spans="1:10">
      <c r="A10" s="57"/>
      <c r="B10" s="88" t="s">
        <v>67</v>
      </c>
      <c r="C10" s="88"/>
      <c r="D10" s="58"/>
      <c r="E10" s="59"/>
    </row>
    <row r="11" spans="1:10" s="54" customFormat="1">
      <c r="A11" s="80"/>
      <c r="B11" s="81"/>
      <c r="C11" s="82" t="s">
        <v>491</v>
      </c>
      <c r="D11" s="83"/>
      <c r="E11" s="84"/>
      <c r="F11"/>
    </row>
    <row r="12" spans="1:10" s="54" customFormat="1" ht="47.25">
      <c r="A12" s="63">
        <v>1</v>
      </c>
      <c r="B12" s="61" t="s">
        <v>190</v>
      </c>
      <c r="C12" s="64" t="s">
        <v>592</v>
      </c>
      <c r="D12" s="61" t="s">
        <v>192</v>
      </c>
      <c r="E12" s="62">
        <v>66.929500000000004</v>
      </c>
      <c r="F12"/>
    </row>
    <row r="13" spans="1:10" s="54" customFormat="1" ht="31.5">
      <c r="A13" s="63"/>
      <c r="B13" s="61"/>
      <c r="C13" s="65" t="s">
        <v>492</v>
      </c>
      <c r="D13" s="61"/>
      <c r="E13" s="62"/>
      <c r="F13"/>
    </row>
    <row r="14" spans="1:10" s="54" customFormat="1" ht="31.5">
      <c r="A14" s="63">
        <v>2</v>
      </c>
      <c r="B14" s="61" t="s">
        <v>493</v>
      </c>
      <c r="C14" s="64" t="s">
        <v>593</v>
      </c>
      <c r="D14" s="61" t="s">
        <v>115</v>
      </c>
      <c r="E14" s="62">
        <v>1673.2380000000001</v>
      </c>
      <c r="F14"/>
      <c r="J14" s="56"/>
    </row>
    <row r="15" spans="1:10" s="54" customFormat="1" ht="31.5">
      <c r="A15" s="63"/>
      <c r="B15" s="61"/>
      <c r="C15" s="65" t="s">
        <v>494</v>
      </c>
      <c r="D15" s="61"/>
      <c r="E15" s="62"/>
      <c r="F15"/>
    </row>
    <row r="16" spans="1:10" s="54" customFormat="1" ht="31.5">
      <c r="A16" s="63">
        <v>3</v>
      </c>
      <c r="B16" s="61" t="s">
        <v>495</v>
      </c>
      <c r="C16" s="64" t="s">
        <v>594</v>
      </c>
      <c r="D16" s="61" t="s">
        <v>192</v>
      </c>
      <c r="E16" s="62">
        <v>46.047800000000002</v>
      </c>
      <c r="F16"/>
    </row>
    <row r="17" spans="1:6" s="54" customFormat="1" ht="31.5">
      <c r="A17" s="63">
        <v>4</v>
      </c>
      <c r="B17" s="61" t="s">
        <v>496</v>
      </c>
      <c r="C17" s="64" t="s">
        <v>595</v>
      </c>
      <c r="D17" s="61" t="s">
        <v>192</v>
      </c>
      <c r="E17" s="62">
        <v>46.047800000000002</v>
      </c>
      <c r="F17"/>
    </row>
    <row r="18" spans="1:6" s="54" customFormat="1">
      <c r="A18" s="85"/>
      <c r="B18" s="83"/>
      <c r="C18" s="82" t="s">
        <v>110</v>
      </c>
      <c r="D18" s="83"/>
      <c r="E18" s="84"/>
      <c r="F18"/>
    </row>
    <row r="19" spans="1:6" s="54" customFormat="1">
      <c r="A19" s="63">
        <v>5</v>
      </c>
      <c r="B19" s="66" t="s">
        <v>113</v>
      </c>
      <c r="C19" s="67" t="s">
        <v>423</v>
      </c>
      <c r="D19" s="61" t="s">
        <v>115</v>
      </c>
      <c r="E19" s="62">
        <v>216.3723</v>
      </c>
      <c r="F19"/>
    </row>
    <row r="20" spans="1:6" s="54" customFormat="1">
      <c r="A20" s="63"/>
      <c r="B20" s="68"/>
      <c r="C20" s="70" t="s">
        <v>427</v>
      </c>
      <c r="D20" s="61"/>
      <c r="E20" s="62"/>
      <c r="F20"/>
    </row>
    <row r="21" spans="1:6" s="54" customFormat="1">
      <c r="A21" s="63"/>
      <c r="B21" s="68"/>
      <c r="C21" s="70" t="s">
        <v>427</v>
      </c>
      <c r="D21" s="61"/>
      <c r="E21" s="62"/>
      <c r="F21"/>
    </row>
    <row r="22" spans="1:6" s="54" customFormat="1">
      <c r="A22" s="63"/>
      <c r="B22" s="68"/>
      <c r="C22" s="70" t="s">
        <v>428</v>
      </c>
      <c r="D22" s="61"/>
      <c r="E22" s="62"/>
      <c r="F22"/>
    </row>
    <row r="23" spans="1:6" s="54" customFormat="1" ht="31.5">
      <c r="A23" s="63">
        <v>6</v>
      </c>
      <c r="B23" s="66" t="s">
        <v>124</v>
      </c>
      <c r="C23" s="67" t="s">
        <v>125</v>
      </c>
      <c r="D23" s="61" t="s">
        <v>126</v>
      </c>
      <c r="E23" s="62">
        <v>10.882199999999999</v>
      </c>
      <c r="F23"/>
    </row>
    <row r="24" spans="1:6" s="54" customFormat="1" ht="25.5">
      <c r="A24" s="63"/>
      <c r="B24" s="66"/>
      <c r="C24" s="70" t="s">
        <v>430</v>
      </c>
      <c r="D24" s="61"/>
      <c r="E24" s="62"/>
      <c r="F24"/>
    </row>
    <row r="25" spans="1:6" s="54" customFormat="1" ht="31.5">
      <c r="A25" s="63">
        <v>7</v>
      </c>
      <c r="B25" s="66" t="s">
        <v>131</v>
      </c>
      <c r="C25" s="67" t="s">
        <v>132</v>
      </c>
      <c r="D25" s="61" t="s">
        <v>126</v>
      </c>
      <c r="E25" s="62">
        <v>20.4788</v>
      </c>
      <c r="F25"/>
    </row>
    <row r="26" spans="1:6" s="54" customFormat="1">
      <c r="A26" s="63"/>
      <c r="B26" s="66"/>
      <c r="C26" s="70" t="s">
        <v>431</v>
      </c>
      <c r="D26" s="68"/>
      <c r="E26" s="69"/>
      <c r="F26"/>
    </row>
    <row r="27" spans="1:6" s="54" customFormat="1" ht="47.25">
      <c r="A27" s="63">
        <v>8</v>
      </c>
      <c r="B27" s="61" t="s">
        <v>137</v>
      </c>
      <c r="C27" s="64" t="s">
        <v>497</v>
      </c>
      <c r="D27" s="61" t="s">
        <v>126</v>
      </c>
      <c r="E27" s="62">
        <v>0.25409999999999999</v>
      </c>
      <c r="F27"/>
    </row>
    <row r="28" spans="1:6" s="54" customFormat="1">
      <c r="A28" s="63"/>
      <c r="B28" s="61"/>
      <c r="C28" s="65" t="s">
        <v>498</v>
      </c>
      <c r="D28" s="61"/>
      <c r="E28" s="62"/>
      <c r="F28"/>
    </row>
    <row r="29" spans="1:6" s="54" customFormat="1" ht="31.5">
      <c r="A29" s="63">
        <v>9</v>
      </c>
      <c r="B29" s="61" t="s">
        <v>499</v>
      </c>
      <c r="C29" s="64" t="s">
        <v>500</v>
      </c>
      <c r="D29" s="61" t="s">
        <v>126</v>
      </c>
      <c r="E29" s="62">
        <v>6.1287000000000003</v>
      </c>
      <c r="F29"/>
    </row>
    <row r="30" spans="1:6" s="54" customFormat="1">
      <c r="A30" s="63"/>
      <c r="B30" s="61"/>
      <c r="C30" s="65" t="s">
        <v>501</v>
      </c>
      <c r="D30" s="61"/>
      <c r="E30" s="62"/>
      <c r="F30"/>
    </row>
    <row r="31" spans="1:6" s="54" customFormat="1" ht="31.5">
      <c r="A31" s="63">
        <v>10</v>
      </c>
      <c r="B31" s="61" t="s">
        <v>502</v>
      </c>
      <c r="C31" s="64" t="s">
        <v>503</v>
      </c>
      <c r="D31" s="61" t="s">
        <v>126</v>
      </c>
      <c r="E31" s="62">
        <v>0.25159999999999999</v>
      </c>
      <c r="F31"/>
    </row>
    <row r="32" spans="1:6" s="54" customFormat="1">
      <c r="A32" s="63"/>
      <c r="B32" s="61"/>
      <c r="C32" s="65" t="s">
        <v>504</v>
      </c>
      <c r="D32" s="61"/>
      <c r="E32" s="62"/>
      <c r="F32"/>
    </row>
    <row r="33" spans="1:8" s="54" customFormat="1" ht="31.5">
      <c r="A33" s="63">
        <v>11</v>
      </c>
      <c r="B33" s="61" t="s">
        <v>150</v>
      </c>
      <c r="C33" s="64" t="s">
        <v>505</v>
      </c>
      <c r="D33" s="61" t="s">
        <v>152</v>
      </c>
      <c r="E33" s="62">
        <v>22.209800000000001</v>
      </c>
      <c r="F33"/>
    </row>
    <row r="34" spans="1:8" s="54" customFormat="1">
      <c r="A34" s="63"/>
      <c r="B34" s="61"/>
      <c r="C34" s="65" t="s">
        <v>506</v>
      </c>
      <c r="D34" s="61"/>
      <c r="E34" s="62"/>
      <c r="F34"/>
    </row>
    <row r="35" spans="1:8" s="54" customFormat="1">
      <c r="A35" s="63"/>
      <c r="B35" s="61"/>
      <c r="C35" s="65" t="s">
        <v>434</v>
      </c>
      <c r="D35" s="61"/>
      <c r="E35" s="62"/>
      <c r="F35"/>
    </row>
    <row r="36" spans="1:8" s="54" customFormat="1">
      <c r="A36" s="63"/>
      <c r="B36" s="61"/>
      <c r="C36" s="65" t="s">
        <v>507</v>
      </c>
      <c r="D36" s="61"/>
      <c r="E36" s="62"/>
      <c r="F36"/>
    </row>
    <row r="37" spans="1:8" s="54" customFormat="1">
      <c r="A37" s="63"/>
      <c r="B37" s="61"/>
      <c r="C37" s="65" t="s">
        <v>508</v>
      </c>
      <c r="D37" s="61"/>
      <c r="E37" s="62"/>
      <c r="F37"/>
    </row>
    <row r="38" spans="1:8" s="54" customFormat="1" ht="31.5">
      <c r="A38" s="63"/>
      <c r="B38" s="61"/>
      <c r="C38" s="65" t="s">
        <v>509</v>
      </c>
      <c r="D38" s="61"/>
      <c r="E38" s="62"/>
      <c r="F38"/>
    </row>
    <row r="39" spans="1:8" s="54" customFormat="1" ht="47.25">
      <c r="A39" s="63">
        <v>12</v>
      </c>
      <c r="B39" s="61" t="s">
        <v>435</v>
      </c>
      <c r="C39" s="64" t="s">
        <v>68</v>
      </c>
      <c r="D39" s="61" t="s">
        <v>162</v>
      </c>
      <c r="E39" s="62">
        <v>23.088000000000001</v>
      </c>
      <c r="F39"/>
    </row>
    <row r="40" spans="1:8" s="54" customFormat="1">
      <c r="A40" s="63"/>
      <c r="B40" s="61"/>
      <c r="C40" s="65" t="s">
        <v>510</v>
      </c>
      <c r="D40" s="61"/>
      <c r="E40" s="62"/>
      <c r="F40"/>
      <c r="H40" s="54">
        <f>148*15.5/100</f>
        <v>22.94</v>
      </c>
    </row>
    <row r="41" spans="1:8" s="54" customFormat="1" ht="31.5">
      <c r="A41" s="63"/>
      <c r="B41" s="61" t="s">
        <v>429</v>
      </c>
      <c r="C41" s="64" t="s">
        <v>511</v>
      </c>
      <c r="D41" s="61" t="s">
        <v>512</v>
      </c>
      <c r="E41" s="62">
        <v>148</v>
      </c>
      <c r="F41"/>
    </row>
    <row r="42" spans="1:8" s="54" customFormat="1">
      <c r="A42" s="63"/>
      <c r="B42" s="61"/>
      <c r="C42" s="65" t="s">
        <v>513</v>
      </c>
      <c r="D42" s="61"/>
      <c r="E42" s="62"/>
      <c r="F42"/>
    </row>
    <row r="43" spans="1:8" s="54" customFormat="1" ht="31.5">
      <c r="A43" s="63">
        <v>14</v>
      </c>
      <c r="B43" s="61" t="s">
        <v>514</v>
      </c>
      <c r="C43" s="64" t="s">
        <v>515</v>
      </c>
      <c r="D43" s="61" t="s">
        <v>115</v>
      </c>
      <c r="E43" s="62">
        <v>5.3280000000000003</v>
      </c>
      <c r="F43"/>
    </row>
    <row r="44" spans="1:8" s="54" customFormat="1">
      <c r="A44" s="63"/>
      <c r="B44" s="61"/>
      <c r="C44" s="65" t="s">
        <v>615</v>
      </c>
      <c r="D44" s="61"/>
      <c r="E44" s="62"/>
      <c r="F44"/>
      <c r="H44" s="54">
        <f>148*0.4*0.3*0.3</f>
        <v>5.3280000000000003</v>
      </c>
    </row>
    <row r="45" spans="1:8" s="54" customFormat="1">
      <c r="A45" s="85"/>
      <c r="B45" s="83"/>
      <c r="C45" s="82" t="s">
        <v>604</v>
      </c>
      <c r="D45" s="83"/>
      <c r="E45" s="84"/>
      <c r="F45"/>
    </row>
    <row r="46" spans="1:8" s="54" customFormat="1" ht="47.25">
      <c r="A46" s="63">
        <v>15</v>
      </c>
      <c r="B46" s="61" t="s">
        <v>302</v>
      </c>
      <c r="C46" s="64" t="s">
        <v>516</v>
      </c>
      <c r="D46" s="61" t="s">
        <v>115</v>
      </c>
      <c r="E46" s="62">
        <v>94.97</v>
      </c>
      <c r="F46"/>
    </row>
    <row r="47" spans="1:8" s="54" customFormat="1">
      <c r="A47" s="63"/>
      <c r="B47" s="61"/>
      <c r="C47" s="65" t="s">
        <v>597</v>
      </c>
      <c r="D47" s="61"/>
      <c r="E47" s="62"/>
      <c r="F47"/>
    </row>
    <row r="48" spans="1:8" s="54" customFormat="1" ht="31.5">
      <c r="A48" s="63">
        <v>16</v>
      </c>
      <c r="B48" s="61" t="s">
        <v>412</v>
      </c>
      <c r="C48" s="64" t="s">
        <v>413</v>
      </c>
      <c r="D48" s="61" t="s">
        <v>266</v>
      </c>
      <c r="E48" s="62">
        <v>930</v>
      </c>
      <c r="F48"/>
    </row>
    <row r="49" spans="1:6" s="54" customFormat="1">
      <c r="A49" s="63"/>
      <c r="B49" s="61"/>
      <c r="C49" s="65" t="s">
        <v>517</v>
      </c>
      <c r="D49" s="61"/>
      <c r="E49" s="62"/>
      <c r="F49"/>
    </row>
    <row r="50" spans="1:6" s="54" customFormat="1" ht="63">
      <c r="A50" s="63">
        <v>17</v>
      </c>
      <c r="B50" s="61" t="s">
        <v>518</v>
      </c>
      <c r="C50" s="64" t="s">
        <v>519</v>
      </c>
      <c r="D50" s="61" t="s">
        <v>115</v>
      </c>
      <c r="E50" s="62">
        <v>459.32100000000003</v>
      </c>
      <c r="F50"/>
    </row>
    <row r="51" spans="1:6" s="54" customFormat="1" ht="78.75">
      <c r="A51" s="63"/>
      <c r="B51" s="61"/>
      <c r="C51" s="65" t="s">
        <v>616</v>
      </c>
      <c r="D51" s="61"/>
      <c r="E51" s="62"/>
      <c r="F51"/>
    </row>
    <row r="52" spans="1:6" s="54" customFormat="1" ht="31.5">
      <c r="A52" s="63">
        <v>18</v>
      </c>
      <c r="B52" s="61" t="s">
        <v>208</v>
      </c>
      <c r="C52" s="64" t="s">
        <v>454</v>
      </c>
      <c r="D52" s="61" t="s">
        <v>126</v>
      </c>
      <c r="E52" s="62">
        <v>1.9531000000000001</v>
      </c>
      <c r="F52"/>
    </row>
    <row r="53" spans="1:6" s="54" customFormat="1" ht="31.5">
      <c r="A53" s="63"/>
      <c r="B53" s="61"/>
      <c r="C53" s="65" t="s">
        <v>520</v>
      </c>
      <c r="D53" s="61"/>
      <c r="E53" s="62"/>
      <c r="F53"/>
    </row>
    <row r="54" spans="1:6" s="54" customFormat="1" ht="31.5">
      <c r="A54" s="63">
        <v>19</v>
      </c>
      <c r="B54" s="61" t="s">
        <v>212</v>
      </c>
      <c r="C54" s="64" t="s">
        <v>455</v>
      </c>
      <c r="D54" s="61" t="s">
        <v>126</v>
      </c>
      <c r="E54" s="62">
        <v>34.355699999999999</v>
      </c>
      <c r="F54"/>
    </row>
    <row r="55" spans="1:6" s="54" customFormat="1" ht="47.25">
      <c r="A55" s="63"/>
      <c r="B55" s="61"/>
      <c r="C55" s="65" t="s">
        <v>521</v>
      </c>
      <c r="D55" s="61"/>
      <c r="E55" s="62"/>
      <c r="F55"/>
    </row>
    <row r="56" spans="1:6" s="54" customFormat="1" ht="31.5">
      <c r="A56" s="63">
        <v>20</v>
      </c>
      <c r="B56" s="61" t="s">
        <v>453</v>
      </c>
      <c r="C56" s="64" t="s">
        <v>456</v>
      </c>
      <c r="D56" s="61" t="s">
        <v>126</v>
      </c>
      <c r="E56" s="62">
        <v>41.047800000000002</v>
      </c>
      <c r="F56"/>
    </row>
    <row r="57" spans="1:6" s="54" customFormat="1" ht="47.25">
      <c r="A57" s="63"/>
      <c r="B57" s="61"/>
      <c r="C57" s="65" t="s">
        <v>522</v>
      </c>
      <c r="D57" s="61"/>
      <c r="E57" s="62"/>
      <c r="F57"/>
    </row>
    <row r="58" spans="1:6" s="54" customFormat="1" ht="47.25">
      <c r="A58" s="63">
        <v>21</v>
      </c>
      <c r="B58" s="61" t="s">
        <v>451</v>
      </c>
      <c r="C58" s="64" t="s">
        <v>452</v>
      </c>
      <c r="D58" s="61" t="s">
        <v>152</v>
      </c>
      <c r="E58" s="62">
        <v>3.0621</v>
      </c>
      <c r="F58"/>
    </row>
    <row r="59" spans="1:6" s="54" customFormat="1" ht="63">
      <c r="A59" s="63"/>
      <c r="B59" s="61"/>
      <c r="C59" s="65" t="s">
        <v>523</v>
      </c>
      <c r="D59" s="61"/>
      <c r="E59" s="62"/>
      <c r="F59"/>
    </row>
    <row r="60" spans="1:6" s="54" customFormat="1">
      <c r="A60" s="85"/>
      <c r="B60" s="83"/>
      <c r="C60" s="82" t="s">
        <v>524</v>
      </c>
      <c r="D60" s="83"/>
      <c r="E60" s="84"/>
      <c r="F60"/>
    </row>
    <row r="61" spans="1:6" s="54" customFormat="1" ht="63">
      <c r="A61" s="63">
        <v>22</v>
      </c>
      <c r="B61" s="61" t="s">
        <v>525</v>
      </c>
      <c r="C61" s="64" t="s">
        <v>526</v>
      </c>
      <c r="D61" s="61" t="s">
        <v>115</v>
      </c>
      <c r="E61" s="62">
        <v>482.37599999999998</v>
      </c>
      <c r="F61"/>
    </row>
    <row r="62" spans="1:6" s="54" customFormat="1" ht="78.75">
      <c r="A62" s="63"/>
      <c r="B62" s="61"/>
      <c r="C62" s="65" t="s">
        <v>590</v>
      </c>
      <c r="D62" s="61"/>
      <c r="E62" s="62"/>
      <c r="F62"/>
    </row>
    <row r="63" spans="1:6" s="54" customFormat="1" ht="47.25">
      <c r="A63" s="63">
        <v>23</v>
      </c>
      <c r="B63" s="61" t="s">
        <v>459</v>
      </c>
      <c r="C63" s="64" t="s">
        <v>465</v>
      </c>
      <c r="D63" s="61" t="s">
        <v>126</v>
      </c>
      <c r="E63" s="62">
        <v>0.69879999999999998</v>
      </c>
      <c r="F63"/>
    </row>
    <row r="64" spans="1:6" s="54" customFormat="1">
      <c r="A64" s="63"/>
      <c r="B64" s="61"/>
      <c r="C64" s="65" t="s">
        <v>527</v>
      </c>
      <c r="D64" s="61"/>
      <c r="E64" s="62"/>
      <c r="F64"/>
    </row>
    <row r="65" spans="1:6" s="54" customFormat="1" ht="47.25">
      <c r="A65" s="63">
        <v>24</v>
      </c>
      <c r="B65" s="61" t="s">
        <v>460</v>
      </c>
      <c r="C65" s="64" t="s">
        <v>466</v>
      </c>
      <c r="D65" s="61" t="s">
        <v>126</v>
      </c>
      <c r="E65" s="62">
        <v>71.894499999999994</v>
      </c>
      <c r="F65"/>
    </row>
    <row r="66" spans="1:6" s="54" customFormat="1" ht="63">
      <c r="A66" s="63"/>
      <c r="B66" s="61"/>
      <c r="C66" s="65" t="s">
        <v>528</v>
      </c>
      <c r="D66" s="61"/>
      <c r="E66" s="62"/>
      <c r="F66"/>
    </row>
    <row r="67" spans="1:6" s="54" customFormat="1" ht="31.5">
      <c r="A67" s="63">
        <v>25</v>
      </c>
      <c r="B67" s="61" t="s">
        <v>401</v>
      </c>
      <c r="C67" s="64" t="s">
        <v>529</v>
      </c>
      <c r="D67" s="61" t="s">
        <v>152</v>
      </c>
      <c r="E67" s="62">
        <v>22.17</v>
      </c>
      <c r="F67"/>
    </row>
    <row r="68" spans="1:6" s="54" customFormat="1" ht="78.75">
      <c r="A68" s="63"/>
      <c r="B68" s="61"/>
      <c r="C68" s="65" t="s">
        <v>530</v>
      </c>
      <c r="D68" s="61"/>
      <c r="E68" s="62"/>
      <c r="F68"/>
    </row>
    <row r="69" spans="1:6" s="54" customFormat="1">
      <c r="A69" s="63"/>
      <c r="B69" s="61"/>
      <c r="C69" s="60" t="s">
        <v>485</v>
      </c>
      <c r="D69" s="61"/>
      <c r="E69" s="62"/>
      <c r="F69"/>
    </row>
    <row r="70" spans="1:6" s="54" customFormat="1" ht="63">
      <c r="A70" s="63">
        <v>26</v>
      </c>
      <c r="B70" s="61" t="s">
        <v>469</v>
      </c>
      <c r="C70" s="64" t="s">
        <v>531</v>
      </c>
      <c r="D70" s="61" t="s">
        <v>115</v>
      </c>
      <c r="E70" s="62">
        <v>86.344399999999993</v>
      </c>
      <c r="F70"/>
    </row>
    <row r="71" spans="1:6" s="54" customFormat="1" ht="63">
      <c r="A71" s="63"/>
      <c r="B71" s="61"/>
      <c r="C71" s="65" t="s">
        <v>532</v>
      </c>
      <c r="D71" s="61"/>
      <c r="E71" s="62"/>
      <c r="F71"/>
    </row>
    <row r="72" spans="1:6" s="54" customFormat="1" ht="31.5">
      <c r="A72" s="63">
        <v>27</v>
      </c>
      <c r="B72" s="61" t="s">
        <v>533</v>
      </c>
      <c r="C72" s="64" t="s">
        <v>534</v>
      </c>
      <c r="D72" s="61" t="s">
        <v>152</v>
      </c>
      <c r="E72" s="62">
        <v>3.6528999999999998</v>
      </c>
      <c r="F72"/>
    </row>
    <row r="73" spans="1:6" s="54" customFormat="1" ht="63">
      <c r="A73" s="63">
        <v>3</v>
      </c>
      <c r="B73" s="61"/>
      <c r="C73" s="65" t="s">
        <v>535</v>
      </c>
      <c r="D73" s="61"/>
      <c r="E73" s="62"/>
      <c r="F73"/>
    </row>
    <row r="74" spans="1:6" s="54" customFormat="1" ht="63">
      <c r="A74" s="63">
        <v>3</v>
      </c>
      <c r="B74" s="61"/>
      <c r="C74" s="65" t="s">
        <v>536</v>
      </c>
      <c r="D74" s="61"/>
      <c r="E74" s="62"/>
      <c r="F74"/>
    </row>
    <row r="75" spans="1:6" s="54" customFormat="1" ht="47.25">
      <c r="A75" s="63">
        <v>28</v>
      </c>
      <c r="B75" s="61" t="s">
        <v>470</v>
      </c>
      <c r="C75" s="64" t="s">
        <v>474</v>
      </c>
      <c r="D75" s="61" t="s">
        <v>126</v>
      </c>
      <c r="E75" s="62">
        <v>3.5158</v>
      </c>
      <c r="F75"/>
    </row>
    <row r="76" spans="1:6" s="54" customFormat="1" ht="47.25">
      <c r="A76" s="63"/>
      <c r="B76" s="61"/>
      <c r="C76" s="65" t="s">
        <v>537</v>
      </c>
      <c r="D76" s="61"/>
      <c r="E76" s="62"/>
      <c r="F76"/>
    </row>
    <row r="77" spans="1:6" s="54" customFormat="1" ht="47.25">
      <c r="A77" s="63">
        <v>29</v>
      </c>
      <c r="B77" s="61" t="s">
        <v>471</v>
      </c>
      <c r="C77" s="64" t="s">
        <v>475</v>
      </c>
      <c r="D77" s="61" t="s">
        <v>126</v>
      </c>
      <c r="E77" s="62">
        <v>0.87860000000000005</v>
      </c>
      <c r="F77"/>
    </row>
    <row r="78" spans="1:6" s="54" customFormat="1" ht="31.5">
      <c r="A78" s="63"/>
      <c r="B78" s="61"/>
      <c r="C78" s="65" t="s">
        <v>538</v>
      </c>
      <c r="D78" s="61"/>
      <c r="E78" s="62"/>
      <c r="F78"/>
    </row>
    <row r="79" spans="1:6" s="54" customFormat="1" ht="47.25">
      <c r="A79" s="63">
        <v>30</v>
      </c>
      <c r="B79" s="61" t="s">
        <v>472</v>
      </c>
      <c r="C79" s="64" t="s">
        <v>476</v>
      </c>
      <c r="D79" s="61" t="s">
        <v>126</v>
      </c>
      <c r="E79" s="62">
        <v>16.670000000000002</v>
      </c>
      <c r="F79"/>
    </row>
    <row r="80" spans="1:6" s="54" customFormat="1" ht="78.75">
      <c r="A80" s="63"/>
      <c r="B80" s="61"/>
      <c r="C80" s="65" t="s">
        <v>539</v>
      </c>
      <c r="D80" s="61"/>
      <c r="E80" s="62"/>
      <c r="F80"/>
    </row>
    <row r="81" spans="1:6" s="54" customFormat="1" ht="63">
      <c r="A81" s="63">
        <v>31</v>
      </c>
      <c r="B81" s="61" t="s">
        <v>540</v>
      </c>
      <c r="C81" s="64" t="s">
        <v>541</v>
      </c>
      <c r="D81" s="61" t="s">
        <v>115</v>
      </c>
      <c r="E81" s="62">
        <v>225.3442</v>
      </c>
      <c r="F81"/>
    </row>
    <row r="82" spans="1:6" s="54" customFormat="1" ht="110.25">
      <c r="A82" s="63"/>
      <c r="B82" s="61"/>
      <c r="C82" s="65" t="s">
        <v>542</v>
      </c>
      <c r="D82" s="61"/>
      <c r="E82" s="62"/>
      <c r="F82"/>
    </row>
    <row r="83" spans="1:6" s="54" customFormat="1" ht="31.5">
      <c r="A83" s="63">
        <v>32</v>
      </c>
      <c r="B83" s="61" t="s">
        <v>543</v>
      </c>
      <c r="C83" s="64" t="s">
        <v>544</v>
      </c>
      <c r="D83" s="61" t="s">
        <v>152</v>
      </c>
      <c r="E83" s="62">
        <v>8.3004999999999995</v>
      </c>
      <c r="F83"/>
    </row>
    <row r="84" spans="1:6" s="54" customFormat="1" ht="94.5">
      <c r="A84" s="63"/>
      <c r="B84" s="61"/>
      <c r="C84" s="65" t="s">
        <v>545</v>
      </c>
      <c r="D84" s="61"/>
      <c r="E84" s="62"/>
      <c r="F84"/>
    </row>
    <row r="85" spans="1:6" s="54" customFormat="1" ht="47.25">
      <c r="A85" s="63"/>
      <c r="B85" s="61"/>
      <c r="C85" s="65" t="s">
        <v>600</v>
      </c>
      <c r="D85" s="61"/>
      <c r="E85" s="62"/>
      <c r="F85"/>
    </row>
    <row r="86" spans="1:6" s="54" customFormat="1" ht="47.25">
      <c r="A86" s="63">
        <v>33</v>
      </c>
      <c r="B86" s="61" t="s">
        <v>458</v>
      </c>
      <c r="C86" s="64" t="s">
        <v>464</v>
      </c>
      <c r="D86" s="61" t="s">
        <v>126</v>
      </c>
      <c r="E86" s="62">
        <v>20.1602</v>
      </c>
      <c r="F86"/>
    </row>
    <row r="87" spans="1:6" s="54" customFormat="1" ht="47.25">
      <c r="A87" s="63"/>
      <c r="B87" s="61"/>
      <c r="C87" s="65" t="s">
        <v>546</v>
      </c>
      <c r="D87" s="61"/>
      <c r="E87" s="62"/>
      <c r="F87"/>
    </row>
    <row r="88" spans="1:6" s="54" customFormat="1" ht="31.5">
      <c r="A88" s="63">
        <v>34</v>
      </c>
      <c r="B88" s="61" t="s">
        <v>502</v>
      </c>
      <c r="C88" s="64" t="s">
        <v>503</v>
      </c>
      <c r="D88" s="61" t="s">
        <v>126</v>
      </c>
      <c r="E88" s="79">
        <v>0.18140000000000001</v>
      </c>
      <c r="F88"/>
    </row>
    <row r="89" spans="1:6" s="54" customFormat="1">
      <c r="A89" s="63"/>
      <c r="B89" s="61"/>
      <c r="C89" s="65" t="s">
        <v>588</v>
      </c>
      <c r="D89" s="61"/>
      <c r="E89" s="62"/>
      <c r="F89"/>
    </row>
    <row r="90" spans="1:6" s="54" customFormat="1">
      <c r="A90" s="63">
        <v>35</v>
      </c>
      <c r="B90" s="61" t="s">
        <v>168</v>
      </c>
      <c r="C90" s="64" t="s">
        <v>596</v>
      </c>
      <c r="D90" s="61" t="s">
        <v>477</v>
      </c>
      <c r="E90" s="62">
        <v>775.3</v>
      </c>
      <c r="F90"/>
    </row>
    <row r="91" spans="1:6" s="54" customFormat="1" ht="31.5">
      <c r="A91" s="63">
        <v>34</v>
      </c>
      <c r="B91" s="61" t="s">
        <v>547</v>
      </c>
      <c r="C91" s="64" t="s">
        <v>548</v>
      </c>
      <c r="D91" s="61" t="s">
        <v>266</v>
      </c>
      <c r="E91" s="62">
        <v>3842.04</v>
      </c>
      <c r="F91"/>
    </row>
    <row r="92" spans="1:6" s="54" customFormat="1">
      <c r="A92" s="63">
        <v>35</v>
      </c>
      <c r="B92" s="61" t="s">
        <v>549</v>
      </c>
      <c r="C92" s="64" t="s">
        <v>589</v>
      </c>
      <c r="D92" s="61" t="s">
        <v>266</v>
      </c>
      <c r="E92" s="62"/>
      <c r="F92"/>
    </row>
    <row r="93" spans="1:6" s="54" customFormat="1">
      <c r="A93" s="63"/>
      <c r="B93" s="61"/>
      <c r="C93" s="64" t="s">
        <v>598</v>
      </c>
      <c r="D93" s="61"/>
      <c r="E93" s="79">
        <v>1288.3399999999995</v>
      </c>
      <c r="F93"/>
    </row>
    <row r="94" spans="1:6" s="54" customFormat="1">
      <c r="A94" s="63"/>
      <c r="B94" s="61"/>
      <c r="C94" s="64" t="s">
        <v>599</v>
      </c>
      <c r="D94" s="61"/>
      <c r="E94" s="79">
        <f>0.8*(37+24.8)+24*36.2-(0.9*0.9+0.7*0.9+2.6*5.4+3.85*2.1+3.65*2.1+3.1*2+2.7*2+2.4*2+5.7*25.3-0.4*0.4*2)</f>
        <v>726.72</v>
      </c>
      <c r="F94"/>
    </row>
    <row r="95" spans="1:6" s="54" customFormat="1">
      <c r="A95" s="63">
        <v>36</v>
      </c>
      <c r="B95" s="61" t="s">
        <v>550</v>
      </c>
      <c r="C95" s="64" t="s">
        <v>551</v>
      </c>
      <c r="D95" s="61" t="s">
        <v>266</v>
      </c>
      <c r="E95" s="62">
        <v>3842.04</v>
      </c>
      <c r="F95"/>
    </row>
    <row r="96" spans="1:6" s="54" customFormat="1" ht="31.5">
      <c r="A96" s="63"/>
      <c r="B96" s="61"/>
      <c r="C96" s="65" t="s">
        <v>591</v>
      </c>
      <c r="D96" s="61"/>
      <c r="E96" s="62"/>
      <c r="F96"/>
    </row>
    <row r="97" spans="1:6" s="54" customFormat="1" ht="31.5">
      <c r="A97" s="63">
        <v>37</v>
      </c>
      <c r="B97" s="61" t="s">
        <v>281</v>
      </c>
      <c r="C97" s="64" t="s">
        <v>282</v>
      </c>
      <c r="D97" s="61" t="s">
        <v>115</v>
      </c>
      <c r="E97" s="62">
        <v>3761.4060000000009</v>
      </c>
      <c r="F97"/>
    </row>
    <row r="98" spans="1:6" s="54" customFormat="1">
      <c r="A98" s="63"/>
      <c r="B98" s="61"/>
      <c r="C98" s="65"/>
      <c r="D98" s="61"/>
      <c r="E98" s="62"/>
      <c r="F98"/>
    </row>
    <row r="99" spans="1:6" s="54" customFormat="1">
      <c r="A99" s="85"/>
      <c r="B99" s="83"/>
      <c r="C99" s="82" t="s">
        <v>552</v>
      </c>
      <c r="D99" s="83"/>
      <c r="E99" s="84"/>
      <c r="F99"/>
    </row>
    <row r="100" spans="1:6" s="54" customFormat="1" ht="63">
      <c r="A100" s="63">
        <v>39</v>
      </c>
      <c r="B100" s="61" t="s">
        <v>540</v>
      </c>
      <c r="C100" s="64" t="s">
        <v>541</v>
      </c>
      <c r="D100" s="61" t="s">
        <v>115</v>
      </c>
      <c r="E100" s="62">
        <v>6.5975999999999999</v>
      </c>
      <c r="F100"/>
    </row>
    <row r="101" spans="1:6" s="54" customFormat="1" ht="78.75">
      <c r="A101" s="63"/>
      <c r="B101" s="61"/>
      <c r="C101" s="65" t="s">
        <v>553</v>
      </c>
      <c r="D101" s="61"/>
      <c r="E101" s="62"/>
      <c r="F101"/>
    </row>
    <row r="102" spans="1:6" s="54" customFormat="1" ht="31.5">
      <c r="A102" s="63">
        <v>40</v>
      </c>
      <c r="B102" s="61" t="s">
        <v>554</v>
      </c>
      <c r="C102" s="64" t="s">
        <v>555</v>
      </c>
      <c r="D102" s="61" t="s">
        <v>152</v>
      </c>
      <c r="E102" s="62">
        <v>0.36890000000000001</v>
      </c>
      <c r="F102"/>
    </row>
    <row r="103" spans="1:6" s="54" customFormat="1" ht="47.25">
      <c r="A103" s="63"/>
      <c r="B103" s="61"/>
      <c r="C103" s="65" t="s">
        <v>556</v>
      </c>
      <c r="D103" s="61"/>
      <c r="E103" s="62"/>
      <c r="F103"/>
    </row>
    <row r="104" spans="1:6" s="54" customFormat="1" ht="31.5">
      <c r="A104" s="63">
        <v>41</v>
      </c>
      <c r="B104" s="61" t="s">
        <v>557</v>
      </c>
      <c r="C104" s="64" t="s">
        <v>558</v>
      </c>
      <c r="D104" s="61" t="s">
        <v>152</v>
      </c>
      <c r="E104" s="62">
        <v>0.12330000000000001</v>
      </c>
      <c r="F104"/>
    </row>
    <row r="105" spans="1:6" s="54" customFormat="1" ht="47.25">
      <c r="A105" s="63"/>
      <c r="B105" s="61"/>
      <c r="C105" s="65" t="s">
        <v>559</v>
      </c>
      <c r="D105" s="61"/>
      <c r="E105" s="62"/>
      <c r="F105"/>
    </row>
    <row r="106" spans="1:6" s="54" customFormat="1" ht="47.25">
      <c r="A106" s="63">
        <v>42</v>
      </c>
      <c r="B106" s="61" t="s">
        <v>560</v>
      </c>
      <c r="C106" s="64" t="s">
        <v>561</v>
      </c>
      <c r="D106" s="61" t="s">
        <v>126</v>
      </c>
      <c r="E106" s="62">
        <v>0.1366</v>
      </c>
      <c r="F106"/>
    </row>
    <row r="107" spans="1:6" s="54" customFormat="1">
      <c r="A107" s="63"/>
      <c r="B107" s="61"/>
      <c r="C107" s="65" t="s">
        <v>562</v>
      </c>
      <c r="D107" s="61"/>
      <c r="E107" s="62"/>
      <c r="F107"/>
    </row>
    <row r="108" spans="1:6" s="54" customFormat="1" ht="47.25">
      <c r="A108" s="63">
        <v>43</v>
      </c>
      <c r="B108" s="61" t="s">
        <v>563</v>
      </c>
      <c r="C108" s="64" t="s">
        <v>564</v>
      </c>
      <c r="D108" s="61" t="s">
        <v>126</v>
      </c>
      <c r="E108" s="62">
        <v>0.18049999999999999</v>
      </c>
      <c r="F108"/>
    </row>
    <row r="109" spans="1:6" s="54" customFormat="1">
      <c r="A109" s="63"/>
      <c r="B109" s="61"/>
      <c r="C109" s="65" t="s">
        <v>565</v>
      </c>
      <c r="D109" s="61"/>
      <c r="E109" s="62"/>
      <c r="F109"/>
    </row>
    <row r="110" spans="1:6" s="54" customFormat="1" ht="63">
      <c r="A110" s="63">
        <v>44</v>
      </c>
      <c r="B110" s="61" t="s">
        <v>566</v>
      </c>
      <c r="C110" s="64" t="s">
        <v>567</v>
      </c>
      <c r="D110" s="61" t="s">
        <v>115</v>
      </c>
      <c r="E110" s="62">
        <v>1.2036</v>
      </c>
      <c r="F110"/>
    </row>
    <row r="111" spans="1:6" s="54" customFormat="1">
      <c r="A111" s="63"/>
      <c r="B111" s="61"/>
      <c r="C111" s="65" t="s">
        <v>568</v>
      </c>
      <c r="D111" s="61"/>
      <c r="E111" s="62"/>
      <c r="F111"/>
    </row>
    <row r="112" spans="1:6" s="54" customFormat="1" ht="47.25">
      <c r="A112" s="63">
        <v>45</v>
      </c>
      <c r="B112" s="61" t="s">
        <v>235</v>
      </c>
      <c r="C112" s="64" t="s">
        <v>569</v>
      </c>
      <c r="D112" s="61" t="s">
        <v>126</v>
      </c>
      <c r="E112" s="62">
        <v>4.7399999999999998E-2</v>
      </c>
      <c r="F112"/>
    </row>
    <row r="113" spans="1:6" s="54" customFormat="1">
      <c r="A113" s="63"/>
      <c r="B113" s="61"/>
      <c r="C113" s="65" t="s">
        <v>570</v>
      </c>
      <c r="D113" s="61"/>
      <c r="E113" s="62"/>
      <c r="F113"/>
    </row>
    <row r="114" spans="1:6" s="54" customFormat="1" ht="47.25">
      <c r="A114" s="63">
        <v>46</v>
      </c>
      <c r="B114" s="61" t="s">
        <v>238</v>
      </c>
      <c r="C114" s="64" t="s">
        <v>571</v>
      </c>
      <c r="D114" s="61" t="s">
        <v>126</v>
      </c>
      <c r="E114" s="62">
        <v>0.2109</v>
      </c>
      <c r="F114"/>
    </row>
    <row r="115" spans="1:6" s="54" customFormat="1">
      <c r="A115" s="63"/>
      <c r="B115" s="61"/>
      <c r="C115" s="65" t="s">
        <v>572</v>
      </c>
      <c r="D115" s="61"/>
      <c r="E115" s="62"/>
      <c r="F115"/>
    </row>
    <row r="116" spans="1:6" s="54" customFormat="1" ht="31.5">
      <c r="A116" s="63">
        <v>47</v>
      </c>
      <c r="B116" s="61" t="s">
        <v>248</v>
      </c>
      <c r="C116" s="64" t="s">
        <v>573</v>
      </c>
      <c r="D116" s="61" t="s">
        <v>152</v>
      </c>
      <c r="E116" s="62">
        <v>0.23280000000000001</v>
      </c>
      <c r="F116"/>
    </row>
    <row r="117" spans="1:6" s="54" customFormat="1">
      <c r="A117" s="63"/>
      <c r="B117" s="61"/>
      <c r="C117" s="65" t="s">
        <v>574</v>
      </c>
      <c r="D117" s="61"/>
      <c r="E117" s="62"/>
      <c r="F117"/>
    </row>
    <row r="118" spans="1:6" s="54" customFormat="1" ht="47.25">
      <c r="A118" s="63">
        <v>48</v>
      </c>
      <c r="B118" s="61" t="s">
        <v>575</v>
      </c>
      <c r="C118" s="64" t="s">
        <v>576</v>
      </c>
      <c r="D118" s="61" t="s">
        <v>126</v>
      </c>
      <c r="E118" s="62">
        <v>1.6299999999999999E-2</v>
      </c>
      <c r="F118"/>
    </row>
    <row r="119" spans="1:6" s="54" customFormat="1">
      <c r="A119" s="63"/>
      <c r="B119" s="61"/>
      <c r="C119" s="65" t="s">
        <v>577</v>
      </c>
      <c r="D119" s="61"/>
      <c r="E119" s="62"/>
      <c r="F119"/>
    </row>
    <row r="120" spans="1:6" s="54" customFormat="1" ht="47.25">
      <c r="A120" s="63">
        <v>49</v>
      </c>
      <c r="B120" s="61" t="s">
        <v>578</v>
      </c>
      <c r="C120" s="64" t="s">
        <v>579</v>
      </c>
      <c r="D120" s="61" t="s">
        <v>152</v>
      </c>
      <c r="E120" s="62">
        <v>1.6E-2</v>
      </c>
      <c r="F120"/>
    </row>
    <row r="121" spans="1:6" s="54" customFormat="1">
      <c r="A121" s="63"/>
      <c r="B121" s="61"/>
      <c r="C121" s="65" t="s">
        <v>580</v>
      </c>
      <c r="D121" s="61"/>
      <c r="E121" s="62"/>
      <c r="F121"/>
    </row>
    <row r="122" spans="1:6" s="54" customFormat="1" ht="47.25">
      <c r="A122" s="63">
        <v>50</v>
      </c>
      <c r="B122" s="61" t="s">
        <v>581</v>
      </c>
      <c r="C122" s="64" t="s">
        <v>582</v>
      </c>
      <c r="D122" s="61" t="s">
        <v>126</v>
      </c>
      <c r="E122" s="62">
        <v>0.37080000000000002</v>
      </c>
      <c r="F122"/>
    </row>
    <row r="123" spans="1:6" s="54" customFormat="1" ht="31.5">
      <c r="A123" s="63"/>
      <c r="B123" s="61"/>
      <c r="C123" s="65" t="s">
        <v>583</v>
      </c>
      <c r="D123" s="61"/>
      <c r="E123" s="62"/>
      <c r="F123"/>
    </row>
    <row r="124" spans="1:6" s="54" customFormat="1" ht="47.25">
      <c r="A124" s="63">
        <v>51</v>
      </c>
      <c r="B124" s="61" t="s">
        <v>584</v>
      </c>
      <c r="C124" s="64" t="s">
        <v>585</v>
      </c>
      <c r="D124" s="61" t="s">
        <v>126</v>
      </c>
      <c r="E124" s="62">
        <v>0.1532</v>
      </c>
      <c r="F124"/>
    </row>
    <row r="125" spans="1:6" s="54" customFormat="1">
      <c r="A125" s="63"/>
      <c r="B125" s="61"/>
      <c r="C125" s="65" t="s">
        <v>586</v>
      </c>
      <c r="D125" s="61"/>
      <c r="E125" s="62"/>
      <c r="F125"/>
    </row>
    <row r="126" spans="1:6" s="54" customFormat="1" ht="47.25">
      <c r="A126" s="63">
        <v>52</v>
      </c>
      <c r="B126" s="61" t="s">
        <v>587</v>
      </c>
      <c r="C126" s="64" t="s">
        <v>0</v>
      </c>
      <c r="D126" s="61" t="s">
        <v>126</v>
      </c>
      <c r="E126" s="62">
        <v>0.104</v>
      </c>
      <c r="F126"/>
    </row>
    <row r="127" spans="1:6" s="54" customFormat="1">
      <c r="A127" s="63"/>
      <c r="B127" s="61"/>
      <c r="C127" s="65" t="s">
        <v>1</v>
      </c>
      <c r="D127" s="61"/>
      <c r="E127" s="62"/>
      <c r="F127"/>
    </row>
    <row r="128" spans="1:6" s="54" customFormat="1" ht="47.25">
      <c r="A128" s="63">
        <v>53</v>
      </c>
      <c r="B128" s="61" t="s">
        <v>316</v>
      </c>
      <c r="C128" s="64" t="s">
        <v>2</v>
      </c>
      <c r="D128" s="61" t="s">
        <v>115</v>
      </c>
      <c r="E128" s="62">
        <v>12.111000000000001</v>
      </c>
      <c r="F128"/>
    </row>
    <row r="129" spans="1:6" s="54" customFormat="1" ht="31.5">
      <c r="A129" s="63"/>
      <c r="B129" s="61"/>
      <c r="C129" s="65" t="s">
        <v>3</v>
      </c>
      <c r="D129" s="61"/>
      <c r="E129" s="62"/>
      <c r="F129"/>
    </row>
    <row r="130" spans="1:6" s="54" customFormat="1">
      <c r="A130" s="63">
        <v>54</v>
      </c>
      <c r="B130" s="61" t="s">
        <v>605</v>
      </c>
      <c r="C130" s="64" t="s">
        <v>606</v>
      </c>
      <c r="D130" s="61" t="s">
        <v>126</v>
      </c>
      <c r="E130" s="62">
        <v>0.1045</v>
      </c>
      <c r="F130"/>
    </row>
    <row r="131" spans="1:6" s="54" customFormat="1">
      <c r="A131" s="63"/>
      <c r="B131" s="61"/>
      <c r="C131" s="65" t="s">
        <v>4</v>
      </c>
      <c r="D131" s="61"/>
      <c r="E131" s="62"/>
      <c r="F131"/>
    </row>
    <row r="132" spans="1:6" s="54" customFormat="1">
      <c r="A132" s="63"/>
      <c r="B132" s="61"/>
      <c r="C132" s="65" t="s">
        <v>5</v>
      </c>
      <c r="D132" s="61"/>
      <c r="E132" s="62"/>
      <c r="F132"/>
    </row>
    <row r="133" spans="1:6" s="54" customFormat="1" ht="47.25">
      <c r="A133" s="63"/>
      <c r="B133" s="61" t="s">
        <v>601</v>
      </c>
      <c r="C133" s="64" t="s">
        <v>602</v>
      </c>
      <c r="D133" s="61" t="s">
        <v>115</v>
      </c>
      <c r="E133" s="62">
        <v>1.0703</v>
      </c>
      <c r="F133"/>
    </row>
    <row r="134" spans="1:6" s="54" customFormat="1" ht="31.5">
      <c r="A134" s="63"/>
      <c r="B134" s="61"/>
      <c r="C134" s="65" t="s">
        <v>603</v>
      </c>
      <c r="D134" s="61"/>
      <c r="E134" s="62"/>
      <c r="F134"/>
    </row>
    <row r="135" spans="1:6" s="54" customFormat="1">
      <c r="A135" s="85"/>
      <c r="B135" s="83"/>
      <c r="C135" s="82" t="s">
        <v>6</v>
      </c>
      <c r="D135" s="83"/>
      <c r="E135" s="84"/>
      <c r="F135"/>
    </row>
    <row r="136" spans="1:6" s="54" customFormat="1">
      <c r="A136" s="63">
        <v>55</v>
      </c>
      <c r="B136" s="61" t="s">
        <v>7</v>
      </c>
      <c r="C136" s="64" t="s">
        <v>8</v>
      </c>
      <c r="D136" s="61" t="s">
        <v>126</v>
      </c>
      <c r="E136" s="62">
        <v>12.9275</v>
      </c>
      <c r="F136"/>
    </row>
    <row r="137" spans="1:6" s="54" customFormat="1" ht="47.25">
      <c r="A137" s="63"/>
      <c r="B137" s="61"/>
      <c r="C137" s="65" t="s">
        <v>9</v>
      </c>
      <c r="D137" s="61"/>
      <c r="E137" s="62"/>
      <c r="F137"/>
    </row>
    <row r="138" spans="1:6" s="54" customFormat="1" ht="63">
      <c r="A138" s="63"/>
      <c r="B138" s="61"/>
      <c r="C138" s="65" t="s">
        <v>10</v>
      </c>
      <c r="D138" s="61"/>
      <c r="E138" s="62"/>
      <c r="F138"/>
    </row>
    <row r="139" spans="1:6" s="54" customFormat="1" ht="47.25">
      <c r="A139" s="63"/>
      <c r="B139" s="61"/>
      <c r="C139" s="65" t="s">
        <v>11</v>
      </c>
      <c r="D139" s="61"/>
      <c r="E139" s="62"/>
      <c r="F139"/>
    </row>
    <row r="140" spans="1:6" s="54" customFormat="1" ht="31.5">
      <c r="A140" s="63"/>
      <c r="B140" s="61"/>
      <c r="C140" s="65" t="s">
        <v>12</v>
      </c>
      <c r="D140" s="61"/>
      <c r="E140" s="62"/>
      <c r="F140"/>
    </row>
    <row r="141" spans="1:6" s="54" customFormat="1" ht="31.5">
      <c r="A141" s="63"/>
      <c r="B141" s="61"/>
      <c r="C141" s="65" t="s">
        <v>13</v>
      </c>
      <c r="D141" s="61"/>
      <c r="E141" s="62"/>
      <c r="F141"/>
    </row>
    <row r="142" spans="1:6" s="54" customFormat="1" ht="31.5">
      <c r="A142" s="63"/>
      <c r="B142" s="61"/>
      <c r="C142" s="65" t="s">
        <v>14</v>
      </c>
      <c r="D142" s="61"/>
      <c r="E142" s="62"/>
      <c r="F142"/>
    </row>
    <row r="143" spans="1:6" s="54" customFormat="1">
      <c r="A143" s="63">
        <v>56</v>
      </c>
      <c r="B143" s="61" t="s">
        <v>15</v>
      </c>
      <c r="C143" s="64" t="s">
        <v>16</v>
      </c>
      <c r="D143" s="61" t="s">
        <v>126</v>
      </c>
      <c r="E143" s="62">
        <v>7.4577</v>
      </c>
      <c r="F143"/>
    </row>
    <row r="144" spans="1:6" s="54" customFormat="1" ht="47.25">
      <c r="A144" s="63"/>
      <c r="B144" s="61"/>
      <c r="C144" s="65" t="s">
        <v>17</v>
      </c>
      <c r="D144" s="61"/>
      <c r="E144" s="62"/>
      <c r="F144"/>
    </row>
    <row r="145" spans="1:17" s="54" customFormat="1" ht="31.5">
      <c r="A145" s="63"/>
      <c r="B145" s="61"/>
      <c r="C145" s="65" t="s">
        <v>18</v>
      </c>
      <c r="D145" s="61"/>
      <c r="E145" s="62"/>
      <c r="F145"/>
    </row>
    <row r="146" spans="1:17" s="54" customFormat="1" ht="47.25">
      <c r="A146" s="63"/>
      <c r="B146" s="61"/>
      <c r="C146" s="65" t="s">
        <v>19</v>
      </c>
      <c r="D146" s="61"/>
      <c r="E146" s="62"/>
      <c r="F146"/>
    </row>
    <row r="147" spans="1:17" s="54" customFormat="1">
      <c r="A147" s="63">
        <v>57</v>
      </c>
      <c r="B147" s="61" t="s">
        <v>20</v>
      </c>
      <c r="C147" s="64" t="s">
        <v>21</v>
      </c>
      <c r="D147" s="61" t="s">
        <v>126</v>
      </c>
      <c r="E147" s="62">
        <v>20.385200000000001</v>
      </c>
      <c r="F147"/>
    </row>
    <row r="148" spans="1:17" s="54" customFormat="1" ht="63">
      <c r="A148" s="63">
        <v>58</v>
      </c>
      <c r="B148" s="61" t="s">
        <v>469</v>
      </c>
      <c r="C148" s="64" t="s">
        <v>531</v>
      </c>
      <c r="D148" s="61" t="s">
        <v>115</v>
      </c>
      <c r="E148" s="62">
        <v>23.55</v>
      </c>
      <c r="F148"/>
    </row>
    <row r="149" spans="1:17" s="54" customFormat="1">
      <c r="A149" s="63"/>
      <c r="B149" s="61"/>
      <c r="C149" s="65" t="s">
        <v>22</v>
      </c>
      <c r="D149" s="61"/>
      <c r="E149" s="62"/>
      <c r="F149"/>
    </row>
    <row r="150" spans="1:17" s="54" customFormat="1" ht="47.25">
      <c r="A150" s="63">
        <v>59</v>
      </c>
      <c r="B150" s="61" t="s">
        <v>457</v>
      </c>
      <c r="C150" s="64" t="s">
        <v>463</v>
      </c>
      <c r="D150" s="61" t="s">
        <v>126</v>
      </c>
      <c r="E150" s="62">
        <v>1.2362</v>
      </c>
      <c r="F150"/>
    </row>
    <row r="151" spans="1:17" s="54" customFormat="1" ht="47.25">
      <c r="A151" s="63"/>
      <c r="B151" s="61"/>
      <c r="C151" s="65" t="s">
        <v>23</v>
      </c>
      <c r="D151" s="61"/>
      <c r="E151" s="62"/>
      <c r="F151"/>
    </row>
    <row r="152" spans="1:17" s="54" customFormat="1">
      <c r="A152" s="63"/>
      <c r="B152" s="61"/>
      <c r="C152" s="65" t="s">
        <v>24</v>
      </c>
      <c r="D152" s="61"/>
      <c r="E152" s="62"/>
      <c r="F152"/>
    </row>
    <row r="153" spans="1:17" s="54" customFormat="1" ht="47.25">
      <c r="A153" s="63">
        <v>60</v>
      </c>
      <c r="B153" s="61" t="s">
        <v>458</v>
      </c>
      <c r="C153" s="64" t="s">
        <v>464</v>
      </c>
      <c r="D153" s="61" t="s">
        <v>126</v>
      </c>
      <c r="E153" s="62">
        <v>6.3E-3</v>
      </c>
      <c r="F153"/>
    </row>
    <row r="154" spans="1:17" s="54" customFormat="1">
      <c r="A154" s="63"/>
      <c r="B154" s="61"/>
      <c r="C154" s="65" t="s">
        <v>25</v>
      </c>
      <c r="D154" s="61"/>
      <c r="E154" s="62"/>
      <c r="F154"/>
    </row>
    <row r="155" spans="1:17" s="54" customFormat="1">
      <c r="A155" s="63">
        <v>61</v>
      </c>
      <c r="B155" s="54" t="s">
        <v>607</v>
      </c>
      <c r="C155" s="54" t="s">
        <v>608</v>
      </c>
      <c r="D155" s="61" t="s">
        <v>126</v>
      </c>
      <c r="E155" s="62">
        <v>7.5362</v>
      </c>
      <c r="F155"/>
      <c r="H155" s="86"/>
      <c r="I155" s="86"/>
      <c r="J155" s="86"/>
      <c r="K155" s="86"/>
      <c r="Q155" s="54">
        <v>7.5362</v>
      </c>
    </row>
    <row r="156" spans="1:17" s="54" customFormat="1" ht="47.25">
      <c r="A156" s="63"/>
      <c r="B156" s="61"/>
      <c r="C156" s="65" t="s">
        <v>609</v>
      </c>
      <c r="D156" s="61"/>
      <c r="E156" s="62"/>
      <c r="F156"/>
      <c r="H156" s="86"/>
      <c r="I156" s="87"/>
      <c r="J156" s="86"/>
      <c r="K156" s="86"/>
      <c r="P156" s="54">
        <v>4.6741000000000001</v>
      </c>
    </row>
    <row r="157" spans="1:17" s="54" customFormat="1" ht="31.5">
      <c r="A157" s="63"/>
      <c r="B157" s="61"/>
      <c r="C157" s="65" t="s">
        <v>610</v>
      </c>
      <c r="D157" s="61"/>
      <c r="E157" s="62"/>
      <c r="F157"/>
      <c r="H157" s="86"/>
      <c r="I157" s="87"/>
      <c r="J157" s="86"/>
      <c r="K157" s="86"/>
      <c r="P157" s="54">
        <v>1.3771</v>
      </c>
    </row>
    <row r="158" spans="1:17" s="54" customFormat="1">
      <c r="A158" s="63"/>
      <c r="B158" s="61"/>
      <c r="C158" s="65" t="s">
        <v>26</v>
      </c>
      <c r="D158" s="61"/>
      <c r="E158" s="62"/>
      <c r="F158"/>
      <c r="H158" s="86"/>
      <c r="I158" s="87"/>
      <c r="J158" s="86"/>
      <c r="K158" s="86"/>
      <c r="P158" s="54">
        <v>1.4850000000000001</v>
      </c>
    </row>
    <row r="159" spans="1:17" s="54" customFormat="1">
      <c r="A159" s="63"/>
      <c r="B159" s="61" t="s">
        <v>611</v>
      </c>
      <c r="C159" s="64" t="s">
        <v>612</v>
      </c>
      <c r="D159" s="61" t="s">
        <v>126</v>
      </c>
      <c r="E159" s="62">
        <v>1.1506000000000001</v>
      </c>
      <c r="F159"/>
      <c r="H159" s="86"/>
      <c r="I159" s="87"/>
      <c r="J159" s="86"/>
      <c r="K159" s="86"/>
      <c r="Q159" s="54">
        <v>1.1506000000000001</v>
      </c>
    </row>
    <row r="160" spans="1:17" s="54" customFormat="1" ht="22.5" customHeight="1">
      <c r="A160" s="63"/>
      <c r="B160" s="61"/>
      <c r="C160" s="65" t="s">
        <v>27</v>
      </c>
      <c r="D160" s="61"/>
      <c r="E160" s="62"/>
      <c r="F160"/>
      <c r="H160" s="86"/>
      <c r="I160" s="87"/>
      <c r="J160" s="86"/>
      <c r="K160" s="86"/>
      <c r="P160" s="54">
        <v>0.9073</v>
      </c>
    </row>
    <row r="161" spans="1:17" s="54" customFormat="1" ht="47.25">
      <c r="A161" s="63"/>
      <c r="B161" s="61"/>
      <c r="C161" s="65" t="s">
        <v>28</v>
      </c>
      <c r="D161" s="61"/>
      <c r="E161" s="62"/>
      <c r="F161"/>
      <c r="H161" s="86"/>
      <c r="I161" s="87"/>
      <c r="J161" s="86"/>
      <c r="K161" s="86"/>
      <c r="P161" s="54">
        <v>0.24329999999999999</v>
      </c>
    </row>
    <row r="162" spans="1:17" s="54" customFormat="1">
      <c r="A162" s="63"/>
      <c r="B162" s="61" t="s">
        <v>168</v>
      </c>
      <c r="C162" s="64" t="s">
        <v>29</v>
      </c>
      <c r="D162" s="61"/>
      <c r="E162" s="62">
        <v>6.7839</v>
      </c>
      <c r="F162"/>
      <c r="H162" s="86"/>
      <c r="I162" s="87"/>
      <c r="J162" s="86"/>
      <c r="K162" s="86"/>
      <c r="Q162" s="54">
        <v>6.7839</v>
      </c>
    </row>
    <row r="163" spans="1:17" s="54" customFormat="1">
      <c r="A163" s="63"/>
      <c r="B163" s="61"/>
      <c r="C163" s="65" t="s">
        <v>30</v>
      </c>
      <c r="D163" s="61"/>
      <c r="E163" s="62"/>
      <c r="F163"/>
      <c r="H163" s="86"/>
      <c r="I163" s="87"/>
      <c r="J163" s="86"/>
      <c r="K163" s="86"/>
      <c r="P163" s="54">
        <v>6.7587000000000002</v>
      </c>
    </row>
    <row r="164" spans="1:17" s="54" customFormat="1">
      <c r="A164" s="63"/>
      <c r="B164" s="61"/>
      <c r="C164" s="65" t="s">
        <v>31</v>
      </c>
      <c r="D164" s="61"/>
      <c r="E164" s="62"/>
      <c r="F164"/>
      <c r="H164" s="86"/>
      <c r="I164" s="87"/>
      <c r="J164" s="86"/>
      <c r="K164" s="86"/>
      <c r="P164" s="54">
        <v>2.52E-2</v>
      </c>
    </row>
    <row r="165" spans="1:17" s="54" customFormat="1">
      <c r="A165" s="63"/>
      <c r="B165" s="61" t="s">
        <v>613</v>
      </c>
      <c r="C165" s="64" t="s">
        <v>614</v>
      </c>
      <c r="D165" s="61" t="s">
        <v>126</v>
      </c>
      <c r="E165" s="62">
        <v>1.2464999999999999</v>
      </c>
      <c r="F165"/>
      <c r="H165" s="86"/>
      <c r="I165" s="87"/>
      <c r="J165" s="86"/>
      <c r="K165" s="86"/>
      <c r="Q165" s="54">
        <v>1.2464999999999999</v>
      </c>
    </row>
    <row r="166" spans="1:17" s="54" customFormat="1">
      <c r="A166" s="63"/>
      <c r="B166" s="61"/>
      <c r="C166" s="65" t="s">
        <v>32</v>
      </c>
      <c r="D166" s="61"/>
      <c r="E166" s="62"/>
      <c r="F166"/>
      <c r="H166" s="86"/>
      <c r="I166" s="87"/>
      <c r="J166" s="86"/>
      <c r="K166" s="86"/>
      <c r="P166" s="54">
        <v>0.3795</v>
      </c>
    </row>
    <row r="167" spans="1:17" s="54" customFormat="1">
      <c r="A167" s="63"/>
      <c r="B167" s="61"/>
      <c r="C167" s="65" t="s">
        <v>33</v>
      </c>
      <c r="D167" s="61"/>
      <c r="E167" s="62"/>
      <c r="F167"/>
      <c r="H167" s="86"/>
      <c r="I167" s="87"/>
      <c r="J167" s="86"/>
      <c r="K167" s="86"/>
      <c r="P167" s="54">
        <v>5.1900000000000002E-2</v>
      </c>
    </row>
    <row r="168" spans="1:17" s="54" customFormat="1">
      <c r="A168" s="63"/>
      <c r="B168" s="61"/>
      <c r="C168" s="65" t="s">
        <v>34</v>
      </c>
      <c r="D168" s="61"/>
      <c r="E168" s="62"/>
      <c r="F168"/>
      <c r="H168" s="86"/>
      <c r="I168" s="87"/>
      <c r="J168" s="86"/>
      <c r="K168" s="86"/>
      <c r="P168" s="54">
        <v>0.59940000000000004</v>
      </c>
    </row>
    <row r="169" spans="1:17" s="54" customFormat="1" ht="21" customHeight="1">
      <c r="A169" s="63"/>
      <c r="B169" s="61"/>
      <c r="C169" s="65" t="s">
        <v>35</v>
      </c>
      <c r="D169" s="61"/>
      <c r="E169" s="62"/>
      <c r="F169"/>
      <c r="H169" s="86"/>
      <c r="I169" s="87"/>
      <c r="J169" s="86"/>
      <c r="K169" s="86"/>
      <c r="P169" s="54">
        <v>0.2157</v>
      </c>
    </row>
    <row r="170" spans="1:17" s="54" customFormat="1">
      <c r="A170" s="63"/>
      <c r="B170" s="61" t="s">
        <v>36</v>
      </c>
      <c r="C170" s="64" t="s">
        <v>37</v>
      </c>
      <c r="D170" s="61" t="s">
        <v>126</v>
      </c>
      <c r="E170" s="62">
        <v>7.5362</v>
      </c>
      <c r="F170"/>
      <c r="H170" s="86"/>
      <c r="I170" s="87"/>
      <c r="J170" s="86"/>
      <c r="K170" s="86"/>
      <c r="Q170" s="54">
        <v>7.5362</v>
      </c>
    </row>
    <row r="171" spans="1:17" s="54" customFormat="1">
      <c r="A171" s="63"/>
      <c r="B171" s="61"/>
      <c r="C171" s="65" t="s">
        <v>38</v>
      </c>
      <c r="D171" s="61"/>
      <c r="E171" s="62"/>
      <c r="F171"/>
      <c r="H171" s="86"/>
      <c r="I171" s="87"/>
      <c r="J171" s="86"/>
      <c r="K171" s="86"/>
      <c r="P171" s="54">
        <v>16.717199999999998</v>
      </c>
    </row>
    <row r="172" spans="1:17" s="54" customFormat="1">
      <c r="A172" s="63">
        <v>63</v>
      </c>
      <c r="B172" s="61" t="s">
        <v>168</v>
      </c>
      <c r="C172" s="64" t="s">
        <v>39</v>
      </c>
      <c r="D172" s="61" t="s">
        <v>266</v>
      </c>
      <c r="E172" s="62">
        <v>637.34</v>
      </c>
      <c r="F172"/>
    </row>
    <row r="173" spans="1:17" s="54" customFormat="1" ht="31.5">
      <c r="A173" s="63"/>
      <c r="B173" s="61"/>
      <c r="C173" s="65" t="s">
        <v>40</v>
      </c>
      <c r="D173" s="61"/>
      <c r="E173" s="62"/>
      <c r="F173"/>
    </row>
    <row r="174" spans="1:17" s="54" customFormat="1" ht="47.25">
      <c r="A174" s="63">
        <v>64</v>
      </c>
      <c r="B174" s="61" t="s">
        <v>41</v>
      </c>
      <c r="C174" s="64" t="s">
        <v>42</v>
      </c>
      <c r="D174" s="61" t="s">
        <v>115</v>
      </c>
      <c r="E174" s="62">
        <v>29.772600000000001</v>
      </c>
      <c r="F174"/>
    </row>
    <row r="175" spans="1:17" s="54" customFormat="1">
      <c r="A175" s="63"/>
      <c r="B175" s="61"/>
      <c r="C175" s="65" t="s">
        <v>43</v>
      </c>
      <c r="D175" s="61"/>
      <c r="E175" s="62"/>
      <c r="F175"/>
    </row>
    <row r="176" spans="1:17" s="54" customFormat="1">
      <c r="A176" s="63"/>
      <c r="B176" s="61"/>
      <c r="C176" s="65" t="s">
        <v>44</v>
      </c>
      <c r="D176" s="61"/>
      <c r="E176" s="62"/>
      <c r="F176"/>
    </row>
    <row r="177" spans="1:6" s="54" customFormat="1" ht="47.25">
      <c r="A177" s="63">
        <v>65</v>
      </c>
      <c r="B177" s="61" t="s">
        <v>45</v>
      </c>
      <c r="C177" s="64" t="s">
        <v>46</v>
      </c>
      <c r="D177" s="61" t="s">
        <v>115</v>
      </c>
      <c r="E177" s="62">
        <v>1.4843</v>
      </c>
      <c r="F177"/>
    </row>
    <row r="178" spans="1:6" s="54" customFormat="1">
      <c r="A178" s="63"/>
      <c r="B178" s="61"/>
      <c r="C178" s="65" t="s">
        <v>47</v>
      </c>
      <c r="D178" s="61"/>
      <c r="E178" s="62"/>
      <c r="F178"/>
    </row>
    <row r="179" spans="1:6" s="54" customFormat="1">
      <c r="A179" s="63">
        <v>66</v>
      </c>
      <c r="B179" s="61" t="s">
        <v>48</v>
      </c>
      <c r="C179" s="64" t="s">
        <v>49</v>
      </c>
      <c r="D179" s="61" t="s">
        <v>266</v>
      </c>
      <c r="E179" s="62">
        <v>35.841000000000001</v>
      </c>
      <c r="F179"/>
    </row>
    <row r="180" spans="1:6" s="54" customFormat="1">
      <c r="A180" s="63"/>
      <c r="B180" s="61"/>
      <c r="C180" s="65" t="s">
        <v>50</v>
      </c>
      <c r="D180" s="61"/>
      <c r="E180" s="62"/>
      <c r="F180"/>
    </row>
    <row r="181" spans="1:6" s="54" customFormat="1" ht="31.5">
      <c r="A181" s="63">
        <v>67</v>
      </c>
      <c r="B181" s="61" t="s">
        <v>51</v>
      </c>
      <c r="C181" s="64" t="s">
        <v>52</v>
      </c>
      <c r="D181" s="61" t="s">
        <v>266</v>
      </c>
      <c r="E181" s="62">
        <v>121.8</v>
      </c>
      <c r="F181"/>
    </row>
    <row r="182" spans="1:6" s="54" customFormat="1" ht="31.5">
      <c r="A182" s="63"/>
      <c r="B182" s="61"/>
      <c r="C182" s="65" t="s">
        <v>53</v>
      </c>
      <c r="D182" s="61"/>
      <c r="E182" s="62"/>
      <c r="F182"/>
    </row>
    <row r="183" spans="1:6" s="54" customFormat="1">
      <c r="A183" s="63">
        <v>68</v>
      </c>
      <c r="B183" s="61" t="s">
        <v>54</v>
      </c>
      <c r="C183" s="64" t="s">
        <v>55</v>
      </c>
      <c r="D183" s="61" t="s">
        <v>152</v>
      </c>
      <c r="E183" s="62">
        <v>1.9997</v>
      </c>
      <c r="F183"/>
    </row>
    <row r="184" spans="1:6" s="54" customFormat="1">
      <c r="A184" s="63"/>
      <c r="B184" s="61"/>
      <c r="C184" s="65" t="s">
        <v>56</v>
      </c>
      <c r="D184" s="61"/>
      <c r="E184" s="62"/>
      <c r="F184"/>
    </row>
    <row r="185" spans="1:6" s="54" customFormat="1">
      <c r="A185" s="63">
        <v>69</v>
      </c>
      <c r="B185" s="61" t="s">
        <v>168</v>
      </c>
      <c r="C185" s="64" t="s">
        <v>57</v>
      </c>
      <c r="D185" s="61" t="s">
        <v>170</v>
      </c>
      <c r="E185" s="62">
        <v>24</v>
      </c>
      <c r="F185"/>
    </row>
    <row r="186" spans="1:6" s="54" customFormat="1">
      <c r="A186" s="63"/>
      <c r="B186" s="61"/>
      <c r="C186" s="65" t="s">
        <v>58</v>
      </c>
      <c r="D186" s="61"/>
      <c r="E186" s="62"/>
      <c r="F186"/>
    </row>
    <row r="187" spans="1:6" s="54" customFormat="1">
      <c r="A187" s="63"/>
      <c r="B187" s="61"/>
      <c r="C187" s="65" t="s">
        <v>59</v>
      </c>
      <c r="D187" s="61"/>
      <c r="E187" s="62"/>
      <c r="F187"/>
    </row>
    <row r="188" spans="1:6" s="54" customFormat="1">
      <c r="A188" s="63"/>
      <c r="B188" s="61"/>
      <c r="C188" s="65" t="s">
        <v>60</v>
      </c>
      <c r="D188" s="61"/>
      <c r="E188" s="62"/>
      <c r="F188"/>
    </row>
    <row r="189" spans="1:6" s="54" customFormat="1">
      <c r="A189" s="63"/>
      <c r="B189" s="61"/>
      <c r="C189" s="65" t="s">
        <v>61</v>
      </c>
      <c r="D189" s="61"/>
      <c r="E189" s="62"/>
      <c r="F189"/>
    </row>
    <row r="190" spans="1:6" s="54" customFormat="1">
      <c r="A190" s="63"/>
      <c r="B190" s="61"/>
      <c r="C190" s="65" t="s">
        <v>62</v>
      </c>
      <c r="D190" s="61"/>
      <c r="E190" s="62"/>
      <c r="F190"/>
    </row>
    <row r="191" spans="1:6" s="54" customFormat="1">
      <c r="A191" s="63"/>
      <c r="B191" s="61"/>
      <c r="C191" s="65" t="s">
        <v>63</v>
      </c>
      <c r="D191" s="61"/>
      <c r="E191" s="62"/>
      <c r="F191"/>
    </row>
    <row r="192" spans="1:6" s="54" customFormat="1">
      <c r="A192" s="63"/>
      <c r="B192" s="61"/>
      <c r="C192" s="65" t="s">
        <v>64</v>
      </c>
      <c r="D192" s="61"/>
      <c r="E192" s="62"/>
      <c r="F192"/>
    </row>
    <row r="193" spans="1:6" s="54" customFormat="1">
      <c r="A193" s="63"/>
      <c r="B193" s="61"/>
      <c r="C193" s="65" t="s">
        <v>65</v>
      </c>
      <c r="D193" s="61"/>
      <c r="E193" s="62"/>
      <c r="F193"/>
    </row>
    <row r="194" spans="1:6" s="54" customFormat="1" ht="16.5" thickBot="1">
      <c r="A194" s="71"/>
      <c r="B194" s="72"/>
      <c r="C194" s="73" t="s">
        <v>66</v>
      </c>
      <c r="D194" s="72"/>
      <c r="E194" s="74"/>
      <c r="F194"/>
    </row>
    <row r="195" spans="1:6">
      <c r="A195" s="55"/>
    </row>
    <row r="196" spans="1:6">
      <c r="A196" s="55"/>
    </row>
    <row r="197" spans="1:6">
      <c r="A197" s="55"/>
    </row>
    <row r="198" spans="1:6">
      <c r="A198" s="55"/>
    </row>
    <row r="199" spans="1:6">
      <c r="A199" s="55"/>
    </row>
    <row r="200" spans="1:6">
      <c r="A200" s="55"/>
    </row>
    <row r="201" spans="1:6">
      <c r="A201" s="55"/>
    </row>
    <row r="202" spans="1:6">
      <c r="A202" s="55"/>
    </row>
    <row r="203" spans="1:6">
      <c r="A203" s="55"/>
    </row>
    <row r="204" spans="1:6">
      <c r="A204" s="55"/>
    </row>
    <row r="205" spans="1:6">
      <c r="A205" s="55"/>
    </row>
    <row r="206" spans="1:6">
      <c r="A206" s="55"/>
    </row>
    <row r="207" spans="1:6">
      <c r="A207" s="55"/>
    </row>
    <row r="208" spans="1:6">
      <c r="A208" s="55"/>
    </row>
    <row r="209" spans="1:1">
      <c r="A209" s="55"/>
    </row>
    <row r="210" spans="1:1">
      <c r="A210" s="55"/>
    </row>
    <row r="211" spans="1:1">
      <c r="A211" s="55"/>
    </row>
    <row r="212" spans="1:1">
      <c r="A212" s="55"/>
    </row>
    <row r="213" spans="1:1">
      <c r="A213" s="55"/>
    </row>
    <row r="214" spans="1:1">
      <c r="A214" s="55"/>
    </row>
    <row r="215" spans="1:1">
      <c r="A215" s="55"/>
    </row>
    <row r="216" spans="1:1">
      <c r="A216" s="55"/>
    </row>
    <row r="217" spans="1:1">
      <c r="A217" s="55"/>
    </row>
    <row r="218" spans="1:1">
      <c r="A218" s="55"/>
    </row>
    <row r="219" spans="1:1">
      <c r="A219" s="55"/>
    </row>
    <row r="220" spans="1:1">
      <c r="A220" s="55"/>
    </row>
    <row r="221" spans="1:1">
      <c r="A221" s="55"/>
    </row>
    <row r="222" spans="1:1">
      <c r="A222" s="55"/>
    </row>
    <row r="223" spans="1:1">
      <c r="A223" s="55"/>
    </row>
    <row r="224" spans="1:1">
      <c r="A224" s="55"/>
    </row>
    <row r="225" spans="1:1">
      <c r="A225" s="55"/>
    </row>
    <row r="226" spans="1:1">
      <c r="A226" s="55"/>
    </row>
    <row r="227" spans="1:1">
      <c r="A227" s="55"/>
    </row>
    <row r="228" spans="1:1">
      <c r="A228" s="55"/>
    </row>
    <row r="229" spans="1:1">
      <c r="A229" s="55"/>
    </row>
    <row r="230" spans="1:1">
      <c r="A230" s="55"/>
    </row>
    <row r="231" spans="1:1">
      <c r="A231" s="55"/>
    </row>
    <row r="232" spans="1:1">
      <c r="A232" s="55"/>
    </row>
    <row r="233" spans="1:1">
      <c r="A233" s="55"/>
    </row>
    <row r="234" spans="1:1">
      <c r="A234" s="55"/>
    </row>
    <row r="235" spans="1:1">
      <c r="A235" s="55"/>
    </row>
    <row r="236" spans="1:1">
      <c r="A236" s="55"/>
    </row>
    <row r="237" spans="1:1">
      <c r="A237" s="55"/>
    </row>
    <row r="238" spans="1:1">
      <c r="A238" s="55"/>
    </row>
    <row r="239" spans="1:1">
      <c r="A239" s="55"/>
    </row>
    <row r="240" spans="1:1">
      <c r="A240" s="55"/>
    </row>
    <row r="241" spans="1:1">
      <c r="A241" s="55"/>
    </row>
    <row r="242" spans="1:1">
      <c r="A242" s="55"/>
    </row>
    <row r="243" spans="1:1">
      <c r="A243" s="55"/>
    </row>
    <row r="244" spans="1:1">
      <c r="A244" s="55"/>
    </row>
    <row r="245" spans="1:1">
      <c r="A245" s="55"/>
    </row>
    <row r="246" spans="1:1">
      <c r="A246" s="55"/>
    </row>
    <row r="247" spans="1:1">
      <c r="A247" s="55"/>
    </row>
    <row r="248" spans="1:1">
      <c r="A248" s="55"/>
    </row>
    <row r="249" spans="1:1">
      <c r="A249" s="55"/>
    </row>
    <row r="250" spans="1:1">
      <c r="A250" s="55"/>
    </row>
    <row r="251" spans="1:1">
      <c r="A251" s="55"/>
    </row>
    <row r="252" spans="1:1">
      <c r="A252" s="55"/>
    </row>
    <row r="253" spans="1:1">
      <c r="A253" s="55"/>
    </row>
    <row r="254" spans="1:1">
      <c r="A254" s="55"/>
    </row>
    <row r="255" spans="1:1">
      <c r="A255" s="55"/>
    </row>
    <row r="256" spans="1:1">
      <c r="A256" s="55"/>
    </row>
    <row r="257" spans="1:1">
      <c r="A257" s="55"/>
    </row>
    <row r="258" spans="1:1">
      <c r="A258" s="55"/>
    </row>
    <row r="259" spans="1:1">
      <c r="A259" s="55"/>
    </row>
    <row r="260" spans="1:1">
      <c r="A260" s="55"/>
    </row>
    <row r="261" spans="1:1">
      <c r="A261" s="55"/>
    </row>
    <row r="262" spans="1:1">
      <c r="A262" s="55"/>
    </row>
    <row r="263" spans="1:1">
      <c r="A263" s="55"/>
    </row>
    <row r="264" spans="1:1">
      <c r="A264" s="55"/>
    </row>
    <row r="265" spans="1:1">
      <c r="A265" s="55"/>
    </row>
    <row r="266" spans="1:1">
      <c r="A266" s="55"/>
    </row>
    <row r="267" spans="1:1">
      <c r="A267" s="55"/>
    </row>
    <row r="268" spans="1:1">
      <c r="A268" s="55"/>
    </row>
    <row r="269" spans="1:1">
      <c r="A269" s="55"/>
    </row>
    <row r="270" spans="1:1">
      <c r="A270" s="55"/>
    </row>
    <row r="271" spans="1:1">
      <c r="A271" s="55"/>
    </row>
    <row r="272" spans="1:1">
      <c r="A272" s="55"/>
    </row>
    <row r="273" spans="1:1">
      <c r="A273" s="55"/>
    </row>
    <row r="274" spans="1:1">
      <c r="A274" s="55"/>
    </row>
    <row r="275" spans="1:1">
      <c r="A275" s="55"/>
    </row>
    <row r="276" spans="1:1">
      <c r="A276" s="55"/>
    </row>
    <row r="277" spans="1:1">
      <c r="A277" s="55"/>
    </row>
    <row r="278" spans="1:1">
      <c r="A278" s="55"/>
    </row>
    <row r="279" spans="1:1">
      <c r="A279" s="55"/>
    </row>
    <row r="280" spans="1:1">
      <c r="A280" s="55"/>
    </row>
    <row r="281" spans="1:1">
      <c r="A281" s="55"/>
    </row>
    <row r="282" spans="1:1">
      <c r="A282" s="55"/>
    </row>
    <row r="283" spans="1:1">
      <c r="A283" s="55"/>
    </row>
    <row r="284" spans="1:1">
      <c r="A284" s="55"/>
    </row>
    <row r="285" spans="1:1">
      <c r="A285" s="55"/>
    </row>
    <row r="286" spans="1:1">
      <c r="A286" s="55"/>
    </row>
    <row r="287" spans="1:1">
      <c r="A287" s="55"/>
    </row>
    <row r="288" spans="1:1">
      <c r="A288" s="55"/>
    </row>
    <row r="289" spans="1:1">
      <c r="A289" s="55"/>
    </row>
    <row r="290" spans="1:1">
      <c r="A290" s="55"/>
    </row>
    <row r="291" spans="1:1">
      <c r="A291" s="55"/>
    </row>
    <row r="292" spans="1:1">
      <c r="A292" s="55"/>
    </row>
    <row r="293" spans="1:1">
      <c r="A293" s="55"/>
    </row>
    <row r="294" spans="1:1">
      <c r="A294" s="55"/>
    </row>
    <row r="295" spans="1:1">
      <c r="A295" s="55"/>
    </row>
    <row r="296" spans="1:1">
      <c r="A296" s="55"/>
    </row>
    <row r="297" spans="1:1">
      <c r="A297" s="55"/>
    </row>
    <row r="298" spans="1:1">
      <c r="A298" s="55"/>
    </row>
    <row r="299" spans="1:1">
      <c r="A299" s="55"/>
    </row>
    <row r="300" spans="1:1">
      <c r="A300" s="55"/>
    </row>
    <row r="301" spans="1:1">
      <c r="A301" s="55"/>
    </row>
    <row r="302" spans="1:1">
      <c r="A302" s="55"/>
    </row>
    <row r="303" spans="1:1">
      <c r="A303" s="55"/>
    </row>
    <row r="304" spans="1:1">
      <c r="A304" s="55"/>
    </row>
    <row r="305" spans="1:1">
      <c r="A305" s="55"/>
    </row>
    <row r="306" spans="1:1">
      <c r="A306" s="55"/>
    </row>
    <row r="307" spans="1:1">
      <c r="A307" s="55"/>
    </row>
    <row r="308" spans="1:1">
      <c r="A308" s="55"/>
    </row>
    <row r="309" spans="1:1">
      <c r="A309" s="55"/>
    </row>
    <row r="310" spans="1:1">
      <c r="A310" s="55"/>
    </row>
    <row r="311" spans="1:1">
      <c r="A311" s="55"/>
    </row>
    <row r="312" spans="1:1">
      <c r="A312" s="55"/>
    </row>
    <row r="313" spans="1:1">
      <c r="A313" s="55"/>
    </row>
    <row r="314" spans="1:1">
      <c r="A314" s="55"/>
    </row>
    <row r="315" spans="1:1">
      <c r="A315" s="55"/>
    </row>
    <row r="316" spans="1:1">
      <c r="A316" s="55"/>
    </row>
    <row r="317" spans="1:1">
      <c r="A317" s="55"/>
    </row>
    <row r="318" spans="1:1">
      <c r="A318" s="55"/>
    </row>
    <row r="319" spans="1:1">
      <c r="A319" s="55"/>
    </row>
    <row r="320" spans="1:1">
      <c r="A320" s="55"/>
    </row>
    <row r="321" spans="1:1">
      <c r="A321" s="55"/>
    </row>
    <row r="322" spans="1:1">
      <c r="A322" s="55"/>
    </row>
    <row r="323" spans="1:1">
      <c r="A323" s="55"/>
    </row>
    <row r="324" spans="1:1">
      <c r="A324" s="55"/>
    </row>
    <row r="325" spans="1:1">
      <c r="A325" s="55"/>
    </row>
    <row r="326" spans="1:1">
      <c r="A326" s="55"/>
    </row>
    <row r="327" spans="1:1">
      <c r="A327" s="55"/>
    </row>
    <row r="328" spans="1:1">
      <c r="A328" s="55"/>
    </row>
    <row r="329" spans="1:1">
      <c r="A329" s="55"/>
    </row>
    <row r="330" spans="1:1">
      <c r="A330" s="55"/>
    </row>
    <row r="331" spans="1:1">
      <c r="A331" s="55"/>
    </row>
    <row r="332" spans="1:1">
      <c r="A332" s="55"/>
    </row>
    <row r="333" spans="1:1">
      <c r="A333" s="55"/>
    </row>
    <row r="334" spans="1:1">
      <c r="A334" s="55"/>
    </row>
    <row r="335" spans="1:1">
      <c r="A335" s="55"/>
    </row>
    <row r="336" spans="1:1">
      <c r="A336" s="55"/>
    </row>
    <row r="337" spans="1:1">
      <c r="A337" s="55"/>
    </row>
    <row r="338" spans="1:1">
      <c r="A338" s="55"/>
    </row>
    <row r="339" spans="1:1">
      <c r="A339" s="55"/>
    </row>
    <row r="340" spans="1:1">
      <c r="A340" s="55"/>
    </row>
    <row r="341" spans="1:1">
      <c r="A341" s="55"/>
    </row>
    <row r="342" spans="1:1">
      <c r="A342" s="55"/>
    </row>
    <row r="343" spans="1:1">
      <c r="A343" s="55"/>
    </row>
    <row r="344" spans="1:1">
      <c r="A344" s="55"/>
    </row>
    <row r="345" spans="1:1">
      <c r="A345" s="55"/>
    </row>
    <row r="346" spans="1:1">
      <c r="A346" s="55"/>
    </row>
    <row r="347" spans="1:1">
      <c r="A347" s="55"/>
    </row>
    <row r="348" spans="1:1">
      <c r="A348" s="55"/>
    </row>
    <row r="349" spans="1:1">
      <c r="A349" s="55"/>
    </row>
    <row r="350" spans="1:1">
      <c r="A350" s="55"/>
    </row>
    <row r="351" spans="1:1">
      <c r="A351" s="55"/>
    </row>
    <row r="352" spans="1:1">
      <c r="A352" s="55"/>
    </row>
    <row r="353" spans="1:1">
      <c r="A353" s="55"/>
    </row>
    <row r="354" spans="1:1">
      <c r="A354" s="55"/>
    </row>
    <row r="355" spans="1:1">
      <c r="A355" s="55"/>
    </row>
    <row r="356" spans="1:1">
      <c r="A356" s="55"/>
    </row>
    <row r="357" spans="1:1">
      <c r="A357" s="55"/>
    </row>
    <row r="358" spans="1:1">
      <c r="A358" s="55"/>
    </row>
    <row r="359" spans="1:1">
      <c r="A359" s="55"/>
    </row>
    <row r="360" spans="1:1">
      <c r="A360" s="55"/>
    </row>
    <row r="361" spans="1:1">
      <c r="A361" s="55"/>
    </row>
    <row r="362" spans="1:1">
      <c r="A362" s="55"/>
    </row>
    <row r="363" spans="1:1">
      <c r="A363" s="55"/>
    </row>
    <row r="364" spans="1:1">
      <c r="A364" s="55"/>
    </row>
    <row r="365" spans="1:1">
      <c r="A365" s="55"/>
    </row>
    <row r="366" spans="1:1">
      <c r="A366" s="55"/>
    </row>
    <row r="367" spans="1:1">
      <c r="A367" s="55"/>
    </row>
    <row r="368" spans="1:1">
      <c r="A368" s="55"/>
    </row>
    <row r="369" spans="1:1">
      <c r="A369" s="55"/>
    </row>
    <row r="370" spans="1:1">
      <c r="A370" s="55"/>
    </row>
    <row r="371" spans="1:1">
      <c r="A371" s="55"/>
    </row>
    <row r="372" spans="1:1">
      <c r="A372" s="55"/>
    </row>
    <row r="373" spans="1:1">
      <c r="A373" s="55"/>
    </row>
    <row r="374" spans="1:1">
      <c r="A374" s="55"/>
    </row>
    <row r="375" spans="1:1">
      <c r="A375" s="55"/>
    </row>
    <row r="376" spans="1:1">
      <c r="A376" s="55"/>
    </row>
    <row r="377" spans="1:1">
      <c r="A377" s="55"/>
    </row>
    <row r="378" spans="1:1">
      <c r="A378" s="55"/>
    </row>
    <row r="379" spans="1:1">
      <c r="A379" s="55"/>
    </row>
    <row r="380" spans="1:1">
      <c r="A380" s="55"/>
    </row>
    <row r="381" spans="1:1">
      <c r="A381" s="55"/>
    </row>
    <row r="382" spans="1:1">
      <c r="A382" s="55"/>
    </row>
    <row r="383" spans="1:1">
      <c r="A383" s="55"/>
    </row>
    <row r="384" spans="1:1">
      <c r="A384" s="55"/>
    </row>
    <row r="385" spans="1:1">
      <c r="A385" s="55"/>
    </row>
    <row r="386" spans="1:1">
      <c r="A386" s="55"/>
    </row>
    <row r="387" spans="1:1">
      <c r="A387" s="55"/>
    </row>
    <row r="388" spans="1:1">
      <c r="A388" s="55"/>
    </row>
    <row r="389" spans="1:1">
      <c r="A389" s="55"/>
    </row>
    <row r="390" spans="1:1">
      <c r="A390" s="55"/>
    </row>
    <row r="391" spans="1:1">
      <c r="A391" s="55"/>
    </row>
    <row r="392" spans="1:1">
      <c r="A392" s="55"/>
    </row>
    <row r="393" spans="1:1">
      <c r="A393" s="55"/>
    </row>
    <row r="394" spans="1:1">
      <c r="A394" s="55"/>
    </row>
    <row r="395" spans="1:1">
      <c r="A395" s="55"/>
    </row>
    <row r="396" spans="1:1">
      <c r="A396" s="55"/>
    </row>
    <row r="397" spans="1:1">
      <c r="A397" s="55"/>
    </row>
    <row r="398" spans="1:1">
      <c r="A398" s="55"/>
    </row>
    <row r="399" spans="1:1">
      <c r="A399" s="55"/>
    </row>
    <row r="400" spans="1:1">
      <c r="A400" s="55"/>
    </row>
    <row r="401" spans="1:1">
      <c r="A401" s="55"/>
    </row>
    <row r="402" spans="1:1">
      <c r="A402" s="55"/>
    </row>
    <row r="403" spans="1:1">
      <c r="A403" s="55"/>
    </row>
    <row r="404" spans="1:1">
      <c r="A404" s="55"/>
    </row>
    <row r="405" spans="1:1">
      <c r="A405" s="55"/>
    </row>
    <row r="406" spans="1:1">
      <c r="A406" s="55"/>
    </row>
    <row r="407" spans="1:1">
      <c r="A407" s="55"/>
    </row>
    <row r="408" spans="1:1">
      <c r="A408" s="55"/>
    </row>
    <row r="409" spans="1:1">
      <c r="A409" s="55"/>
    </row>
    <row r="410" spans="1:1">
      <c r="A410" s="55"/>
    </row>
    <row r="411" spans="1:1">
      <c r="A411" s="55"/>
    </row>
    <row r="412" spans="1:1">
      <c r="A412" s="55"/>
    </row>
    <row r="413" spans="1:1">
      <c r="A413" s="55"/>
    </row>
    <row r="414" spans="1:1">
      <c r="A414" s="55"/>
    </row>
    <row r="415" spans="1:1">
      <c r="A415" s="55"/>
    </row>
    <row r="416" spans="1:1">
      <c r="A416" s="55"/>
    </row>
    <row r="417" spans="1:1">
      <c r="A417" s="55"/>
    </row>
    <row r="418" spans="1:1">
      <c r="A418" s="55"/>
    </row>
    <row r="419" spans="1:1">
      <c r="A419" s="55"/>
    </row>
    <row r="420" spans="1:1">
      <c r="A420" s="55"/>
    </row>
    <row r="421" spans="1:1">
      <c r="A421" s="55"/>
    </row>
    <row r="422" spans="1:1">
      <c r="A422" s="55"/>
    </row>
    <row r="423" spans="1:1">
      <c r="A423" s="55"/>
    </row>
    <row r="424" spans="1:1">
      <c r="A424" s="55"/>
    </row>
    <row r="425" spans="1:1">
      <c r="A425" s="55"/>
    </row>
    <row r="426" spans="1:1">
      <c r="A426" s="55"/>
    </row>
    <row r="427" spans="1:1">
      <c r="A427" s="55"/>
    </row>
    <row r="428" spans="1:1">
      <c r="A428" s="55"/>
    </row>
    <row r="429" spans="1:1">
      <c r="A429" s="55"/>
    </row>
    <row r="430" spans="1:1">
      <c r="A430" s="55"/>
    </row>
    <row r="431" spans="1:1">
      <c r="A431" s="55"/>
    </row>
    <row r="432" spans="1:1">
      <c r="A432" s="55"/>
    </row>
    <row r="433" spans="1:1">
      <c r="A433" s="55"/>
    </row>
    <row r="434" spans="1:1">
      <c r="A434" s="55"/>
    </row>
    <row r="435" spans="1:1">
      <c r="A435" s="55"/>
    </row>
    <row r="436" spans="1:1">
      <c r="A436" s="55"/>
    </row>
    <row r="437" spans="1:1">
      <c r="A437" s="55"/>
    </row>
    <row r="438" spans="1:1">
      <c r="A438" s="55"/>
    </row>
    <row r="439" spans="1:1">
      <c r="A439" s="55"/>
    </row>
    <row r="440" spans="1:1">
      <c r="A440" s="55"/>
    </row>
    <row r="441" spans="1:1">
      <c r="A441" s="55"/>
    </row>
    <row r="442" spans="1:1">
      <c r="A442" s="55"/>
    </row>
    <row r="443" spans="1:1">
      <c r="A443" s="55"/>
    </row>
    <row r="444" spans="1:1">
      <c r="A444" s="55"/>
    </row>
    <row r="445" spans="1:1">
      <c r="A445" s="55"/>
    </row>
    <row r="446" spans="1:1">
      <c r="A446" s="55"/>
    </row>
    <row r="447" spans="1:1">
      <c r="A447" s="55"/>
    </row>
    <row r="448" spans="1:1">
      <c r="A448" s="55"/>
    </row>
    <row r="449" spans="1:1">
      <c r="A449" s="55"/>
    </row>
    <row r="450" spans="1:1">
      <c r="A450" s="55"/>
    </row>
    <row r="451" spans="1:1">
      <c r="A451" s="55"/>
    </row>
    <row r="452" spans="1:1">
      <c r="A452" s="55"/>
    </row>
    <row r="453" spans="1:1">
      <c r="A453" s="55"/>
    </row>
    <row r="454" spans="1:1">
      <c r="A454" s="55"/>
    </row>
    <row r="455" spans="1:1">
      <c r="A455" s="55"/>
    </row>
    <row r="456" spans="1:1">
      <c r="A456" s="55"/>
    </row>
    <row r="457" spans="1:1">
      <c r="A457" s="55"/>
    </row>
    <row r="458" spans="1:1">
      <c r="A458" s="55"/>
    </row>
    <row r="459" spans="1:1">
      <c r="A459" s="55"/>
    </row>
    <row r="460" spans="1:1">
      <c r="A460" s="55"/>
    </row>
  </sheetData>
  <mergeCells count="4">
    <mergeCell ref="B10:C10"/>
    <mergeCell ref="C8:C9"/>
    <mergeCell ref="D8:D9"/>
    <mergeCell ref="E8:E9"/>
  </mergeCells>
  <phoneticPr fontId="22" type="noConversion"/>
  <pageMargins left="0.7" right="0.7" top="0.75" bottom="0.75" header="0.3" footer="0.3"/>
  <pageSetup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5:K264"/>
  <sheetViews>
    <sheetView workbookViewId="0">
      <selection activeCell="M9" sqref="M9:O13"/>
    </sheetView>
  </sheetViews>
  <sheetFormatPr defaultRowHeight="15"/>
  <cols>
    <col min="1" max="1" width="4.28515625" customWidth="1"/>
    <col min="3" max="3" width="35.7109375" customWidth="1"/>
    <col min="5" max="5" width="10.5703125" customWidth="1"/>
  </cols>
  <sheetData>
    <row r="5" spans="1:11">
      <c r="A5" s="99" t="s">
        <v>72</v>
      </c>
      <c r="B5" s="35" t="s">
        <v>424</v>
      </c>
      <c r="C5" s="99" t="s">
        <v>426</v>
      </c>
      <c r="D5" s="99" t="s">
        <v>75</v>
      </c>
      <c r="E5" s="99" t="s">
        <v>80</v>
      </c>
      <c r="F5" s="34"/>
    </row>
    <row r="6" spans="1:11">
      <c r="A6" s="99"/>
      <c r="B6" s="35" t="s">
        <v>425</v>
      </c>
      <c r="C6" s="99"/>
      <c r="D6" s="99"/>
      <c r="E6" s="99"/>
      <c r="F6" s="34"/>
    </row>
    <row r="7" spans="1:11" s="42" customFormat="1" ht="15.75">
      <c r="A7" s="40"/>
      <c r="B7" s="97" t="s">
        <v>440</v>
      </c>
      <c r="C7" s="98"/>
      <c r="D7" s="40"/>
      <c r="E7" s="44"/>
      <c r="F7" s="41"/>
    </row>
    <row r="8" spans="1:11" ht="51.75" customHeight="1">
      <c r="A8" s="46">
        <v>1</v>
      </c>
      <c r="B8" s="45" t="s">
        <v>190</v>
      </c>
      <c r="C8" s="43" t="s">
        <v>437</v>
      </c>
      <c r="D8" s="46" t="s">
        <v>192</v>
      </c>
      <c r="E8" s="46">
        <v>66.929500000000004</v>
      </c>
      <c r="I8">
        <f>0.8*(39*26.8*7.1-7.1*25.7*3.4-15.9*7*3.4)/100</f>
        <v>51.376815999999998</v>
      </c>
      <c r="J8">
        <f>ROUND(0.8*1.3*(7.1*(13.3*6.1+23.1*8+39*12.7)+3.7*(8*15.9+5.1*24.5+1*25.7)+0.9*0.6*5.1)/100,4)</f>
        <v>66.929500000000004</v>
      </c>
    </row>
    <row r="9" spans="1:11" ht="49.5" customHeight="1">
      <c r="A9" s="46">
        <v>2</v>
      </c>
      <c r="B9" s="45" t="s">
        <v>439</v>
      </c>
      <c r="C9" s="43" t="s">
        <v>438</v>
      </c>
      <c r="D9" s="46" t="s">
        <v>115</v>
      </c>
      <c r="E9" s="46">
        <v>1673.2380000000001</v>
      </c>
      <c r="I9">
        <f>0.2*(39*26.8*7.1-7.1*25.7*3.4-15.9*7*3.4)</f>
        <v>1284.4204</v>
      </c>
      <c r="J9">
        <f>J8*25</f>
        <v>1673.2375000000002</v>
      </c>
    </row>
    <row r="10" spans="1:11" ht="35.25" customHeight="1">
      <c r="A10" s="46">
        <v>3</v>
      </c>
      <c r="B10" s="45" t="s">
        <v>441</v>
      </c>
      <c r="C10" s="43" t="s">
        <v>442</v>
      </c>
      <c r="D10" s="46" t="s">
        <v>192</v>
      </c>
      <c r="E10" s="46"/>
      <c r="I10">
        <f>I9*5/100</f>
        <v>64.221019999999996</v>
      </c>
      <c r="J10">
        <f>ROUND(J8*1.25,4)</f>
        <v>83.661900000000003</v>
      </c>
      <c r="K10">
        <f>4604.784/100</f>
        <v>46.047839999999994</v>
      </c>
    </row>
    <row r="11" spans="1:11" ht="35.25" customHeight="1">
      <c r="A11" s="46"/>
      <c r="B11" s="52"/>
      <c r="C11" s="43" t="s">
        <v>489</v>
      </c>
      <c r="D11" s="46" t="s">
        <v>192</v>
      </c>
      <c r="E11" s="46"/>
    </row>
    <row r="12" spans="1:11" ht="21.75" customHeight="1">
      <c r="A12" s="36"/>
      <c r="B12" s="97" t="s">
        <v>110</v>
      </c>
      <c r="C12" s="98"/>
      <c r="D12" s="38"/>
      <c r="E12" s="36"/>
    </row>
    <row r="13" spans="1:11" ht="31.5">
      <c r="A13" s="46">
        <v>4</v>
      </c>
      <c r="B13" s="46" t="s">
        <v>113</v>
      </c>
      <c r="C13" s="43" t="s">
        <v>423</v>
      </c>
      <c r="D13" s="37" t="s">
        <v>115</v>
      </c>
      <c r="E13" s="36">
        <f>SUM(I14:I16)</f>
        <v>216.3723</v>
      </c>
    </row>
    <row r="14" spans="1:11">
      <c r="A14" s="36"/>
      <c r="B14" s="37"/>
      <c r="C14" s="39" t="s">
        <v>427</v>
      </c>
      <c r="D14" s="37"/>
      <c r="E14" s="36"/>
      <c r="I14">
        <f>148*0.3*0.3*8*1.01</f>
        <v>107.62559999999999</v>
      </c>
    </row>
    <row r="15" spans="1:11">
      <c r="A15" s="36"/>
      <c r="B15" s="37"/>
      <c r="C15" s="39" t="s">
        <v>427</v>
      </c>
      <c r="D15" s="37"/>
      <c r="E15" s="36"/>
      <c r="I15">
        <f>148*0.3*0.3*8*1.01</f>
        <v>107.62559999999999</v>
      </c>
    </row>
    <row r="16" spans="1:11" ht="25.5">
      <c r="A16" s="36"/>
      <c r="B16" s="37"/>
      <c r="C16" s="39" t="s">
        <v>428</v>
      </c>
      <c r="D16" s="37"/>
      <c r="E16" s="36"/>
      <c r="I16">
        <f>148*0.3*0.3*0.25*1/3*1.01</f>
        <v>1.1211</v>
      </c>
    </row>
    <row r="17" spans="1:10" ht="31.5">
      <c r="A17" s="46">
        <v>5</v>
      </c>
      <c r="B17" s="46" t="s">
        <v>124</v>
      </c>
      <c r="C17" s="43" t="s">
        <v>125</v>
      </c>
      <c r="D17" s="37" t="s">
        <v>126</v>
      </c>
      <c r="E17" s="36">
        <v>10.882199999999999</v>
      </c>
    </row>
    <row r="18" spans="1:10" ht="25.5">
      <c r="A18" s="46"/>
      <c r="B18" s="46"/>
      <c r="C18" s="39" t="s">
        <v>430</v>
      </c>
      <c r="D18" s="37"/>
      <c r="E18" s="36"/>
      <c r="I18">
        <f>148</f>
        <v>148</v>
      </c>
    </row>
    <row r="19" spans="1:10" ht="31.5">
      <c r="A19" s="46">
        <v>6</v>
      </c>
      <c r="B19" s="46" t="s">
        <v>131</v>
      </c>
      <c r="C19" s="43" t="s">
        <v>132</v>
      </c>
      <c r="D19" s="37" t="s">
        <v>126</v>
      </c>
      <c r="E19" s="36">
        <v>20.4788</v>
      </c>
      <c r="I19">
        <f>148*(27.4+5.9+1.2+26.5+11.8)*1.01/1000</f>
        <v>10.882144</v>
      </c>
    </row>
    <row r="20" spans="1:10" ht="25.5">
      <c r="A20" s="46"/>
      <c r="B20" s="46"/>
      <c r="C20" s="39" t="s">
        <v>431</v>
      </c>
      <c r="D20" s="37"/>
      <c r="E20" s="36"/>
      <c r="I20">
        <f>148*(66.3+3.4+63.9+3.4)*1.01/1000</f>
        <v>20.478759999999998</v>
      </c>
    </row>
    <row r="21" spans="1:10" ht="31.5">
      <c r="A21" s="46">
        <v>7</v>
      </c>
      <c r="B21" s="46" t="s">
        <v>137</v>
      </c>
      <c r="C21" s="43" t="s">
        <v>138</v>
      </c>
      <c r="D21" s="37" t="s">
        <v>126</v>
      </c>
      <c r="E21" s="36">
        <v>0.25409999999999999</v>
      </c>
    </row>
    <row r="22" spans="1:10">
      <c r="A22" s="46"/>
      <c r="B22" s="46"/>
      <c r="C22" s="39" t="s">
        <v>432</v>
      </c>
      <c r="D22" s="37"/>
      <c r="E22" s="36"/>
      <c r="I22">
        <f>148*1.7*1.01/1000</f>
        <v>0.25411600000000001</v>
      </c>
    </row>
    <row r="23" spans="1:10" ht="15.75">
      <c r="A23" s="46">
        <v>8</v>
      </c>
      <c r="B23" s="48" t="s">
        <v>143</v>
      </c>
      <c r="C23" s="43" t="s">
        <v>144</v>
      </c>
      <c r="D23" s="37" t="s">
        <v>126</v>
      </c>
      <c r="E23" s="36">
        <v>4.8581000000000003</v>
      </c>
    </row>
    <row r="24" spans="1:10">
      <c r="A24" s="46"/>
      <c r="B24" s="46"/>
      <c r="C24" s="39" t="s">
        <v>433</v>
      </c>
      <c r="D24" s="37"/>
      <c r="E24" s="36"/>
      <c r="I24">
        <f>(19.8+12.7)*148*1.01/1000</f>
        <v>4.8581000000000003</v>
      </c>
    </row>
    <row r="25" spans="1:10" ht="15.75">
      <c r="A25" s="46">
        <v>9</v>
      </c>
      <c r="B25" s="48" t="s">
        <v>150</v>
      </c>
      <c r="C25" s="43" t="s">
        <v>151</v>
      </c>
      <c r="D25" s="37" t="s">
        <v>152</v>
      </c>
      <c r="E25" s="36">
        <f>ROUND(SUM(I26:I26:I30),4)</f>
        <v>22.063199999999998</v>
      </c>
    </row>
    <row r="26" spans="1:10">
      <c r="A26" s="46"/>
      <c r="B26" s="46"/>
      <c r="C26" s="39" t="s">
        <v>445</v>
      </c>
      <c r="D26" s="37"/>
      <c r="E26" s="36"/>
      <c r="I26">
        <f>148*0.3*3*8*1.01/100</f>
        <v>10.762559999999999</v>
      </c>
    </row>
    <row r="27" spans="1:10">
      <c r="A27" s="46"/>
      <c r="B27" s="46"/>
      <c r="C27" s="39" t="s">
        <v>434</v>
      </c>
      <c r="D27" s="37"/>
      <c r="E27" s="36"/>
      <c r="I27">
        <f>148*0.3*0.3*1.01/100</f>
        <v>0.13453199999999998</v>
      </c>
    </row>
    <row r="28" spans="1:10">
      <c r="A28" s="46"/>
      <c r="B28" s="46"/>
      <c r="C28" s="39" t="s">
        <v>443</v>
      </c>
      <c r="D28" s="37"/>
      <c r="E28" s="36"/>
      <c r="I28">
        <f>148*0.3*3*8*1.01/100</f>
        <v>10.762559999999999</v>
      </c>
    </row>
    <row r="29" spans="1:10">
      <c r="A29" s="46"/>
      <c r="B29" s="46"/>
      <c r="C29" s="39" t="s">
        <v>444</v>
      </c>
      <c r="D29" s="37"/>
      <c r="E29" s="36"/>
      <c r="I29">
        <f>148*0.3*0.3*1.01/100</f>
        <v>0.13453199999999998</v>
      </c>
    </row>
    <row r="30" spans="1:10" ht="25.5">
      <c r="A30" s="46"/>
      <c r="B30" s="46"/>
      <c r="C30" s="39" t="s">
        <v>446</v>
      </c>
      <c r="D30" s="37"/>
      <c r="E30" s="36"/>
      <c r="I30">
        <f>148*0.3*0.3*2*1.01/100</f>
        <v>0.26906399999999997</v>
      </c>
    </row>
    <row r="31" spans="1:10" ht="30" customHeight="1">
      <c r="A31" s="46">
        <v>10</v>
      </c>
      <c r="B31" s="48" t="s">
        <v>435</v>
      </c>
      <c r="C31" s="43" t="s">
        <v>447</v>
      </c>
      <c r="D31" s="37" t="s">
        <v>162</v>
      </c>
      <c r="E31" s="36">
        <v>22.94</v>
      </c>
      <c r="J31">
        <v>15.2</v>
      </c>
    </row>
    <row r="32" spans="1:10">
      <c r="A32" s="46"/>
      <c r="B32" s="46"/>
      <c r="C32" s="39" t="s">
        <v>490</v>
      </c>
      <c r="D32" s="37"/>
      <c r="E32" s="36"/>
      <c r="I32">
        <f>148*15.5/100</f>
        <v>22.94</v>
      </c>
    </row>
    <row r="33" spans="1:9" ht="15.75">
      <c r="A33" s="46">
        <v>11</v>
      </c>
      <c r="B33" s="48" t="s">
        <v>429</v>
      </c>
      <c r="C33" s="43" t="s">
        <v>172</v>
      </c>
      <c r="D33" s="37" t="s">
        <v>173</v>
      </c>
      <c r="E33" s="36">
        <v>148</v>
      </c>
    </row>
    <row r="34" spans="1:9">
      <c r="A34" s="46"/>
      <c r="B34" s="46"/>
      <c r="C34" s="39" t="s">
        <v>436</v>
      </c>
      <c r="D34" s="37"/>
      <c r="E34" s="36"/>
    </row>
    <row r="35" spans="1:9" ht="15.75">
      <c r="A35" s="46">
        <v>12</v>
      </c>
      <c r="B35" s="48" t="s">
        <v>183</v>
      </c>
      <c r="C35" s="43" t="s">
        <v>184</v>
      </c>
      <c r="D35" s="37" t="s">
        <v>115</v>
      </c>
      <c r="E35" s="36">
        <v>6.66</v>
      </c>
    </row>
    <row r="36" spans="1:9">
      <c r="A36" s="36"/>
      <c r="B36" s="37"/>
      <c r="C36" s="39" t="s">
        <v>482</v>
      </c>
      <c r="D36" s="37"/>
      <c r="E36" s="36"/>
      <c r="I36">
        <f>148*0.5*0.3*0.3</f>
        <v>6.6599999999999993</v>
      </c>
    </row>
    <row r="37" spans="1:9" ht="22.5" customHeight="1">
      <c r="A37" s="36"/>
      <c r="B37" s="97" t="s">
        <v>483</v>
      </c>
      <c r="C37" s="98"/>
      <c r="D37" s="36"/>
      <c r="E37" s="36"/>
    </row>
    <row r="38" spans="1:9" ht="47.25">
      <c r="A38" s="36"/>
      <c r="B38" s="48" t="s">
        <v>197</v>
      </c>
      <c r="C38" s="43" t="s">
        <v>448</v>
      </c>
      <c r="D38" s="50" t="s">
        <v>115</v>
      </c>
      <c r="E38" s="36"/>
      <c r="I38">
        <f>25.8*37.6*0.1</f>
        <v>97.00800000000001</v>
      </c>
    </row>
    <row r="39" spans="1:9" ht="15.75">
      <c r="A39" s="36"/>
      <c r="B39" s="48"/>
      <c r="C39" s="43"/>
      <c r="D39" s="50"/>
      <c r="E39" s="36"/>
    </row>
    <row r="40" spans="1:9" ht="63.75" customHeight="1">
      <c r="A40" s="36"/>
      <c r="B40" s="48" t="s">
        <v>449</v>
      </c>
      <c r="C40" s="43" t="s">
        <v>450</v>
      </c>
      <c r="D40" s="50" t="s">
        <v>115</v>
      </c>
      <c r="E40" s="36"/>
    </row>
    <row r="41" spans="1:9" ht="47.25">
      <c r="A41" s="36"/>
      <c r="B41" s="48" t="s">
        <v>208</v>
      </c>
      <c r="C41" s="43" t="s">
        <v>454</v>
      </c>
      <c r="D41" s="50" t="s">
        <v>126</v>
      </c>
      <c r="E41" s="36"/>
      <c r="I41">
        <f>ROUND(0.1656854*0.1656854*2,4)</f>
        <v>5.4899999999999997E-2</v>
      </c>
    </row>
    <row r="42" spans="1:9" ht="47.25">
      <c r="A42" s="36"/>
      <c r="B42" s="48" t="s">
        <v>212</v>
      </c>
      <c r="C42" s="43" t="s">
        <v>455</v>
      </c>
      <c r="D42" s="50" t="s">
        <v>126</v>
      </c>
      <c r="E42" s="36"/>
      <c r="I42">
        <f>25.6*37.4*0.4+0.4*0.4*(5.7+25.3+15.5+7.6)+0.4*0.6*(2*37+2*9.1+2*12.9+4.9+6.8+37+26.1)+0.4*0.2*(12.9+2*10.2+10.9)</f>
        <v>441.44000000000005</v>
      </c>
    </row>
    <row r="43" spans="1:9" ht="47.25">
      <c r="A43" s="36"/>
      <c r="B43" s="48" t="s">
        <v>453</v>
      </c>
      <c r="C43" s="43" t="s">
        <v>456</v>
      </c>
      <c r="D43" s="50" t="s">
        <v>126</v>
      </c>
      <c r="E43" s="36"/>
    </row>
    <row r="44" spans="1:9" ht="15.75">
      <c r="A44" s="36"/>
      <c r="B44" s="97" t="s">
        <v>484</v>
      </c>
      <c r="C44" s="98"/>
      <c r="D44" s="50"/>
      <c r="E44" s="36"/>
    </row>
    <row r="45" spans="1:9" ht="63">
      <c r="A45" s="36"/>
      <c r="B45" s="48" t="s">
        <v>462</v>
      </c>
      <c r="C45" s="43" t="s">
        <v>468</v>
      </c>
      <c r="D45" s="50" t="s">
        <v>126</v>
      </c>
      <c r="E45" s="36"/>
    </row>
    <row r="46" spans="1:9" ht="63">
      <c r="A46" s="36"/>
      <c r="B46" s="48" t="s">
        <v>451</v>
      </c>
      <c r="C46" s="43" t="s">
        <v>452</v>
      </c>
      <c r="D46" s="50" t="s">
        <v>266</v>
      </c>
      <c r="E46" s="36"/>
    </row>
    <row r="47" spans="1:9" ht="47.25">
      <c r="A47" s="36"/>
      <c r="B47" s="48" t="s">
        <v>459</v>
      </c>
      <c r="C47" s="43" t="s">
        <v>465</v>
      </c>
      <c r="D47" s="50" t="s">
        <v>126</v>
      </c>
      <c r="E47" s="36"/>
    </row>
    <row r="48" spans="1:9" ht="47.25">
      <c r="A48" s="36"/>
      <c r="B48" s="48" t="s">
        <v>460</v>
      </c>
      <c r="C48" s="43" t="s">
        <v>466</v>
      </c>
      <c r="D48" s="50" t="s">
        <v>126</v>
      </c>
      <c r="E48" s="36"/>
    </row>
    <row r="49" spans="1:8" ht="47.25">
      <c r="A49" s="36"/>
      <c r="B49" s="48" t="s">
        <v>461</v>
      </c>
      <c r="C49" s="43" t="s">
        <v>467</v>
      </c>
      <c r="D49" s="50" t="s">
        <v>126</v>
      </c>
      <c r="E49" s="36"/>
    </row>
    <row r="50" spans="1:8" ht="63">
      <c r="A50" s="36"/>
      <c r="B50" s="48" t="s">
        <v>451</v>
      </c>
      <c r="C50" s="43" t="s">
        <v>452</v>
      </c>
      <c r="D50" s="47" t="s">
        <v>152</v>
      </c>
      <c r="E50" s="36"/>
    </row>
    <row r="51" spans="1:8" ht="24.75" customHeight="1">
      <c r="A51" s="36"/>
      <c r="B51" s="97" t="s">
        <v>485</v>
      </c>
      <c r="C51" s="98"/>
      <c r="D51" s="47"/>
      <c r="E51" s="36"/>
    </row>
    <row r="52" spans="1:8" ht="78.75">
      <c r="A52" s="36"/>
      <c r="B52" s="48" t="s">
        <v>469</v>
      </c>
      <c r="C52" s="43" t="s">
        <v>473</v>
      </c>
      <c r="D52" s="47" t="s">
        <v>115</v>
      </c>
      <c r="E52" s="36"/>
    </row>
    <row r="53" spans="1:8" ht="63">
      <c r="A53" s="36"/>
      <c r="B53" s="48" t="s">
        <v>451</v>
      </c>
      <c r="C53" s="43" t="s">
        <v>452</v>
      </c>
      <c r="D53" s="47" t="s">
        <v>152</v>
      </c>
      <c r="E53" s="36"/>
    </row>
    <row r="54" spans="1:8" ht="63">
      <c r="A54" s="36"/>
      <c r="B54" s="48" t="s">
        <v>470</v>
      </c>
      <c r="C54" s="43" t="s">
        <v>474</v>
      </c>
      <c r="D54" s="47" t="s">
        <v>126</v>
      </c>
      <c r="E54" s="36"/>
    </row>
    <row r="55" spans="1:8" ht="63">
      <c r="A55" s="36"/>
      <c r="B55" s="48" t="s">
        <v>471</v>
      </c>
      <c r="C55" s="43" t="s">
        <v>475</v>
      </c>
      <c r="D55" s="47" t="s">
        <v>126</v>
      </c>
      <c r="E55" s="36"/>
    </row>
    <row r="56" spans="1:8" ht="63">
      <c r="A56" s="36"/>
      <c r="B56" s="48" t="s">
        <v>472</v>
      </c>
      <c r="C56" s="43" t="s">
        <v>476</v>
      </c>
      <c r="D56" s="47" t="s">
        <v>126</v>
      </c>
      <c r="E56" s="36"/>
    </row>
    <row r="57" spans="1:8" ht="63">
      <c r="A57" s="36"/>
      <c r="B57" s="48" t="s">
        <v>451</v>
      </c>
      <c r="C57" s="43" t="s">
        <v>452</v>
      </c>
      <c r="D57" s="47" t="s">
        <v>152</v>
      </c>
      <c r="E57" s="36"/>
    </row>
    <row r="58" spans="1:8" ht="47.25">
      <c r="A58" s="36"/>
      <c r="B58" s="48" t="s">
        <v>457</v>
      </c>
      <c r="C58" s="43" t="s">
        <v>463</v>
      </c>
      <c r="D58" s="51" t="s">
        <v>126</v>
      </c>
      <c r="E58" s="36"/>
    </row>
    <row r="59" spans="1:8" ht="47.25">
      <c r="A59" s="36"/>
      <c r="B59" s="48" t="s">
        <v>458</v>
      </c>
      <c r="C59" s="43" t="s">
        <v>464</v>
      </c>
      <c r="D59" s="51" t="s">
        <v>126</v>
      </c>
      <c r="E59" s="36"/>
    </row>
    <row r="60" spans="1:8" ht="31.5">
      <c r="A60" s="36"/>
      <c r="B60" s="48" t="s">
        <v>168</v>
      </c>
      <c r="C60" s="43" t="s">
        <v>479</v>
      </c>
      <c r="D60" s="51" t="s">
        <v>477</v>
      </c>
      <c r="E60" s="36"/>
    </row>
    <row r="61" spans="1:8" ht="15.75">
      <c r="A61" s="49"/>
      <c r="B61" s="48" t="s">
        <v>168</v>
      </c>
      <c r="C61" s="43" t="s">
        <v>478</v>
      </c>
      <c r="D61" s="51" t="s">
        <v>266</v>
      </c>
      <c r="E61" s="49"/>
    </row>
    <row r="62" spans="1:8" ht="15.75">
      <c r="A62" s="49"/>
      <c r="B62" s="48" t="s">
        <v>168</v>
      </c>
      <c r="C62" s="43" t="s">
        <v>481</v>
      </c>
      <c r="D62" s="51" t="s">
        <v>266</v>
      </c>
      <c r="E62" s="49"/>
    </row>
    <row r="63" spans="1:8" ht="30" customHeight="1">
      <c r="A63" s="49"/>
      <c r="B63" s="48" t="s">
        <v>168</v>
      </c>
      <c r="C63" s="43" t="s">
        <v>480</v>
      </c>
      <c r="D63" s="51" t="s">
        <v>266</v>
      </c>
      <c r="E63" s="49"/>
    </row>
    <row r="64" spans="1:8" ht="30" customHeight="1">
      <c r="A64" s="49"/>
      <c r="B64" s="48"/>
      <c r="C64" s="53" t="s">
        <v>488</v>
      </c>
      <c r="D64" s="51"/>
      <c r="E64" s="49"/>
      <c r="H64">
        <f>(7.1-0.4*0.4-0.1*0.5)</f>
        <v>6.89</v>
      </c>
    </row>
    <row r="65" spans="1:5">
      <c r="A65" s="49"/>
      <c r="B65" s="49" t="s">
        <v>486</v>
      </c>
      <c r="C65" s="49"/>
      <c r="D65" s="49"/>
      <c r="E65" s="49"/>
    </row>
    <row r="66" spans="1:5">
      <c r="A66" s="49"/>
      <c r="B66" s="49"/>
      <c r="C66" s="49"/>
      <c r="D66" s="49"/>
      <c r="E66" s="49"/>
    </row>
    <row r="67" spans="1:5">
      <c r="A67" s="49"/>
      <c r="B67" s="49"/>
      <c r="C67" s="49"/>
      <c r="D67" s="49"/>
      <c r="E67" s="49"/>
    </row>
    <row r="68" spans="1:5">
      <c r="A68" s="49"/>
      <c r="B68" s="49"/>
      <c r="C68" s="49"/>
      <c r="D68" s="49"/>
      <c r="E68" s="49"/>
    </row>
    <row r="69" spans="1:5">
      <c r="A69" s="49"/>
      <c r="B69" s="49"/>
      <c r="C69" s="49"/>
      <c r="D69" s="49"/>
      <c r="E69" s="49"/>
    </row>
    <row r="70" spans="1:5">
      <c r="A70" s="49"/>
      <c r="B70" s="49"/>
      <c r="C70" s="49"/>
      <c r="D70" s="49"/>
      <c r="E70" s="49"/>
    </row>
    <row r="71" spans="1:5">
      <c r="A71" s="49"/>
      <c r="B71" s="49"/>
      <c r="C71" s="49"/>
      <c r="D71" s="49"/>
      <c r="E71" s="49"/>
    </row>
    <row r="72" spans="1:5">
      <c r="A72" s="49"/>
      <c r="B72" s="49"/>
      <c r="C72" s="49"/>
      <c r="D72" s="49"/>
      <c r="E72" s="49"/>
    </row>
    <row r="73" spans="1:5">
      <c r="A73" s="49"/>
      <c r="B73" s="49"/>
      <c r="C73" s="49"/>
      <c r="D73" s="49"/>
      <c r="E73" s="49"/>
    </row>
    <row r="74" spans="1:5">
      <c r="A74" s="49"/>
      <c r="B74" s="49"/>
      <c r="C74" s="49"/>
      <c r="D74" s="49"/>
      <c r="E74" s="49"/>
    </row>
    <row r="75" spans="1:5">
      <c r="A75" s="49"/>
      <c r="B75" s="49"/>
      <c r="C75" s="49"/>
      <c r="D75" s="49"/>
      <c r="E75" s="49"/>
    </row>
    <row r="76" spans="1:5">
      <c r="A76" s="49"/>
      <c r="B76" s="49"/>
      <c r="C76" s="49"/>
      <c r="D76" s="49"/>
      <c r="E76" s="49"/>
    </row>
    <row r="77" spans="1:5">
      <c r="A77" s="49"/>
      <c r="B77" s="49"/>
      <c r="C77" s="49"/>
      <c r="D77" s="49"/>
      <c r="E77" s="49"/>
    </row>
    <row r="78" spans="1:5">
      <c r="A78" s="49"/>
      <c r="B78" s="49"/>
      <c r="C78" s="49"/>
      <c r="D78" s="49"/>
      <c r="E78" s="49"/>
    </row>
    <row r="79" spans="1:5">
      <c r="A79" s="49"/>
      <c r="B79" s="49"/>
      <c r="C79" s="49"/>
      <c r="D79" s="49"/>
      <c r="E79" s="49"/>
    </row>
    <row r="80" spans="1:5">
      <c r="A80" s="49"/>
      <c r="B80" s="49"/>
      <c r="C80" s="49"/>
      <c r="D80" s="49"/>
      <c r="E80" s="49"/>
    </row>
    <row r="81" spans="1:5">
      <c r="A81" s="49"/>
      <c r="B81" s="49"/>
      <c r="C81" s="49"/>
      <c r="D81" s="49"/>
      <c r="E81" s="49"/>
    </row>
    <row r="82" spans="1:5">
      <c r="A82" s="49"/>
      <c r="B82" s="49"/>
      <c r="C82" s="49"/>
      <c r="D82" s="49"/>
      <c r="E82" s="49"/>
    </row>
    <row r="83" spans="1:5">
      <c r="A83" s="49"/>
      <c r="B83" s="49"/>
      <c r="C83" s="49"/>
      <c r="D83" s="49"/>
      <c r="E83" s="49"/>
    </row>
    <row r="84" spans="1:5">
      <c r="A84" s="49"/>
      <c r="B84" s="49"/>
      <c r="C84" s="49"/>
      <c r="D84" s="49"/>
      <c r="E84" s="49"/>
    </row>
    <row r="85" spans="1:5">
      <c r="A85" s="49"/>
      <c r="B85" s="49"/>
      <c r="C85" s="49"/>
      <c r="D85" s="49"/>
      <c r="E85" s="49"/>
    </row>
    <row r="86" spans="1:5">
      <c r="A86" s="49"/>
      <c r="B86" s="49"/>
      <c r="C86" s="49"/>
      <c r="D86" s="49"/>
      <c r="E86" s="49"/>
    </row>
    <row r="87" spans="1:5">
      <c r="A87" s="49"/>
      <c r="B87" s="49"/>
      <c r="C87" s="49"/>
      <c r="D87" s="49"/>
      <c r="E87" s="49"/>
    </row>
    <row r="88" spans="1:5">
      <c r="A88" s="49"/>
      <c r="B88" s="49"/>
      <c r="C88" s="49"/>
      <c r="D88" s="49"/>
      <c r="E88" s="49"/>
    </row>
    <row r="89" spans="1:5">
      <c r="A89" s="49"/>
      <c r="B89" s="49"/>
      <c r="C89" s="49"/>
      <c r="D89" s="49"/>
      <c r="E89" s="49"/>
    </row>
    <row r="90" spans="1:5">
      <c r="A90" s="49"/>
      <c r="B90" s="95" t="s">
        <v>487</v>
      </c>
      <c r="C90" s="96"/>
      <c r="D90" s="49"/>
      <c r="E90" s="49"/>
    </row>
    <row r="91" spans="1:5">
      <c r="A91" s="49"/>
      <c r="B91" s="49"/>
      <c r="C91" s="49"/>
      <c r="D91" s="49"/>
      <c r="E91" s="49"/>
    </row>
    <row r="92" spans="1:5">
      <c r="A92" s="49"/>
      <c r="B92" s="49"/>
      <c r="C92" s="49"/>
      <c r="D92" s="49"/>
      <c r="E92" s="49"/>
    </row>
    <row r="93" spans="1:5">
      <c r="A93" s="49"/>
      <c r="B93" s="49"/>
      <c r="C93" s="49"/>
      <c r="D93" s="49"/>
      <c r="E93" s="49"/>
    </row>
    <row r="94" spans="1:5">
      <c r="A94" s="49"/>
      <c r="B94" s="49"/>
      <c r="C94" s="49"/>
      <c r="D94" s="49"/>
      <c r="E94" s="49"/>
    </row>
    <row r="95" spans="1:5">
      <c r="A95" s="49"/>
      <c r="B95" s="49"/>
      <c r="C95" s="49"/>
      <c r="D95" s="49"/>
      <c r="E95" s="49"/>
    </row>
    <row r="96" spans="1:5">
      <c r="A96" s="49"/>
      <c r="B96" s="49"/>
      <c r="C96" s="49"/>
      <c r="D96" s="49"/>
      <c r="E96" s="49"/>
    </row>
    <row r="97" spans="1:5">
      <c r="A97" s="49"/>
      <c r="B97" s="49"/>
      <c r="C97" s="49"/>
      <c r="D97" s="49"/>
      <c r="E97" s="49"/>
    </row>
    <row r="98" spans="1:5">
      <c r="A98" s="49"/>
      <c r="B98" s="49"/>
      <c r="C98" s="49"/>
      <c r="D98" s="49"/>
      <c r="E98" s="49"/>
    </row>
    <row r="99" spans="1:5">
      <c r="A99" s="49"/>
      <c r="B99" s="49"/>
      <c r="C99" s="49"/>
      <c r="D99" s="49"/>
      <c r="E99" s="49"/>
    </row>
    <row r="100" spans="1:5">
      <c r="A100" s="49"/>
      <c r="B100" s="49"/>
      <c r="C100" s="49"/>
      <c r="D100" s="49"/>
      <c r="E100" s="49"/>
    </row>
    <row r="101" spans="1:5">
      <c r="A101" s="49"/>
      <c r="B101" s="49"/>
      <c r="C101" s="49"/>
      <c r="D101" s="49"/>
      <c r="E101" s="49"/>
    </row>
    <row r="102" spans="1:5">
      <c r="A102" s="49"/>
      <c r="B102" s="49"/>
      <c r="C102" s="49"/>
      <c r="D102" s="49"/>
      <c r="E102" s="49"/>
    </row>
    <row r="103" spans="1:5">
      <c r="A103" s="49"/>
      <c r="B103" s="49"/>
      <c r="C103" s="49"/>
      <c r="D103" s="49"/>
      <c r="E103" s="49"/>
    </row>
    <row r="104" spans="1:5">
      <c r="A104" s="49"/>
      <c r="B104" s="49"/>
      <c r="C104" s="49"/>
      <c r="D104" s="49"/>
      <c r="E104" s="49"/>
    </row>
    <row r="105" spans="1:5">
      <c r="A105" s="49"/>
      <c r="B105" s="49"/>
      <c r="C105" s="49"/>
      <c r="D105" s="49"/>
      <c r="E105" s="49"/>
    </row>
    <row r="106" spans="1:5">
      <c r="A106" s="49"/>
      <c r="B106" s="49"/>
      <c r="C106" s="49"/>
      <c r="D106" s="49"/>
      <c r="E106" s="49"/>
    </row>
    <row r="107" spans="1:5">
      <c r="A107" s="49"/>
      <c r="B107" s="49"/>
      <c r="C107" s="49"/>
      <c r="D107" s="49"/>
      <c r="E107" s="49"/>
    </row>
    <row r="108" spans="1:5">
      <c r="A108" s="49"/>
      <c r="B108" s="49"/>
      <c r="C108" s="49"/>
      <c r="D108" s="49"/>
      <c r="E108" s="49"/>
    </row>
    <row r="109" spans="1:5">
      <c r="A109" s="49"/>
      <c r="B109" s="49"/>
      <c r="C109" s="49"/>
      <c r="D109" s="49"/>
      <c r="E109" s="49"/>
    </row>
    <row r="110" spans="1:5">
      <c r="A110" s="49"/>
      <c r="B110" s="49"/>
      <c r="C110" s="49"/>
      <c r="D110" s="49"/>
      <c r="E110" s="49"/>
    </row>
    <row r="111" spans="1:5">
      <c r="A111" s="49"/>
      <c r="B111" s="49"/>
      <c r="C111" s="49"/>
      <c r="D111" s="49"/>
      <c r="E111" s="49"/>
    </row>
    <row r="112" spans="1:5">
      <c r="A112" s="49"/>
      <c r="B112" s="49"/>
      <c r="C112" s="49"/>
      <c r="D112" s="49"/>
      <c r="E112" s="49"/>
    </row>
    <row r="113" spans="1:5">
      <c r="A113" s="49"/>
      <c r="B113" s="49"/>
      <c r="C113" s="49"/>
      <c r="D113" s="49"/>
      <c r="E113" s="49"/>
    </row>
    <row r="114" spans="1:5">
      <c r="A114" s="49"/>
      <c r="B114" s="49"/>
      <c r="C114" s="49"/>
      <c r="D114" s="49"/>
      <c r="E114" s="49"/>
    </row>
    <row r="115" spans="1:5">
      <c r="A115" s="49"/>
      <c r="B115" s="49"/>
      <c r="C115" s="49"/>
      <c r="D115" s="49"/>
      <c r="E115" s="49"/>
    </row>
    <row r="116" spans="1:5">
      <c r="A116" s="49"/>
      <c r="B116" s="49"/>
      <c r="C116" s="49"/>
      <c r="D116" s="49"/>
      <c r="E116" s="49"/>
    </row>
    <row r="117" spans="1:5">
      <c r="A117" s="49"/>
      <c r="B117" s="49"/>
      <c r="C117" s="49"/>
      <c r="D117" s="49"/>
      <c r="E117" s="49"/>
    </row>
    <row r="118" spans="1:5">
      <c r="A118" s="49"/>
      <c r="B118" s="49"/>
      <c r="C118" s="49"/>
      <c r="D118" s="49"/>
      <c r="E118" s="49"/>
    </row>
    <row r="119" spans="1:5">
      <c r="A119" s="49"/>
      <c r="B119" s="49"/>
      <c r="C119" s="49"/>
      <c r="D119" s="49"/>
      <c r="E119" s="49"/>
    </row>
    <row r="120" spans="1:5">
      <c r="A120" s="49"/>
      <c r="B120" s="49"/>
      <c r="C120" s="49"/>
      <c r="D120" s="49"/>
      <c r="E120" s="49"/>
    </row>
    <row r="121" spans="1:5">
      <c r="A121" s="49"/>
      <c r="B121" s="49"/>
      <c r="C121" s="49"/>
      <c r="D121" s="49"/>
      <c r="E121" s="49"/>
    </row>
    <row r="122" spans="1:5">
      <c r="A122" s="49"/>
      <c r="B122" s="49"/>
      <c r="C122" s="49"/>
      <c r="D122" s="49"/>
      <c r="E122" s="49"/>
    </row>
    <row r="123" spans="1:5">
      <c r="A123" s="49"/>
      <c r="B123" s="49"/>
      <c r="C123" s="49"/>
      <c r="D123" s="49"/>
      <c r="E123" s="49"/>
    </row>
    <row r="124" spans="1:5">
      <c r="A124" s="49"/>
      <c r="B124" s="49"/>
      <c r="C124" s="49"/>
      <c r="D124" s="49"/>
      <c r="E124" s="49"/>
    </row>
    <row r="125" spans="1:5">
      <c r="A125" s="49"/>
      <c r="B125" s="49"/>
      <c r="C125" s="49"/>
      <c r="D125" s="49"/>
      <c r="E125" s="49"/>
    </row>
    <row r="126" spans="1:5">
      <c r="A126" s="49"/>
      <c r="B126" s="49"/>
      <c r="C126" s="49"/>
      <c r="D126" s="49"/>
      <c r="E126" s="49"/>
    </row>
    <row r="127" spans="1:5">
      <c r="A127" s="49"/>
      <c r="B127" s="49"/>
      <c r="C127" s="49"/>
      <c r="D127" s="49"/>
      <c r="E127" s="49"/>
    </row>
    <row r="128" spans="1:5">
      <c r="A128" s="49"/>
      <c r="B128" s="49"/>
      <c r="C128" s="49"/>
      <c r="D128" s="49"/>
      <c r="E128" s="49"/>
    </row>
    <row r="129" spans="1:5">
      <c r="A129" s="49"/>
      <c r="B129" s="49"/>
      <c r="C129" s="49"/>
      <c r="D129" s="49"/>
      <c r="E129" s="49"/>
    </row>
    <row r="130" spans="1:5">
      <c r="A130" s="49"/>
      <c r="B130" s="49"/>
      <c r="C130" s="49"/>
      <c r="D130" s="49"/>
      <c r="E130" s="49"/>
    </row>
    <row r="131" spans="1:5">
      <c r="A131" s="49"/>
      <c r="B131" s="49"/>
      <c r="C131" s="49"/>
      <c r="D131" s="49"/>
      <c r="E131" s="49"/>
    </row>
    <row r="132" spans="1:5">
      <c r="A132" s="49"/>
      <c r="B132" s="49"/>
      <c r="C132" s="49"/>
      <c r="D132" s="49"/>
      <c r="E132" s="49"/>
    </row>
    <row r="133" spans="1:5">
      <c r="A133" s="49"/>
      <c r="B133" s="49"/>
      <c r="C133" s="49"/>
      <c r="D133" s="49"/>
      <c r="E133" s="49"/>
    </row>
    <row r="134" spans="1:5">
      <c r="A134" s="49"/>
      <c r="B134" s="49"/>
      <c r="C134" s="49"/>
      <c r="D134" s="49"/>
      <c r="E134" s="49"/>
    </row>
    <row r="135" spans="1:5">
      <c r="A135" s="49"/>
      <c r="B135" s="49"/>
      <c r="C135" s="49"/>
      <c r="D135" s="49"/>
      <c r="E135" s="49"/>
    </row>
    <row r="136" spans="1:5">
      <c r="A136" s="49"/>
      <c r="B136" s="49"/>
      <c r="C136" s="49"/>
      <c r="D136" s="49"/>
      <c r="E136" s="49"/>
    </row>
    <row r="137" spans="1:5">
      <c r="A137" s="49"/>
      <c r="B137" s="49"/>
      <c r="C137" s="49"/>
      <c r="D137" s="49"/>
      <c r="E137" s="49"/>
    </row>
    <row r="138" spans="1:5">
      <c r="A138" s="49"/>
      <c r="B138" s="49"/>
      <c r="C138" s="49"/>
      <c r="D138" s="49"/>
      <c r="E138" s="49"/>
    </row>
    <row r="139" spans="1:5">
      <c r="A139" s="49"/>
      <c r="B139" s="49"/>
      <c r="C139" s="49"/>
      <c r="D139" s="49"/>
      <c r="E139" s="49"/>
    </row>
    <row r="140" spans="1:5">
      <c r="A140" s="49"/>
      <c r="B140" s="49"/>
      <c r="C140" s="49"/>
      <c r="D140" s="49"/>
      <c r="E140" s="49"/>
    </row>
    <row r="141" spans="1:5">
      <c r="A141" s="49"/>
      <c r="B141" s="49"/>
      <c r="C141" s="49"/>
      <c r="D141" s="49"/>
      <c r="E141" s="49"/>
    </row>
    <row r="142" spans="1:5">
      <c r="A142" s="49"/>
      <c r="B142" s="49"/>
      <c r="C142" s="49"/>
      <c r="D142" s="49"/>
      <c r="E142" s="49"/>
    </row>
    <row r="143" spans="1:5">
      <c r="A143" s="49"/>
      <c r="B143" s="49"/>
      <c r="C143" s="49"/>
      <c r="D143" s="49"/>
      <c r="E143" s="49"/>
    </row>
    <row r="144" spans="1:5">
      <c r="A144" s="49"/>
      <c r="B144" s="49"/>
      <c r="C144" s="49"/>
      <c r="D144" s="49"/>
      <c r="E144" s="49"/>
    </row>
    <row r="145" spans="1:5">
      <c r="A145" s="49"/>
      <c r="B145" s="49"/>
      <c r="C145" s="49"/>
      <c r="D145" s="49"/>
      <c r="E145" s="49"/>
    </row>
    <row r="146" spans="1:5">
      <c r="A146" s="49"/>
      <c r="B146" s="49"/>
      <c r="C146" s="49"/>
      <c r="D146" s="49"/>
      <c r="E146" s="49"/>
    </row>
    <row r="147" spans="1:5">
      <c r="A147" s="49"/>
      <c r="B147" s="49"/>
      <c r="C147" s="49"/>
      <c r="D147" s="49"/>
      <c r="E147" s="49"/>
    </row>
    <row r="148" spans="1:5">
      <c r="A148" s="49"/>
      <c r="B148" s="49"/>
      <c r="C148" s="49"/>
      <c r="D148" s="49"/>
      <c r="E148" s="49"/>
    </row>
    <row r="149" spans="1:5">
      <c r="A149" s="49"/>
      <c r="B149" s="49"/>
      <c r="C149" s="49"/>
      <c r="D149" s="49"/>
      <c r="E149" s="49"/>
    </row>
    <row r="150" spans="1:5">
      <c r="A150" s="49"/>
      <c r="B150" s="49"/>
      <c r="C150" s="49"/>
      <c r="D150" s="49"/>
      <c r="E150" s="49"/>
    </row>
    <row r="151" spans="1:5">
      <c r="A151" s="49"/>
      <c r="B151" s="49"/>
      <c r="C151" s="49"/>
      <c r="D151" s="49"/>
      <c r="E151" s="49"/>
    </row>
    <row r="152" spans="1:5">
      <c r="A152" s="49"/>
      <c r="B152" s="49"/>
      <c r="C152" s="49"/>
      <c r="D152" s="49"/>
      <c r="E152" s="49"/>
    </row>
    <row r="153" spans="1:5">
      <c r="A153" s="49"/>
      <c r="B153" s="49"/>
      <c r="C153" s="49"/>
      <c r="D153" s="49"/>
      <c r="E153" s="49"/>
    </row>
    <row r="154" spans="1:5">
      <c r="A154" s="49"/>
      <c r="B154" s="49"/>
      <c r="C154" s="49"/>
      <c r="D154" s="49"/>
      <c r="E154" s="49"/>
    </row>
    <row r="155" spans="1:5">
      <c r="A155" s="49"/>
      <c r="B155" s="49"/>
      <c r="C155" s="49"/>
      <c r="D155" s="49"/>
      <c r="E155" s="49"/>
    </row>
    <row r="156" spans="1:5">
      <c r="A156" s="49"/>
      <c r="B156" s="49"/>
      <c r="C156" s="49"/>
      <c r="D156" s="49"/>
      <c r="E156" s="49"/>
    </row>
    <row r="157" spans="1:5">
      <c r="A157" s="49"/>
      <c r="B157" s="49"/>
      <c r="C157" s="49"/>
      <c r="D157" s="49"/>
      <c r="E157" s="49"/>
    </row>
    <row r="158" spans="1:5">
      <c r="A158" s="49"/>
      <c r="B158" s="49"/>
      <c r="C158" s="49"/>
      <c r="D158" s="49"/>
      <c r="E158" s="49"/>
    </row>
    <row r="159" spans="1:5">
      <c r="A159" s="49"/>
      <c r="B159" s="49"/>
      <c r="C159" s="49"/>
      <c r="D159" s="49"/>
      <c r="E159" s="49"/>
    </row>
    <row r="160" spans="1:5">
      <c r="A160" s="49"/>
      <c r="B160" s="49"/>
      <c r="C160" s="49"/>
      <c r="D160" s="49"/>
      <c r="E160" s="49"/>
    </row>
    <row r="161" spans="1:5">
      <c r="A161" s="49"/>
      <c r="B161" s="49"/>
      <c r="C161" s="49"/>
      <c r="D161" s="49"/>
      <c r="E161" s="49"/>
    </row>
    <row r="162" spans="1:5">
      <c r="A162" s="49"/>
      <c r="B162" s="49"/>
      <c r="C162" s="49"/>
      <c r="D162" s="49"/>
      <c r="E162" s="49"/>
    </row>
    <row r="163" spans="1:5">
      <c r="A163" s="49"/>
      <c r="B163" s="49"/>
      <c r="C163" s="49"/>
      <c r="D163" s="49"/>
      <c r="E163" s="49"/>
    </row>
    <row r="164" spans="1:5">
      <c r="A164" s="49"/>
      <c r="B164" s="49"/>
      <c r="C164" s="49"/>
      <c r="D164" s="49"/>
      <c r="E164" s="49"/>
    </row>
    <row r="165" spans="1:5">
      <c r="A165" s="49"/>
      <c r="B165" s="49"/>
      <c r="C165" s="49"/>
      <c r="D165" s="49"/>
      <c r="E165" s="49"/>
    </row>
    <row r="166" spans="1:5">
      <c r="A166" s="49"/>
      <c r="B166" s="49"/>
      <c r="C166" s="49"/>
      <c r="D166" s="49"/>
      <c r="E166" s="49"/>
    </row>
    <row r="167" spans="1:5">
      <c r="A167" s="49"/>
      <c r="B167" s="49"/>
      <c r="C167" s="49"/>
      <c r="D167" s="49"/>
      <c r="E167" s="49"/>
    </row>
    <row r="168" spans="1:5">
      <c r="A168" s="49"/>
      <c r="B168" s="49"/>
      <c r="C168" s="49"/>
      <c r="D168" s="49"/>
      <c r="E168" s="49"/>
    </row>
    <row r="169" spans="1:5">
      <c r="A169" s="49"/>
      <c r="B169" s="49"/>
      <c r="C169" s="49"/>
      <c r="D169" s="49"/>
      <c r="E169" s="49"/>
    </row>
    <row r="170" spans="1:5">
      <c r="A170" s="49"/>
      <c r="B170" s="49"/>
      <c r="C170" s="49"/>
      <c r="D170" s="49"/>
      <c r="E170" s="49"/>
    </row>
    <row r="171" spans="1:5">
      <c r="A171" s="49"/>
      <c r="B171" s="49"/>
      <c r="C171" s="49"/>
      <c r="D171" s="49"/>
      <c r="E171" s="49"/>
    </row>
    <row r="172" spans="1:5">
      <c r="A172" s="49"/>
      <c r="B172" s="49"/>
      <c r="C172" s="49"/>
      <c r="D172" s="49"/>
      <c r="E172" s="49"/>
    </row>
    <row r="173" spans="1:5">
      <c r="A173" s="49"/>
      <c r="B173" s="49"/>
      <c r="C173" s="49"/>
      <c r="D173" s="49"/>
      <c r="E173" s="49"/>
    </row>
    <row r="174" spans="1:5">
      <c r="A174" s="49"/>
      <c r="B174" s="49"/>
      <c r="C174" s="49"/>
      <c r="D174" s="49"/>
      <c r="E174" s="49"/>
    </row>
    <row r="175" spans="1:5">
      <c r="A175" s="49"/>
      <c r="B175" s="49"/>
      <c r="C175" s="49"/>
      <c r="D175" s="49"/>
      <c r="E175" s="49"/>
    </row>
    <row r="176" spans="1:5">
      <c r="A176" s="49"/>
      <c r="B176" s="49"/>
      <c r="C176" s="49"/>
      <c r="D176" s="49"/>
      <c r="E176" s="49"/>
    </row>
    <row r="177" spans="1:5">
      <c r="A177" s="49"/>
      <c r="B177" s="49"/>
      <c r="C177" s="49"/>
      <c r="D177" s="49"/>
      <c r="E177" s="49"/>
    </row>
    <row r="178" spans="1:5">
      <c r="A178" s="49"/>
      <c r="B178" s="49"/>
      <c r="C178" s="49"/>
      <c r="D178" s="49"/>
      <c r="E178" s="49"/>
    </row>
    <row r="179" spans="1:5">
      <c r="A179" s="49"/>
      <c r="B179" s="49"/>
      <c r="C179" s="49"/>
      <c r="D179" s="49"/>
      <c r="E179" s="49"/>
    </row>
    <row r="180" spans="1:5">
      <c r="A180" s="49"/>
      <c r="B180" s="49"/>
      <c r="C180" s="49"/>
      <c r="D180" s="49"/>
      <c r="E180" s="49"/>
    </row>
    <row r="181" spans="1:5">
      <c r="A181" s="49"/>
      <c r="B181" s="49"/>
      <c r="C181" s="49"/>
      <c r="D181" s="49"/>
      <c r="E181" s="49"/>
    </row>
    <row r="182" spans="1:5">
      <c r="A182" s="49"/>
      <c r="B182" s="49"/>
      <c r="C182" s="49"/>
      <c r="D182" s="49"/>
      <c r="E182" s="49"/>
    </row>
    <row r="183" spans="1:5">
      <c r="A183" s="49"/>
      <c r="B183" s="49"/>
      <c r="C183" s="49"/>
      <c r="D183" s="49"/>
      <c r="E183" s="49"/>
    </row>
    <row r="184" spans="1:5">
      <c r="A184" s="49"/>
      <c r="B184" s="49"/>
      <c r="C184" s="49"/>
      <c r="D184" s="49"/>
      <c r="E184" s="49"/>
    </row>
    <row r="185" spans="1:5">
      <c r="A185" s="49"/>
      <c r="B185" s="49"/>
      <c r="C185" s="49"/>
      <c r="D185" s="49"/>
      <c r="E185" s="49"/>
    </row>
    <row r="186" spans="1:5">
      <c r="A186" s="49"/>
      <c r="B186" s="49"/>
      <c r="C186" s="49"/>
      <c r="D186" s="49"/>
      <c r="E186" s="49"/>
    </row>
    <row r="187" spans="1:5">
      <c r="A187" s="49"/>
      <c r="B187" s="49"/>
      <c r="C187" s="49"/>
      <c r="D187" s="49"/>
      <c r="E187" s="49"/>
    </row>
    <row r="188" spans="1:5">
      <c r="A188" s="49"/>
      <c r="B188" s="49"/>
      <c r="C188" s="49"/>
      <c r="D188" s="49"/>
      <c r="E188" s="49"/>
    </row>
    <row r="189" spans="1:5">
      <c r="A189" s="49"/>
      <c r="B189" s="49"/>
      <c r="C189" s="49"/>
      <c r="D189" s="49"/>
      <c r="E189" s="49"/>
    </row>
    <row r="190" spans="1:5">
      <c r="A190" s="49"/>
      <c r="B190" s="49"/>
      <c r="C190" s="49"/>
      <c r="D190" s="49"/>
      <c r="E190" s="49"/>
    </row>
    <row r="191" spans="1:5">
      <c r="A191" s="49"/>
      <c r="B191" s="49"/>
      <c r="C191" s="49"/>
      <c r="D191" s="49"/>
      <c r="E191" s="49"/>
    </row>
    <row r="192" spans="1:5">
      <c r="A192" s="49"/>
      <c r="B192" s="49"/>
      <c r="C192" s="49"/>
      <c r="D192" s="49"/>
      <c r="E192" s="49"/>
    </row>
    <row r="193" spans="1:5">
      <c r="A193" s="49"/>
      <c r="B193" s="49"/>
      <c r="C193" s="49"/>
      <c r="D193" s="49"/>
      <c r="E193" s="49"/>
    </row>
    <row r="194" spans="1:5">
      <c r="A194" s="49"/>
      <c r="B194" s="49"/>
      <c r="C194" s="49"/>
      <c r="D194" s="49"/>
      <c r="E194" s="49"/>
    </row>
    <row r="195" spans="1:5">
      <c r="A195" s="49"/>
      <c r="B195" s="49"/>
      <c r="C195" s="49"/>
      <c r="D195" s="49"/>
      <c r="E195" s="49"/>
    </row>
    <row r="196" spans="1:5">
      <c r="A196" s="49"/>
      <c r="B196" s="49"/>
      <c r="C196" s="49"/>
      <c r="D196" s="49"/>
      <c r="E196" s="49"/>
    </row>
    <row r="197" spans="1:5">
      <c r="A197" s="49"/>
      <c r="B197" s="49"/>
      <c r="C197" s="49"/>
      <c r="D197" s="49"/>
      <c r="E197" s="49"/>
    </row>
    <row r="198" spans="1:5">
      <c r="A198" s="49"/>
      <c r="B198" s="49"/>
      <c r="C198" s="49"/>
      <c r="D198" s="49"/>
      <c r="E198" s="49"/>
    </row>
    <row r="199" spans="1:5">
      <c r="A199" s="49"/>
      <c r="B199" s="49"/>
      <c r="C199" s="49"/>
      <c r="D199" s="49"/>
      <c r="E199" s="49"/>
    </row>
    <row r="200" spans="1:5">
      <c r="A200" s="49"/>
      <c r="B200" s="49"/>
      <c r="C200" s="49"/>
      <c r="D200" s="49"/>
      <c r="E200" s="49"/>
    </row>
    <row r="201" spans="1:5">
      <c r="A201" s="49"/>
      <c r="B201" s="49"/>
      <c r="C201" s="49"/>
      <c r="D201" s="49"/>
      <c r="E201" s="49"/>
    </row>
    <row r="202" spans="1:5">
      <c r="A202" s="49"/>
      <c r="B202" s="49"/>
      <c r="C202" s="49"/>
      <c r="D202" s="49"/>
      <c r="E202" s="49"/>
    </row>
    <row r="203" spans="1:5">
      <c r="A203" s="49"/>
      <c r="B203" s="49"/>
      <c r="C203" s="49"/>
      <c r="D203" s="49"/>
      <c r="E203" s="49"/>
    </row>
    <row r="204" spans="1:5">
      <c r="A204" s="49"/>
      <c r="B204" s="49"/>
      <c r="C204" s="49"/>
      <c r="D204" s="49"/>
      <c r="E204" s="49"/>
    </row>
    <row r="205" spans="1:5">
      <c r="A205" s="49"/>
      <c r="B205" s="49"/>
      <c r="C205" s="49"/>
      <c r="D205" s="49"/>
      <c r="E205" s="49"/>
    </row>
    <row r="206" spans="1:5">
      <c r="A206" s="49"/>
      <c r="B206" s="49"/>
      <c r="C206" s="49"/>
      <c r="D206" s="49"/>
      <c r="E206" s="49"/>
    </row>
    <row r="207" spans="1:5">
      <c r="A207" s="49"/>
      <c r="B207" s="49"/>
      <c r="C207" s="49"/>
      <c r="D207" s="49"/>
      <c r="E207" s="49"/>
    </row>
    <row r="208" spans="1:5">
      <c r="A208" s="49"/>
      <c r="B208" s="49"/>
      <c r="C208" s="49"/>
      <c r="D208" s="49"/>
      <c r="E208" s="49"/>
    </row>
    <row r="209" spans="1:5">
      <c r="A209" s="49"/>
      <c r="B209" s="49"/>
      <c r="C209" s="49"/>
      <c r="D209" s="49"/>
      <c r="E209" s="49"/>
    </row>
    <row r="210" spans="1:5">
      <c r="A210" s="49"/>
      <c r="B210" s="49"/>
      <c r="C210" s="49"/>
      <c r="D210" s="49"/>
      <c r="E210" s="49"/>
    </row>
    <row r="211" spans="1:5">
      <c r="A211" s="49"/>
      <c r="B211" s="49"/>
      <c r="C211" s="49"/>
      <c r="D211" s="49"/>
      <c r="E211" s="49"/>
    </row>
    <row r="212" spans="1:5">
      <c r="A212" s="49"/>
      <c r="B212" s="49"/>
      <c r="C212" s="49"/>
      <c r="D212" s="49"/>
      <c r="E212" s="49"/>
    </row>
    <row r="213" spans="1:5">
      <c r="A213" s="49"/>
      <c r="B213" s="49"/>
      <c r="C213" s="49"/>
      <c r="D213" s="49"/>
      <c r="E213" s="49"/>
    </row>
    <row r="214" spans="1:5">
      <c r="A214" s="49"/>
      <c r="B214" s="49"/>
      <c r="C214" s="49"/>
      <c r="D214" s="49"/>
      <c r="E214" s="49"/>
    </row>
    <row r="215" spans="1:5">
      <c r="A215" s="49"/>
      <c r="B215" s="49"/>
      <c r="C215" s="49"/>
      <c r="D215" s="49"/>
      <c r="E215" s="49"/>
    </row>
    <row r="216" spans="1:5">
      <c r="A216" s="49"/>
      <c r="B216" s="49"/>
      <c r="C216" s="49"/>
      <c r="D216" s="49"/>
      <c r="E216" s="49"/>
    </row>
    <row r="217" spans="1:5">
      <c r="A217" s="49"/>
      <c r="B217" s="49"/>
      <c r="C217" s="49"/>
      <c r="D217" s="49"/>
      <c r="E217" s="49"/>
    </row>
    <row r="218" spans="1:5">
      <c r="A218" s="49"/>
      <c r="B218" s="49"/>
      <c r="C218" s="49"/>
      <c r="D218" s="49"/>
      <c r="E218" s="49"/>
    </row>
    <row r="219" spans="1:5">
      <c r="A219" s="49"/>
      <c r="B219" s="49"/>
      <c r="C219" s="49"/>
      <c r="D219" s="49"/>
      <c r="E219" s="49"/>
    </row>
    <row r="220" spans="1:5">
      <c r="A220" s="49"/>
      <c r="B220" s="49"/>
      <c r="C220" s="49"/>
      <c r="D220" s="49"/>
      <c r="E220" s="49"/>
    </row>
    <row r="221" spans="1:5">
      <c r="A221" s="49"/>
      <c r="B221" s="49"/>
      <c r="C221" s="49"/>
      <c r="D221" s="49"/>
      <c r="E221" s="49"/>
    </row>
    <row r="222" spans="1:5">
      <c r="A222" s="49"/>
      <c r="B222" s="49"/>
      <c r="C222" s="49"/>
      <c r="D222" s="49"/>
      <c r="E222" s="49"/>
    </row>
    <row r="223" spans="1:5">
      <c r="A223" s="49"/>
      <c r="B223" s="49"/>
      <c r="C223" s="49"/>
      <c r="D223" s="49"/>
      <c r="E223" s="49"/>
    </row>
    <row r="224" spans="1:5">
      <c r="A224" s="49"/>
      <c r="B224" s="49"/>
      <c r="C224" s="49"/>
      <c r="D224" s="49"/>
      <c r="E224" s="49"/>
    </row>
    <row r="225" spans="1:5">
      <c r="A225" s="49"/>
      <c r="B225" s="49"/>
      <c r="C225" s="49"/>
      <c r="D225" s="49"/>
      <c r="E225" s="49"/>
    </row>
    <row r="226" spans="1:5">
      <c r="A226" s="49"/>
      <c r="B226" s="49"/>
      <c r="C226" s="49"/>
      <c r="D226" s="49"/>
      <c r="E226" s="49"/>
    </row>
    <row r="227" spans="1:5">
      <c r="A227" s="49"/>
      <c r="B227" s="49"/>
      <c r="C227" s="49"/>
      <c r="D227" s="49"/>
      <c r="E227" s="49"/>
    </row>
    <row r="228" spans="1:5">
      <c r="A228" s="49"/>
      <c r="B228" s="49"/>
      <c r="C228" s="49"/>
      <c r="D228" s="49"/>
      <c r="E228" s="49"/>
    </row>
    <row r="229" spans="1:5">
      <c r="A229" s="49"/>
      <c r="B229" s="49"/>
      <c r="C229" s="49"/>
      <c r="D229" s="49"/>
      <c r="E229" s="49"/>
    </row>
    <row r="230" spans="1:5">
      <c r="A230" s="49"/>
      <c r="B230" s="49"/>
      <c r="C230" s="49"/>
      <c r="D230" s="49"/>
      <c r="E230" s="49"/>
    </row>
    <row r="231" spans="1:5">
      <c r="A231" s="49"/>
      <c r="B231" s="49"/>
      <c r="C231" s="49"/>
      <c r="D231" s="49"/>
      <c r="E231" s="49"/>
    </row>
    <row r="232" spans="1:5">
      <c r="A232" s="49"/>
      <c r="B232" s="49"/>
      <c r="C232" s="49"/>
      <c r="D232" s="49"/>
      <c r="E232" s="49"/>
    </row>
    <row r="233" spans="1:5">
      <c r="A233" s="49"/>
      <c r="B233" s="49"/>
      <c r="C233" s="49"/>
      <c r="D233" s="49"/>
      <c r="E233" s="49"/>
    </row>
    <row r="234" spans="1:5">
      <c r="A234" s="49"/>
      <c r="B234" s="49"/>
      <c r="C234" s="49"/>
      <c r="D234" s="49"/>
      <c r="E234" s="49"/>
    </row>
    <row r="235" spans="1:5">
      <c r="A235" s="49"/>
      <c r="B235" s="49"/>
      <c r="C235" s="49"/>
      <c r="D235" s="49"/>
      <c r="E235" s="49"/>
    </row>
    <row r="236" spans="1:5">
      <c r="A236" s="49"/>
      <c r="B236" s="49"/>
      <c r="C236" s="49"/>
      <c r="D236" s="49"/>
      <c r="E236" s="49"/>
    </row>
    <row r="237" spans="1:5">
      <c r="A237" s="49"/>
      <c r="B237" s="49"/>
      <c r="C237" s="49"/>
      <c r="D237" s="49"/>
      <c r="E237" s="49"/>
    </row>
    <row r="238" spans="1:5">
      <c r="A238" s="49"/>
      <c r="B238" s="49"/>
      <c r="C238" s="49"/>
      <c r="D238" s="49"/>
      <c r="E238" s="49"/>
    </row>
    <row r="239" spans="1:5">
      <c r="A239" s="49"/>
      <c r="B239" s="49"/>
      <c r="C239" s="49"/>
      <c r="D239" s="49"/>
      <c r="E239" s="49"/>
    </row>
    <row r="240" spans="1:5">
      <c r="A240" s="49"/>
      <c r="B240" s="49"/>
      <c r="C240" s="49"/>
      <c r="D240" s="49"/>
      <c r="E240" s="49"/>
    </row>
    <row r="241" spans="1:5">
      <c r="A241" s="49"/>
      <c r="B241" s="49"/>
      <c r="C241" s="49"/>
      <c r="D241" s="49"/>
      <c r="E241" s="49"/>
    </row>
    <row r="242" spans="1:5">
      <c r="A242" s="49"/>
      <c r="B242" s="49"/>
      <c r="C242" s="49"/>
      <c r="D242" s="49"/>
      <c r="E242" s="49"/>
    </row>
    <row r="243" spans="1:5">
      <c r="A243" s="49"/>
      <c r="B243" s="49"/>
      <c r="C243" s="49"/>
      <c r="D243" s="49"/>
      <c r="E243" s="49"/>
    </row>
    <row r="244" spans="1:5">
      <c r="A244" s="49"/>
      <c r="B244" s="49"/>
      <c r="C244" s="49"/>
      <c r="D244" s="49"/>
      <c r="E244" s="49"/>
    </row>
    <row r="245" spans="1:5">
      <c r="A245" s="49"/>
      <c r="B245" s="49"/>
      <c r="C245" s="49"/>
      <c r="D245" s="49"/>
      <c r="E245" s="49"/>
    </row>
    <row r="246" spans="1:5">
      <c r="A246" s="49"/>
      <c r="B246" s="49"/>
      <c r="C246" s="49"/>
      <c r="D246" s="49"/>
      <c r="E246" s="49"/>
    </row>
    <row r="247" spans="1:5">
      <c r="A247" s="49"/>
      <c r="B247" s="49"/>
      <c r="C247" s="49"/>
      <c r="D247" s="49"/>
      <c r="E247" s="49"/>
    </row>
    <row r="248" spans="1:5">
      <c r="A248" s="49"/>
      <c r="B248" s="49"/>
      <c r="C248" s="49"/>
      <c r="D248" s="49"/>
      <c r="E248" s="49"/>
    </row>
    <row r="249" spans="1:5">
      <c r="A249" s="49"/>
      <c r="B249" s="49"/>
      <c r="C249" s="49"/>
      <c r="D249" s="49"/>
      <c r="E249" s="49"/>
    </row>
    <row r="250" spans="1:5">
      <c r="A250" s="49"/>
      <c r="B250" s="49"/>
      <c r="C250" s="49"/>
      <c r="D250" s="49"/>
      <c r="E250" s="49"/>
    </row>
    <row r="251" spans="1:5">
      <c r="A251" s="49"/>
      <c r="B251" s="49"/>
      <c r="C251" s="49"/>
      <c r="D251" s="49"/>
      <c r="E251" s="49"/>
    </row>
    <row r="252" spans="1:5">
      <c r="A252" s="49"/>
      <c r="B252" s="49"/>
      <c r="C252" s="49"/>
      <c r="D252" s="49"/>
      <c r="E252" s="49"/>
    </row>
    <row r="253" spans="1:5">
      <c r="A253" s="49"/>
      <c r="B253" s="49"/>
      <c r="C253" s="49"/>
      <c r="D253" s="49"/>
      <c r="E253" s="49"/>
    </row>
    <row r="254" spans="1:5">
      <c r="A254" s="49"/>
      <c r="B254" s="49"/>
      <c r="C254" s="49"/>
      <c r="D254" s="49"/>
      <c r="E254" s="49"/>
    </row>
    <row r="255" spans="1:5">
      <c r="A255" s="49"/>
      <c r="B255" s="49"/>
      <c r="C255" s="49"/>
      <c r="D255" s="49"/>
      <c r="E255" s="49"/>
    </row>
    <row r="256" spans="1:5">
      <c r="A256" s="49"/>
      <c r="B256" s="49"/>
      <c r="C256" s="49"/>
      <c r="D256" s="49"/>
      <c r="E256" s="49"/>
    </row>
    <row r="257" spans="1:5">
      <c r="A257" s="49"/>
      <c r="B257" s="49"/>
      <c r="C257" s="49"/>
      <c r="D257" s="49"/>
      <c r="E257" s="49"/>
    </row>
    <row r="258" spans="1:5">
      <c r="A258" s="49"/>
      <c r="B258" s="49"/>
      <c r="C258" s="49"/>
      <c r="D258" s="49"/>
      <c r="E258" s="49"/>
    </row>
    <row r="259" spans="1:5">
      <c r="A259" s="49"/>
      <c r="B259" s="49"/>
      <c r="C259" s="49"/>
      <c r="D259" s="49"/>
      <c r="E259" s="49"/>
    </row>
    <row r="260" spans="1:5">
      <c r="A260" s="49"/>
      <c r="B260" s="49"/>
      <c r="C260" s="49"/>
      <c r="D260" s="49"/>
      <c r="E260" s="49"/>
    </row>
    <row r="261" spans="1:5">
      <c r="A261" s="49"/>
      <c r="B261" s="49"/>
      <c r="C261" s="49"/>
      <c r="D261" s="49"/>
      <c r="E261" s="49"/>
    </row>
    <row r="262" spans="1:5">
      <c r="A262" s="49"/>
      <c r="B262" s="49"/>
      <c r="C262" s="49"/>
      <c r="D262" s="49"/>
      <c r="E262" s="49"/>
    </row>
    <row r="263" spans="1:5">
      <c r="A263" s="49"/>
      <c r="B263" s="49"/>
      <c r="C263" s="49"/>
      <c r="D263" s="49"/>
      <c r="E263" s="49"/>
    </row>
    <row r="264" spans="1:5">
      <c r="A264" s="49"/>
      <c r="B264" s="49"/>
      <c r="C264" s="49"/>
      <c r="D264" s="49"/>
      <c r="E264" s="49"/>
    </row>
  </sheetData>
  <mergeCells count="10">
    <mergeCell ref="D5:D6"/>
    <mergeCell ref="E5:E6"/>
    <mergeCell ref="B12:C12"/>
    <mergeCell ref="B7:C7"/>
    <mergeCell ref="B90:C90"/>
    <mergeCell ref="B51:C51"/>
    <mergeCell ref="B37:C37"/>
    <mergeCell ref="B44:C44"/>
    <mergeCell ref="A5:A6"/>
    <mergeCell ref="C5:C6"/>
  </mergeCells>
  <phoneticPr fontId="22" type="noConversion"/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C00000"/>
  </sheetPr>
  <dimension ref="A1:AH149"/>
  <sheetViews>
    <sheetView workbookViewId="0">
      <pane xSplit="4" ySplit="5" topLeftCell="E120" activePane="bottomRight" state="frozenSplit"/>
      <selection activeCell="E15" sqref="E15"/>
      <selection pane="topRight" activeCell="E15" sqref="E15"/>
      <selection pane="bottomLeft" activeCell="E15" sqref="E15"/>
      <selection pane="bottomRight" activeCell="E61" sqref="E61"/>
    </sheetView>
  </sheetViews>
  <sheetFormatPr defaultColWidth="8.5703125" defaultRowHeight="15" customHeight="1"/>
  <cols>
    <col min="1" max="1" width="5.5703125" style="1" customWidth="1"/>
    <col min="2" max="3" width="11.85546875" style="1" hidden="1" customWidth="1"/>
    <col min="4" max="4" width="11.7109375" style="1" customWidth="1"/>
    <col min="5" max="5" width="40.28515625" style="1" customWidth="1"/>
    <col min="6" max="6" width="8" style="1" customWidth="1"/>
    <col min="7" max="7" width="6.7109375" style="1" hidden="1" customWidth="1"/>
    <col min="8" max="10" width="8.5703125" style="1" hidden="1" customWidth="1"/>
    <col min="11" max="11" width="6.140625" style="1" hidden="1" customWidth="1"/>
    <col min="12" max="12" width="8" style="1" hidden="1" customWidth="1"/>
    <col min="13" max="13" width="12" style="1" customWidth="1"/>
    <col min="14" max="14" width="10.7109375" style="1" customWidth="1"/>
    <col min="15" max="15" width="9.28515625" style="1" hidden="1" customWidth="1"/>
    <col min="16" max="17" width="10.7109375" style="1" customWidth="1"/>
    <col min="18" max="18" width="13.5703125" style="1" customWidth="1"/>
    <col min="19" max="19" width="10.7109375" style="1" hidden="1" customWidth="1"/>
    <col min="20" max="21" width="13.5703125" style="1" customWidth="1"/>
    <col min="22" max="24" width="6.7109375" style="1" customWidth="1"/>
    <col min="25" max="25" width="14.28515625" style="1" hidden="1" customWidth="1"/>
    <col min="26" max="26" width="11" style="1" hidden="1" customWidth="1"/>
    <col min="27" max="27" width="13.42578125" style="1" hidden="1" customWidth="1"/>
    <col min="28" max="29" width="10.7109375" style="1" hidden="1" customWidth="1"/>
    <col min="30" max="30" width="11.7109375" style="1" hidden="1" customWidth="1"/>
    <col min="31" max="31" width="8.7109375" style="1" hidden="1" customWidth="1"/>
    <col min="32" max="32" width="6.140625" style="1" hidden="1" customWidth="1"/>
    <col min="33" max="33" width="7.140625" style="1" hidden="1" customWidth="1"/>
    <col min="34" max="34" width="7" style="1" hidden="1" customWidth="1"/>
    <col min="35" max="16384" width="8.5703125" style="1"/>
  </cols>
  <sheetData>
    <row r="1" spans="1:34" ht="24.75" customHeight="1">
      <c r="A1" s="104" t="s">
        <v>69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</row>
    <row r="2" spans="1:34" ht="30" customHeight="1">
      <c r="A2" s="106" t="s">
        <v>70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</row>
    <row r="3" spans="1:34" ht="26.25" customHeight="1">
      <c r="A3" s="107" t="s">
        <v>71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</row>
    <row r="4" spans="1:34" ht="15" customHeight="1">
      <c r="A4" s="108" t="s">
        <v>72</v>
      </c>
      <c r="B4" s="102" t="s">
        <v>73</v>
      </c>
      <c r="C4" s="102"/>
      <c r="D4" s="103"/>
      <c r="E4" s="100" t="s">
        <v>74</v>
      </c>
      <c r="F4" s="100" t="s">
        <v>75</v>
      </c>
      <c r="G4" s="2" t="s">
        <v>76</v>
      </c>
      <c r="H4" s="102" t="s">
        <v>77</v>
      </c>
      <c r="I4" s="102"/>
      <c r="J4" s="103"/>
      <c r="K4" s="2" t="s">
        <v>78</v>
      </c>
      <c r="L4" s="2" t="s">
        <v>79</v>
      </c>
      <c r="M4" s="100" t="s">
        <v>80</v>
      </c>
      <c r="N4" s="102" t="s">
        <v>81</v>
      </c>
      <c r="O4" s="102"/>
      <c r="P4" s="102"/>
      <c r="Q4" s="103"/>
      <c r="R4" s="102" t="s">
        <v>82</v>
      </c>
      <c r="S4" s="102"/>
      <c r="T4" s="102"/>
      <c r="U4" s="103"/>
      <c r="V4" s="102" t="s">
        <v>83</v>
      </c>
      <c r="W4" s="102"/>
      <c r="X4" s="103"/>
      <c r="Y4" s="1" t="s">
        <v>84</v>
      </c>
      <c r="AA4" s="1" t="s">
        <v>85</v>
      </c>
      <c r="AD4" s="1" t="s">
        <v>86</v>
      </c>
      <c r="AG4" s="1" t="s">
        <v>87</v>
      </c>
    </row>
    <row r="5" spans="1:34" ht="15" customHeight="1">
      <c r="A5" s="109"/>
      <c r="B5" s="3" t="s">
        <v>88</v>
      </c>
      <c r="C5" s="3" t="s">
        <v>89</v>
      </c>
      <c r="D5" s="3" t="s">
        <v>81</v>
      </c>
      <c r="E5" s="101"/>
      <c r="F5" s="101"/>
      <c r="G5" s="3" t="s">
        <v>90</v>
      </c>
      <c r="H5" s="3" t="s">
        <v>91</v>
      </c>
      <c r="I5" s="3" t="s">
        <v>92</v>
      </c>
      <c r="J5" s="3" t="s">
        <v>93</v>
      </c>
      <c r="K5" s="3" t="s">
        <v>94</v>
      </c>
      <c r="L5" s="3" t="s">
        <v>95</v>
      </c>
      <c r="M5" s="101"/>
      <c r="N5" s="3" t="s">
        <v>96</v>
      </c>
      <c r="O5" s="3" t="s">
        <v>97</v>
      </c>
      <c r="P5" s="3" t="s">
        <v>98</v>
      </c>
      <c r="Q5" s="3" t="s">
        <v>99</v>
      </c>
      <c r="R5" s="3" t="s">
        <v>96</v>
      </c>
      <c r="S5" s="3" t="s">
        <v>97</v>
      </c>
      <c r="T5" s="3" t="s">
        <v>98</v>
      </c>
      <c r="U5" s="3" t="s">
        <v>100</v>
      </c>
      <c r="V5" s="3" t="s">
        <v>101</v>
      </c>
      <c r="W5" s="3" t="s">
        <v>102</v>
      </c>
      <c r="X5" s="3" t="s">
        <v>103</v>
      </c>
      <c r="Y5" s="1" t="s">
        <v>81</v>
      </c>
      <c r="Z5" s="1" t="s">
        <v>104</v>
      </c>
      <c r="AA5" s="1" t="s">
        <v>96</v>
      </c>
      <c r="AB5" s="1" t="s">
        <v>98</v>
      </c>
      <c r="AC5" s="1" t="s">
        <v>99</v>
      </c>
      <c r="AD5" s="1" t="s">
        <v>96</v>
      </c>
      <c r="AE5" s="1" t="s">
        <v>98</v>
      </c>
      <c r="AF5" s="1" t="s">
        <v>99</v>
      </c>
      <c r="AG5" s="1" t="s">
        <v>105</v>
      </c>
      <c r="AH5" s="1" t="s">
        <v>106</v>
      </c>
    </row>
    <row r="6" spans="1:34" ht="18.75" customHeight="1">
      <c r="A6" s="4"/>
      <c r="B6" s="5"/>
      <c r="C6" s="5"/>
      <c r="D6" s="6" t="s">
        <v>107</v>
      </c>
      <c r="E6" s="6" t="s">
        <v>108</v>
      </c>
      <c r="F6" s="6"/>
      <c r="G6" s="7"/>
      <c r="H6" s="7"/>
      <c r="I6" s="7"/>
      <c r="J6" s="7"/>
      <c r="K6" s="7"/>
      <c r="L6" s="7"/>
      <c r="M6" s="8"/>
      <c r="N6" s="8"/>
      <c r="O6" s="9"/>
      <c r="P6" s="8"/>
      <c r="Q6" s="8"/>
      <c r="R6" s="8"/>
      <c r="S6" s="9"/>
      <c r="T6" s="8"/>
      <c r="U6" s="8"/>
      <c r="V6" s="8"/>
      <c r="W6" s="8"/>
      <c r="X6" s="8"/>
    </row>
    <row r="7" spans="1:34" ht="18.75" customHeight="1">
      <c r="A7" s="4"/>
      <c r="B7" s="10"/>
      <c r="C7" s="10"/>
      <c r="D7" s="11" t="s">
        <v>109</v>
      </c>
      <c r="E7" s="11" t="s">
        <v>110</v>
      </c>
      <c r="F7" s="11"/>
      <c r="G7" s="12"/>
      <c r="H7" s="12"/>
      <c r="I7" s="12"/>
      <c r="J7" s="12"/>
      <c r="K7" s="12"/>
      <c r="L7" s="12"/>
      <c r="M7" s="13"/>
      <c r="N7" s="14"/>
      <c r="O7" s="9"/>
      <c r="P7" s="14"/>
      <c r="Q7" s="14"/>
      <c r="R7" s="14"/>
      <c r="S7" s="9"/>
      <c r="T7" s="14"/>
      <c r="U7" s="14"/>
      <c r="V7" s="14"/>
      <c r="W7" s="14"/>
      <c r="X7" s="14"/>
      <c r="Y7" s="15"/>
      <c r="Z7" s="15"/>
      <c r="AA7" s="15"/>
      <c r="AB7" s="15"/>
      <c r="AC7" s="15"/>
      <c r="AD7" s="15"/>
      <c r="AE7" s="15"/>
      <c r="AF7" s="15"/>
      <c r="AG7" s="15"/>
      <c r="AH7" s="15"/>
    </row>
    <row r="8" spans="1:34" ht="16.5" customHeight="1">
      <c r="A8" s="4">
        <v>1</v>
      </c>
      <c r="B8" s="5" t="s">
        <v>111</v>
      </c>
      <c r="C8" s="5" t="s">
        <v>112</v>
      </c>
      <c r="D8" s="10" t="s">
        <v>113</v>
      </c>
      <c r="E8" s="16" t="s">
        <v>114</v>
      </c>
      <c r="F8" s="10" t="s">
        <v>115</v>
      </c>
      <c r="G8" s="7"/>
      <c r="H8" s="7"/>
      <c r="I8" s="7"/>
      <c r="J8" s="7"/>
      <c r="K8" s="7"/>
      <c r="L8" s="7"/>
      <c r="M8" s="17">
        <f>ROUND(SUM(L8:L11),4)</f>
        <v>326.45620000000002</v>
      </c>
      <c r="N8" s="9">
        <v>420977</v>
      </c>
      <c r="O8" s="9">
        <v>0</v>
      </c>
      <c r="P8" s="9">
        <v>66652</v>
      </c>
      <c r="Q8" s="9">
        <v>25161</v>
      </c>
      <c r="R8" s="9">
        <f>ROUND(ROUND(M8,4)*N8,1)</f>
        <v>137430551.69999999</v>
      </c>
      <c r="S8" s="9">
        <f>ROUND(ROUND(M8,4)*O8,1)</f>
        <v>0</v>
      </c>
      <c r="T8" s="9">
        <f>ROUND(ROUND(M8,4)*P8,1)</f>
        <v>21758958.600000001</v>
      </c>
      <c r="U8" s="9">
        <f>ROUND(ROUND(M8,4)*Q8,1)</f>
        <v>8213964.4000000004</v>
      </c>
      <c r="V8" s="18"/>
      <c r="W8" s="18"/>
      <c r="X8" s="18"/>
      <c r="Y8" s="1" t="s">
        <v>116</v>
      </c>
      <c r="Z8" s="1" t="s">
        <v>117</v>
      </c>
      <c r="AA8" s="1" t="s">
        <v>118</v>
      </c>
      <c r="AB8" s="1" t="s">
        <v>119</v>
      </c>
      <c r="AC8" s="1" t="s">
        <v>120</v>
      </c>
    </row>
    <row r="9" spans="1:34" ht="16.5" customHeight="1">
      <c r="A9" s="4"/>
      <c r="B9" s="5"/>
      <c r="C9" s="5"/>
      <c r="D9" s="10"/>
      <c r="E9" s="19" t="s">
        <v>121</v>
      </c>
      <c r="F9" s="10"/>
      <c r="G9" s="7"/>
      <c r="H9" s="7"/>
      <c r="I9" s="7"/>
      <c r="J9" s="7"/>
      <c r="K9" s="7"/>
      <c r="L9" s="7">
        <v>119.74809999999999</v>
      </c>
      <c r="M9" s="17"/>
      <c r="N9" s="9"/>
      <c r="O9" s="9"/>
      <c r="P9" s="9"/>
      <c r="Q9" s="9"/>
      <c r="R9" s="9"/>
      <c r="S9" s="9"/>
      <c r="T9" s="9"/>
      <c r="U9" s="9"/>
      <c r="V9" s="18"/>
      <c r="W9" s="18"/>
      <c r="X9" s="18"/>
    </row>
    <row r="10" spans="1:34" ht="16.5" customHeight="1">
      <c r="A10" s="4"/>
      <c r="B10" s="5"/>
      <c r="C10" s="5"/>
      <c r="D10" s="10"/>
      <c r="E10" s="19" t="s">
        <v>122</v>
      </c>
      <c r="F10" s="10"/>
      <c r="G10" s="7"/>
      <c r="H10" s="7"/>
      <c r="I10" s="7"/>
      <c r="J10" s="7"/>
      <c r="K10" s="7"/>
      <c r="L10" s="7">
        <v>205.2825</v>
      </c>
      <c r="M10" s="17"/>
      <c r="N10" s="9"/>
      <c r="O10" s="9"/>
      <c r="P10" s="9"/>
      <c r="Q10" s="9"/>
      <c r="R10" s="9"/>
      <c r="S10" s="9"/>
      <c r="T10" s="9"/>
      <c r="U10" s="9"/>
      <c r="V10" s="18"/>
      <c r="W10" s="18"/>
      <c r="X10" s="18"/>
    </row>
    <row r="11" spans="1:34" ht="27" customHeight="1">
      <c r="A11" s="4"/>
      <c r="B11" s="5"/>
      <c r="C11" s="5"/>
      <c r="D11" s="10"/>
      <c r="E11" s="19" t="s">
        <v>123</v>
      </c>
      <c r="F11" s="10"/>
      <c r="G11" s="7"/>
      <c r="H11" s="7"/>
      <c r="I11" s="7"/>
      <c r="J11" s="7"/>
      <c r="K11" s="7"/>
      <c r="L11" s="7">
        <v>1.4256</v>
      </c>
      <c r="M11" s="17"/>
      <c r="N11" s="9"/>
      <c r="O11" s="9"/>
      <c r="P11" s="9"/>
      <c r="Q11" s="9"/>
      <c r="R11" s="9"/>
      <c r="S11" s="9"/>
      <c r="T11" s="9"/>
      <c r="U11" s="9"/>
      <c r="V11" s="18"/>
      <c r="W11" s="18"/>
      <c r="X11" s="18"/>
    </row>
    <row r="12" spans="1:34" ht="27" customHeight="1">
      <c r="A12" s="4">
        <v>2</v>
      </c>
      <c r="B12" s="5" t="s">
        <v>124</v>
      </c>
      <c r="C12" s="5"/>
      <c r="D12" s="10" t="s">
        <v>124</v>
      </c>
      <c r="E12" s="16" t="s">
        <v>125</v>
      </c>
      <c r="F12" s="10" t="s">
        <v>126</v>
      </c>
      <c r="G12" s="7"/>
      <c r="H12" s="7"/>
      <c r="I12" s="7"/>
      <c r="J12" s="7"/>
      <c r="K12" s="7"/>
      <c r="L12" s="7"/>
      <c r="M12" s="17">
        <f>ROUND(SUM(L12:L13),4)</f>
        <v>8.3755000000000006</v>
      </c>
      <c r="N12" s="9">
        <v>7518570</v>
      </c>
      <c r="O12" s="9">
        <v>0</v>
      </c>
      <c r="P12" s="9">
        <v>562405</v>
      </c>
      <c r="Q12" s="9">
        <v>21982</v>
      </c>
      <c r="R12" s="9">
        <f>ROUND(ROUND(M12,4)*N12,1)</f>
        <v>62971783</v>
      </c>
      <c r="S12" s="9">
        <f>ROUND(ROUND(M12,4)*O12,1)</f>
        <v>0</v>
      </c>
      <c r="T12" s="9">
        <f>ROUND(ROUND(M12,4)*P12,1)</f>
        <v>4710423.0999999996</v>
      </c>
      <c r="U12" s="9">
        <f>ROUND(ROUND(M12,4)*Q12,1)</f>
        <v>184110.2</v>
      </c>
      <c r="V12" s="18"/>
      <c r="W12" s="18"/>
      <c r="X12" s="18"/>
      <c r="Y12" s="1" t="s">
        <v>116</v>
      </c>
      <c r="Z12" s="1" t="s">
        <v>117</v>
      </c>
      <c r="AA12" s="1" t="s">
        <v>127</v>
      </c>
      <c r="AB12" s="1" t="s">
        <v>128</v>
      </c>
      <c r="AC12" s="1" t="s">
        <v>129</v>
      </c>
    </row>
    <row r="13" spans="1:34" ht="27" customHeight="1">
      <c r="A13" s="4"/>
      <c r="B13" s="5"/>
      <c r="C13" s="5"/>
      <c r="D13" s="10"/>
      <c r="E13" s="19" t="s">
        <v>130</v>
      </c>
      <c r="F13" s="10"/>
      <c r="G13" s="7"/>
      <c r="H13" s="7"/>
      <c r="I13" s="7"/>
      <c r="J13" s="7"/>
      <c r="K13" s="7"/>
      <c r="L13" s="7">
        <v>8.3755000000000006</v>
      </c>
      <c r="M13" s="17"/>
      <c r="N13" s="9"/>
      <c r="O13" s="9"/>
      <c r="P13" s="9"/>
      <c r="Q13" s="9"/>
      <c r="R13" s="9"/>
      <c r="S13" s="9"/>
      <c r="T13" s="9"/>
      <c r="U13" s="9"/>
      <c r="V13" s="18"/>
      <c r="W13" s="18"/>
      <c r="X13" s="18"/>
    </row>
    <row r="14" spans="1:34" ht="27" customHeight="1">
      <c r="A14" s="4">
        <v>3</v>
      </c>
      <c r="B14" s="5" t="s">
        <v>131</v>
      </c>
      <c r="C14" s="5"/>
      <c r="D14" s="10" t="s">
        <v>131</v>
      </c>
      <c r="E14" s="16" t="s">
        <v>132</v>
      </c>
      <c r="F14" s="10" t="s">
        <v>126</v>
      </c>
      <c r="G14" s="7"/>
      <c r="H14" s="7"/>
      <c r="I14" s="7"/>
      <c r="J14" s="7"/>
      <c r="K14" s="7"/>
      <c r="L14" s="7"/>
      <c r="M14" s="17">
        <f>ROUND(SUM(L14:L15),4)</f>
        <v>35.345300000000002</v>
      </c>
      <c r="N14" s="9">
        <v>7801930</v>
      </c>
      <c r="O14" s="9">
        <v>0</v>
      </c>
      <c r="P14" s="9">
        <v>308632</v>
      </c>
      <c r="Q14" s="9">
        <v>136124</v>
      </c>
      <c r="R14" s="9">
        <f>ROUND(ROUND(M14,4)*N14,1)</f>
        <v>275761556.39999998</v>
      </c>
      <c r="S14" s="9">
        <f>ROUND(ROUND(M14,4)*O14,1)</f>
        <v>0</v>
      </c>
      <c r="T14" s="9">
        <f>ROUND(ROUND(M14,4)*P14,1)</f>
        <v>10908690.6</v>
      </c>
      <c r="U14" s="9">
        <f>ROUND(ROUND(M14,4)*Q14,1)</f>
        <v>4811343.5999999996</v>
      </c>
      <c r="V14" s="18"/>
      <c r="W14" s="18"/>
      <c r="X14" s="18"/>
      <c r="Y14" s="1" t="s">
        <v>116</v>
      </c>
      <c r="Z14" s="1" t="s">
        <v>117</v>
      </c>
      <c r="AA14" s="1" t="s">
        <v>133</v>
      </c>
      <c r="AB14" s="1" t="s">
        <v>134</v>
      </c>
      <c r="AC14" s="1" t="s">
        <v>135</v>
      </c>
    </row>
    <row r="15" spans="1:34" ht="27" customHeight="1">
      <c r="A15" s="4"/>
      <c r="B15" s="5"/>
      <c r="C15" s="5"/>
      <c r="D15" s="10"/>
      <c r="E15" s="19" t="s">
        <v>136</v>
      </c>
      <c r="F15" s="10"/>
      <c r="G15" s="7"/>
      <c r="H15" s="7"/>
      <c r="I15" s="7"/>
      <c r="J15" s="7"/>
      <c r="K15" s="7"/>
      <c r="L15" s="7">
        <v>35.345300000000002</v>
      </c>
      <c r="M15" s="17"/>
      <c r="N15" s="9"/>
      <c r="O15" s="9"/>
      <c r="P15" s="9"/>
      <c r="Q15" s="9"/>
      <c r="R15" s="9"/>
      <c r="S15" s="9"/>
      <c r="T15" s="9"/>
      <c r="U15" s="9"/>
      <c r="V15" s="18"/>
      <c r="W15" s="18"/>
      <c r="X15" s="18"/>
    </row>
    <row r="16" spans="1:34" ht="27" customHeight="1">
      <c r="A16" s="4">
        <v>4</v>
      </c>
      <c r="B16" s="7" t="s">
        <v>137</v>
      </c>
      <c r="C16" s="7"/>
      <c r="D16" s="10" t="s">
        <v>137</v>
      </c>
      <c r="E16" s="16" t="s">
        <v>138</v>
      </c>
      <c r="F16" s="10" t="s">
        <v>126</v>
      </c>
      <c r="G16" s="7"/>
      <c r="H16" s="7"/>
      <c r="I16" s="7"/>
      <c r="J16" s="7"/>
      <c r="K16" s="7"/>
      <c r="L16" s="7"/>
      <c r="M16" s="17">
        <f>ROUND(SUM(L16:L17),4)</f>
        <v>0.52</v>
      </c>
      <c r="N16" s="9">
        <v>7750930</v>
      </c>
      <c r="O16" s="9">
        <v>0</v>
      </c>
      <c r="P16" s="9">
        <v>295608</v>
      </c>
      <c r="Q16" s="9">
        <v>123147</v>
      </c>
      <c r="R16" s="9">
        <f>ROUND(ROUND(M16,4)*N16,1)</f>
        <v>4030483.6</v>
      </c>
      <c r="S16" s="9">
        <f>ROUND(ROUND(M16,4)*O16,1)</f>
        <v>0</v>
      </c>
      <c r="T16" s="9">
        <f>ROUND(ROUND(M16,4)*P16,1)</f>
        <v>153716.20000000001</v>
      </c>
      <c r="U16" s="9">
        <f>ROUND(ROUND(M16,4)*Q16,1)</f>
        <v>64036.4</v>
      </c>
      <c r="V16" s="18"/>
      <c r="W16" s="18"/>
      <c r="X16" s="18"/>
      <c r="Y16" s="1" t="s">
        <v>116</v>
      </c>
      <c r="Z16" s="1" t="s">
        <v>117</v>
      </c>
      <c r="AA16" s="1" t="s">
        <v>139</v>
      </c>
      <c r="AB16" s="1" t="s">
        <v>140</v>
      </c>
      <c r="AC16" s="1" t="s">
        <v>141</v>
      </c>
    </row>
    <row r="17" spans="1:34" ht="16.5" customHeight="1">
      <c r="A17" s="4"/>
      <c r="B17" s="7"/>
      <c r="C17" s="7"/>
      <c r="D17" s="10"/>
      <c r="E17" s="19" t="s">
        <v>142</v>
      </c>
      <c r="F17" s="10"/>
      <c r="G17" s="7"/>
      <c r="H17" s="7"/>
      <c r="I17" s="7"/>
      <c r="J17" s="7"/>
      <c r="K17" s="7"/>
      <c r="L17" s="7">
        <v>0.52</v>
      </c>
      <c r="M17" s="17"/>
      <c r="N17" s="9"/>
      <c r="O17" s="9"/>
      <c r="P17" s="9"/>
      <c r="Q17" s="9"/>
      <c r="R17" s="9"/>
      <c r="S17" s="9"/>
      <c r="T17" s="9"/>
      <c r="U17" s="9"/>
      <c r="V17" s="18"/>
      <c r="W17" s="18"/>
      <c r="X17" s="18"/>
    </row>
    <row r="18" spans="1:34" ht="16.5" customHeight="1">
      <c r="A18" s="4">
        <v>5</v>
      </c>
      <c r="B18" s="7" t="s">
        <v>143</v>
      </c>
      <c r="C18" s="7"/>
      <c r="D18" s="10" t="s">
        <v>143</v>
      </c>
      <c r="E18" s="16" t="s">
        <v>144</v>
      </c>
      <c r="F18" s="10" t="s">
        <v>126</v>
      </c>
      <c r="G18" s="7"/>
      <c r="H18" s="7"/>
      <c r="I18" s="7"/>
      <c r="J18" s="7"/>
      <c r="K18" s="7"/>
      <c r="L18" s="7"/>
      <c r="M18" s="17">
        <f>ROUND(SUM(L18:L20),4)</f>
        <v>18.186900000000001</v>
      </c>
      <c r="N18" s="9">
        <v>9931570</v>
      </c>
      <c r="O18" s="9">
        <v>0</v>
      </c>
      <c r="P18" s="9">
        <v>1678149</v>
      </c>
      <c r="Q18" s="9">
        <v>492037</v>
      </c>
      <c r="R18" s="9">
        <f>ROUND(ROUND(M18,4)*N18,1)</f>
        <v>180624470.40000001</v>
      </c>
      <c r="S18" s="9">
        <f>ROUND(ROUND(M18,4)*O18,1)</f>
        <v>0</v>
      </c>
      <c r="T18" s="9">
        <f>ROUND(ROUND(M18,4)*P18,1)</f>
        <v>30520328</v>
      </c>
      <c r="U18" s="9">
        <f>ROUND(ROUND(M18,4)*Q18,1)</f>
        <v>8948627.6999999993</v>
      </c>
      <c r="V18" s="18"/>
      <c r="W18" s="18"/>
      <c r="X18" s="18"/>
      <c r="Y18" s="1" t="s">
        <v>116</v>
      </c>
      <c r="Z18" s="1" t="s">
        <v>117</v>
      </c>
      <c r="AA18" s="1" t="s">
        <v>145</v>
      </c>
      <c r="AB18" s="1" t="s">
        <v>146</v>
      </c>
      <c r="AC18" s="1" t="s">
        <v>147</v>
      </c>
    </row>
    <row r="19" spans="1:34" ht="27" customHeight="1">
      <c r="A19" s="4"/>
      <c r="B19" s="7"/>
      <c r="C19" s="7"/>
      <c r="D19" s="10"/>
      <c r="E19" s="19" t="s">
        <v>148</v>
      </c>
      <c r="F19" s="10"/>
      <c r="G19" s="7"/>
      <c r="H19" s="7"/>
      <c r="I19" s="7"/>
      <c r="J19" s="7"/>
      <c r="K19" s="7"/>
      <c r="L19" s="7">
        <v>18.127800000000001</v>
      </c>
      <c r="M19" s="17"/>
      <c r="N19" s="9"/>
      <c r="O19" s="9"/>
      <c r="P19" s="9"/>
      <c r="Q19" s="9"/>
      <c r="R19" s="9"/>
      <c r="S19" s="9"/>
      <c r="T19" s="9"/>
      <c r="U19" s="9"/>
      <c r="V19" s="18"/>
      <c r="W19" s="18"/>
      <c r="X19" s="18"/>
    </row>
    <row r="20" spans="1:34" ht="27" customHeight="1">
      <c r="A20" s="4"/>
      <c r="B20" s="7"/>
      <c r="C20" s="7"/>
      <c r="D20" s="10"/>
      <c r="E20" s="19" t="s">
        <v>149</v>
      </c>
      <c r="F20" s="10"/>
      <c r="G20" s="7"/>
      <c r="H20" s="7"/>
      <c r="I20" s="7"/>
      <c r="J20" s="7"/>
      <c r="K20" s="7"/>
      <c r="L20" s="7">
        <v>5.91E-2</v>
      </c>
      <c r="M20" s="17"/>
      <c r="N20" s="9"/>
      <c r="O20" s="9"/>
      <c r="P20" s="9"/>
      <c r="Q20" s="9"/>
      <c r="R20" s="9"/>
      <c r="S20" s="9"/>
      <c r="T20" s="9"/>
      <c r="U20" s="9"/>
      <c r="V20" s="18"/>
      <c r="W20" s="18"/>
      <c r="X20" s="18"/>
    </row>
    <row r="21" spans="1:34" ht="16.5" customHeight="1">
      <c r="A21" s="4">
        <v>6</v>
      </c>
      <c r="B21" s="7" t="s">
        <v>150</v>
      </c>
      <c r="C21" s="7"/>
      <c r="D21" s="10" t="s">
        <v>150</v>
      </c>
      <c r="E21" s="16" t="s">
        <v>151</v>
      </c>
      <c r="F21" s="10" t="s">
        <v>152</v>
      </c>
      <c r="G21" s="7"/>
      <c r="H21" s="7"/>
      <c r="I21" s="7"/>
      <c r="J21" s="7"/>
      <c r="K21" s="7"/>
      <c r="L21" s="7"/>
      <c r="M21" s="17">
        <f>ROUND(SUM(L21:L26),4)</f>
        <v>27.2</v>
      </c>
      <c r="N21" s="9">
        <v>289920</v>
      </c>
      <c r="O21" s="9">
        <v>0</v>
      </c>
      <c r="P21" s="9">
        <v>1045676</v>
      </c>
      <c r="Q21" s="9"/>
      <c r="R21" s="9">
        <f>ROUND(ROUND(M21,4)*N21,1)</f>
        <v>7885824</v>
      </c>
      <c r="S21" s="9">
        <f>ROUND(ROUND(M21,4)*O21,1)</f>
        <v>0</v>
      </c>
      <c r="T21" s="9">
        <f>ROUND(ROUND(M21,4)*P21,1)</f>
        <v>28442387.199999999</v>
      </c>
      <c r="U21" s="9">
        <f>ROUND(ROUND(M21,4)*Q21,1)</f>
        <v>0</v>
      </c>
      <c r="V21" s="18"/>
      <c r="W21" s="18"/>
      <c r="X21" s="18"/>
      <c r="Y21" s="1" t="s">
        <v>116</v>
      </c>
      <c r="Z21" s="1" t="s">
        <v>117</v>
      </c>
      <c r="AA21" s="1" t="s">
        <v>153</v>
      </c>
      <c r="AB21" s="1" t="s">
        <v>154</v>
      </c>
    </row>
    <row r="22" spans="1:34" ht="16.5" customHeight="1">
      <c r="A22" s="4"/>
      <c r="B22" s="7"/>
      <c r="C22" s="7"/>
      <c r="D22" s="10"/>
      <c r="E22" s="19" t="s">
        <v>155</v>
      </c>
      <c r="F22" s="10"/>
      <c r="G22" s="7"/>
      <c r="H22" s="7"/>
      <c r="I22" s="7"/>
      <c r="J22" s="7"/>
      <c r="K22" s="7"/>
      <c r="L22" s="7">
        <v>9.5799000000000003</v>
      </c>
      <c r="M22" s="17"/>
      <c r="N22" s="9"/>
      <c r="O22" s="9"/>
      <c r="P22" s="9"/>
      <c r="Q22" s="9"/>
      <c r="R22" s="9"/>
      <c r="S22" s="9"/>
      <c r="T22" s="9"/>
      <c r="U22" s="9"/>
      <c r="V22" s="18"/>
      <c r="W22" s="18"/>
      <c r="X22" s="18"/>
    </row>
    <row r="23" spans="1:34" ht="16.5" customHeight="1">
      <c r="A23" s="4"/>
      <c r="B23" s="7"/>
      <c r="C23" s="7"/>
      <c r="D23" s="10"/>
      <c r="E23" s="19" t="s">
        <v>156</v>
      </c>
      <c r="F23" s="10"/>
      <c r="G23" s="7"/>
      <c r="H23" s="7"/>
      <c r="I23" s="7"/>
      <c r="J23" s="7"/>
      <c r="K23" s="7"/>
      <c r="L23" s="7">
        <v>0.1711</v>
      </c>
      <c r="M23" s="17"/>
      <c r="N23" s="9"/>
      <c r="O23" s="9"/>
      <c r="P23" s="9"/>
      <c r="Q23" s="9"/>
      <c r="R23" s="9"/>
      <c r="S23" s="9"/>
      <c r="T23" s="9"/>
      <c r="U23" s="9"/>
      <c r="V23" s="18"/>
      <c r="W23" s="18"/>
      <c r="X23" s="18"/>
    </row>
    <row r="24" spans="1:34" ht="16.5" customHeight="1">
      <c r="A24" s="4"/>
      <c r="B24" s="7"/>
      <c r="C24" s="7"/>
      <c r="D24" s="10"/>
      <c r="E24" s="19" t="s">
        <v>157</v>
      </c>
      <c r="F24" s="10"/>
      <c r="G24" s="7"/>
      <c r="H24" s="7"/>
      <c r="I24" s="7"/>
      <c r="J24" s="7"/>
      <c r="K24" s="7"/>
      <c r="L24" s="7">
        <v>16.422599999999999</v>
      </c>
      <c r="M24" s="17"/>
      <c r="N24" s="9"/>
      <c r="O24" s="9"/>
      <c r="P24" s="9"/>
      <c r="Q24" s="9"/>
      <c r="R24" s="9"/>
      <c r="S24" s="9"/>
      <c r="T24" s="9"/>
      <c r="U24" s="9"/>
      <c r="V24" s="18"/>
      <c r="W24" s="18"/>
      <c r="X24" s="18"/>
    </row>
    <row r="25" spans="1:34" ht="16.5" customHeight="1">
      <c r="A25" s="4"/>
      <c r="B25" s="7"/>
      <c r="C25" s="7"/>
      <c r="D25" s="10"/>
      <c r="E25" s="19" t="s">
        <v>158</v>
      </c>
      <c r="F25" s="10"/>
      <c r="G25" s="7"/>
      <c r="H25" s="7"/>
      <c r="I25" s="7"/>
      <c r="J25" s="7"/>
      <c r="K25" s="7"/>
      <c r="L25" s="7">
        <v>0.68430000000000002</v>
      </c>
      <c r="M25" s="17"/>
      <c r="N25" s="9"/>
      <c r="O25" s="9"/>
      <c r="P25" s="9"/>
      <c r="Q25" s="9"/>
      <c r="R25" s="9"/>
      <c r="S25" s="9"/>
      <c r="T25" s="9"/>
      <c r="U25" s="9"/>
      <c r="V25" s="18"/>
      <c r="W25" s="18"/>
      <c r="X25" s="18"/>
    </row>
    <row r="26" spans="1:34" ht="16.5" customHeight="1">
      <c r="A26" s="4"/>
      <c r="B26" s="7"/>
      <c r="C26" s="7"/>
      <c r="D26" s="10"/>
      <c r="E26" s="19" t="s">
        <v>159</v>
      </c>
      <c r="F26" s="10"/>
      <c r="G26" s="7"/>
      <c r="H26" s="7"/>
      <c r="I26" s="7"/>
      <c r="J26" s="7"/>
      <c r="K26" s="7"/>
      <c r="L26" s="7">
        <v>0.34210000000000002</v>
      </c>
      <c r="M26" s="17"/>
      <c r="N26" s="9"/>
      <c r="O26" s="9"/>
      <c r="P26" s="9"/>
      <c r="Q26" s="9"/>
      <c r="R26" s="9"/>
      <c r="S26" s="9"/>
      <c r="T26" s="9"/>
      <c r="U26" s="9"/>
      <c r="V26" s="18"/>
      <c r="W26" s="18"/>
      <c r="X26" s="18"/>
    </row>
    <row r="27" spans="1:34" ht="27" customHeight="1">
      <c r="A27" s="4">
        <v>7</v>
      </c>
      <c r="B27" s="7" t="s">
        <v>160</v>
      </c>
      <c r="C27" s="7"/>
      <c r="D27" s="10" t="s">
        <v>160</v>
      </c>
      <c r="E27" s="16" t="s">
        <v>161</v>
      </c>
      <c r="F27" s="10" t="s">
        <v>162</v>
      </c>
      <c r="G27" s="7"/>
      <c r="H27" s="7"/>
      <c r="I27" s="7"/>
      <c r="J27" s="7"/>
      <c r="K27" s="7"/>
      <c r="L27" s="7"/>
      <c r="M27" s="17">
        <f>ROUND(SUM(L27:L28),4)</f>
        <v>52.167499999999997</v>
      </c>
      <c r="N27" s="9"/>
      <c r="O27" s="9"/>
      <c r="P27" s="9">
        <v>508562</v>
      </c>
      <c r="Q27" s="9">
        <v>2968192</v>
      </c>
      <c r="R27" s="9">
        <f>ROUND(ROUND(M27,4)*N27,1)</f>
        <v>0</v>
      </c>
      <c r="S27" s="9">
        <f>ROUND(ROUND(M27,4)*O27,1)</f>
        <v>0</v>
      </c>
      <c r="T27" s="9">
        <f>ROUND(ROUND(M27,4)*P27,1)</f>
        <v>26530408.100000001</v>
      </c>
      <c r="U27" s="9">
        <f>ROUND(ROUND(M27,4)*Q27,1)</f>
        <v>154843156.19999999</v>
      </c>
      <c r="V27" s="18"/>
      <c r="W27" s="18"/>
      <c r="X27" s="18"/>
      <c r="Y27" s="1" t="s">
        <v>116</v>
      </c>
      <c r="Z27" s="1" t="s">
        <v>117</v>
      </c>
      <c r="AB27" s="1" t="s">
        <v>163</v>
      </c>
      <c r="AC27" s="1" t="s">
        <v>164</v>
      </c>
    </row>
    <row r="28" spans="1:34" ht="16.5" customHeight="1">
      <c r="A28" s="4"/>
      <c r="B28" s="7"/>
      <c r="C28" s="7"/>
      <c r="D28" s="10"/>
      <c r="E28" s="19" t="s">
        <v>165</v>
      </c>
      <c r="F28" s="10"/>
      <c r="G28" s="7"/>
      <c r="H28" s="7"/>
      <c r="I28" s="7"/>
      <c r="J28" s="7"/>
      <c r="K28" s="7"/>
      <c r="L28" s="7">
        <v>52.167499999999997</v>
      </c>
      <c r="M28" s="17"/>
      <c r="N28" s="9"/>
      <c r="O28" s="9"/>
      <c r="P28" s="9"/>
      <c r="Q28" s="9"/>
      <c r="R28" s="9"/>
      <c r="S28" s="9"/>
      <c r="T28" s="9"/>
      <c r="U28" s="9"/>
      <c r="V28" s="18"/>
      <c r="W28" s="18"/>
      <c r="X28" s="18"/>
    </row>
    <row r="29" spans="1:34" ht="16.5" customHeight="1">
      <c r="A29" s="4">
        <v>8</v>
      </c>
      <c r="B29" s="7" t="s">
        <v>160</v>
      </c>
      <c r="C29" s="7"/>
      <c r="D29" s="10" t="s">
        <v>160</v>
      </c>
      <c r="E29" s="16" t="s">
        <v>166</v>
      </c>
      <c r="F29" s="10" t="s">
        <v>162</v>
      </c>
      <c r="G29" s="7"/>
      <c r="H29" s="7"/>
      <c r="I29" s="7"/>
      <c r="J29" s="7"/>
      <c r="K29" s="7"/>
      <c r="L29" s="7"/>
      <c r="M29" s="17">
        <f>ROUND(SUM(L29:L30),4)</f>
        <v>3.2519999999999998</v>
      </c>
      <c r="N29" s="9"/>
      <c r="O29" s="9"/>
      <c r="P29" s="9">
        <v>508562</v>
      </c>
      <c r="Q29" s="9">
        <v>2968192</v>
      </c>
      <c r="R29" s="9">
        <f>ROUND(ROUND(M29,4)*N29,1)</f>
        <v>0</v>
      </c>
      <c r="S29" s="9">
        <f>ROUND(ROUND(M29,4)*O29,1)</f>
        <v>0</v>
      </c>
      <c r="T29" s="9">
        <f>ROUND(ROUND(M29,4)*P29,1)</f>
        <v>1653843.6</v>
      </c>
      <c r="U29" s="9">
        <f>ROUND(ROUND(M29,4)*Q29,1)</f>
        <v>9652560.4000000004</v>
      </c>
      <c r="V29" s="18"/>
      <c r="W29" s="18"/>
      <c r="X29" s="18"/>
      <c r="Y29" s="1" t="s">
        <v>116</v>
      </c>
      <c r="Z29" s="1" t="s">
        <v>117</v>
      </c>
      <c r="AB29" s="1" t="s">
        <v>163</v>
      </c>
      <c r="AC29" s="1" t="s">
        <v>164</v>
      </c>
    </row>
    <row r="30" spans="1:34" ht="16.5" customHeight="1">
      <c r="A30" s="4"/>
      <c r="B30" s="7"/>
      <c r="C30" s="7"/>
      <c r="D30" s="10"/>
      <c r="E30" s="19" t="s">
        <v>167</v>
      </c>
      <c r="F30" s="10"/>
      <c r="G30" s="7"/>
      <c r="H30" s="7"/>
      <c r="I30" s="7"/>
      <c r="J30" s="7"/>
      <c r="K30" s="7"/>
      <c r="L30" s="7">
        <v>3.2519999999999998</v>
      </c>
      <c r="M30" s="17"/>
      <c r="N30" s="9"/>
      <c r="O30" s="9"/>
      <c r="P30" s="9"/>
      <c r="Q30" s="9"/>
      <c r="R30" s="9"/>
      <c r="S30" s="9"/>
      <c r="T30" s="9"/>
      <c r="U30" s="9"/>
      <c r="V30" s="18"/>
      <c r="W30" s="18"/>
      <c r="X30" s="18"/>
    </row>
    <row r="31" spans="1:34" ht="16.5" customHeight="1">
      <c r="A31" s="20">
        <v>9</v>
      </c>
      <c r="B31" s="21"/>
      <c r="C31" s="21"/>
      <c r="D31" s="22" t="s">
        <v>168</v>
      </c>
      <c r="E31" s="23" t="s">
        <v>169</v>
      </c>
      <c r="F31" s="22" t="s">
        <v>170</v>
      </c>
      <c r="G31" s="21"/>
      <c r="H31" s="21"/>
      <c r="I31" s="21"/>
      <c r="J31" s="21"/>
      <c r="K31" s="21"/>
      <c r="L31" s="21"/>
      <c r="M31" s="24">
        <v>1</v>
      </c>
      <c r="N31" s="25">
        <v>350000</v>
      </c>
      <c r="O31" s="25"/>
      <c r="P31" s="25"/>
      <c r="Q31" s="25"/>
      <c r="R31" s="25">
        <f>ROUND(ROUND(M31,4)*N31,1)</f>
        <v>350000</v>
      </c>
      <c r="S31" s="25">
        <f>ROUND(ROUND(M31,4)*O31,1)</f>
        <v>0</v>
      </c>
      <c r="T31" s="25">
        <f>ROUND(ROUND(M31,4)*P31,1)</f>
        <v>0</v>
      </c>
      <c r="U31" s="25">
        <f>ROUND(ROUND(M31,4)*Q31,1)</f>
        <v>0</v>
      </c>
      <c r="V31" s="26"/>
      <c r="W31" s="26"/>
      <c r="X31" s="26"/>
      <c r="Y31" s="27"/>
      <c r="Z31" s="27"/>
      <c r="AA31" s="27"/>
      <c r="AB31" s="27"/>
      <c r="AC31" s="27"/>
      <c r="AD31" s="27"/>
      <c r="AE31" s="27"/>
      <c r="AF31" s="27"/>
      <c r="AG31" s="27"/>
      <c r="AH31" s="27"/>
    </row>
    <row r="32" spans="1:34" ht="16.5" customHeight="1">
      <c r="A32" s="4">
        <v>10</v>
      </c>
      <c r="B32" s="7" t="s">
        <v>171</v>
      </c>
      <c r="C32" s="7"/>
      <c r="D32" s="10" t="s">
        <v>171</v>
      </c>
      <c r="E32" s="16" t="s">
        <v>172</v>
      </c>
      <c r="F32" s="10" t="s">
        <v>173</v>
      </c>
      <c r="G32" s="7"/>
      <c r="H32" s="7"/>
      <c r="I32" s="7"/>
      <c r="J32" s="7"/>
      <c r="K32" s="7"/>
      <c r="L32" s="7"/>
      <c r="M32" s="17">
        <f>ROUND(SUM(L32:L33),4)</f>
        <v>271</v>
      </c>
      <c r="N32" s="9">
        <v>92345</v>
      </c>
      <c r="O32" s="9">
        <v>0</v>
      </c>
      <c r="P32" s="9">
        <v>14454</v>
      </c>
      <c r="Q32" s="9">
        <v>12932</v>
      </c>
      <c r="R32" s="9">
        <f>ROUND(ROUND(M32,4)*N32,1)</f>
        <v>25025495</v>
      </c>
      <c r="S32" s="9">
        <f>ROUND(ROUND(M32,4)*O32,1)</f>
        <v>0</v>
      </c>
      <c r="T32" s="9">
        <f>ROUND(ROUND(M32,4)*P32,1)</f>
        <v>3917034</v>
      </c>
      <c r="U32" s="9">
        <f>ROUND(ROUND(M32,4)*Q32,1)</f>
        <v>3504572</v>
      </c>
      <c r="V32" s="18"/>
      <c r="W32" s="18"/>
      <c r="X32" s="18"/>
      <c r="Y32" s="1" t="s">
        <v>116</v>
      </c>
      <c r="Z32" s="1" t="s">
        <v>117</v>
      </c>
      <c r="AA32" s="1" t="s">
        <v>174</v>
      </c>
      <c r="AB32" s="1" t="s">
        <v>175</v>
      </c>
      <c r="AC32" s="1" t="s">
        <v>176</v>
      </c>
    </row>
    <row r="33" spans="1:34" ht="16.5" customHeight="1">
      <c r="A33" s="4"/>
      <c r="B33" s="7"/>
      <c r="C33" s="7"/>
      <c r="D33" s="10"/>
      <c r="E33" s="19" t="s">
        <v>177</v>
      </c>
      <c r="F33" s="10"/>
      <c r="G33" s="7"/>
      <c r="H33" s="7"/>
      <c r="I33" s="7"/>
      <c r="J33" s="7"/>
      <c r="K33" s="7"/>
      <c r="L33" s="7">
        <v>271</v>
      </c>
      <c r="M33" s="17"/>
      <c r="N33" s="9"/>
      <c r="O33" s="9"/>
      <c r="P33" s="9"/>
      <c r="Q33" s="9"/>
      <c r="R33" s="9"/>
      <c r="S33" s="9"/>
      <c r="T33" s="9"/>
      <c r="U33" s="9"/>
      <c r="V33" s="18"/>
      <c r="W33" s="18"/>
      <c r="X33" s="18"/>
    </row>
    <row r="34" spans="1:34" ht="27" customHeight="1">
      <c r="A34" s="20">
        <v>11</v>
      </c>
      <c r="B34" s="21"/>
      <c r="C34" s="21"/>
      <c r="D34" s="22" t="s">
        <v>168</v>
      </c>
      <c r="E34" s="23" t="s">
        <v>178</v>
      </c>
      <c r="F34" s="22" t="s">
        <v>179</v>
      </c>
      <c r="G34" s="21"/>
      <c r="H34" s="21"/>
      <c r="I34" s="21"/>
      <c r="J34" s="21"/>
      <c r="K34" s="21"/>
      <c r="L34" s="21"/>
      <c r="M34" s="24">
        <v>81.3</v>
      </c>
      <c r="N34" s="25"/>
      <c r="O34" s="25"/>
      <c r="P34" s="25"/>
      <c r="Q34" s="25">
        <v>950000</v>
      </c>
      <c r="R34" s="25">
        <f>ROUND(ROUND(M34,4)*N34,1)</f>
        <v>0</v>
      </c>
      <c r="S34" s="25">
        <f>ROUND(ROUND(M34,4)*O34,1)</f>
        <v>0</v>
      </c>
      <c r="T34" s="25">
        <f>ROUND(ROUND(M34,4)*P34,1)</f>
        <v>0</v>
      </c>
      <c r="U34" s="25">
        <f>ROUND(ROUND(M34,4)*Q34,1)</f>
        <v>77235000</v>
      </c>
      <c r="V34" s="26"/>
      <c r="W34" s="26"/>
      <c r="X34" s="26"/>
      <c r="Y34" s="27"/>
      <c r="Z34" s="27"/>
      <c r="AA34" s="27"/>
      <c r="AB34" s="27"/>
      <c r="AC34" s="27"/>
      <c r="AD34" s="27"/>
      <c r="AE34" s="27"/>
      <c r="AF34" s="27"/>
      <c r="AG34" s="27"/>
      <c r="AH34" s="27"/>
    </row>
    <row r="35" spans="1:34" ht="27" customHeight="1">
      <c r="A35" s="20">
        <v>12</v>
      </c>
      <c r="B35" s="21"/>
      <c r="C35" s="21"/>
      <c r="D35" s="22" t="s">
        <v>168</v>
      </c>
      <c r="E35" s="23" t="s">
        <v>180</v>
      </c>
      <c r="F35" s="22" t="s">
        <v>179</v>
      </c>
      <c r="G35" s="21"/>
      <c r="H35" s="21"/>
      <c r="I35" s="21"/>
      <c r="J35" s="21"/>
      <c r="K35" s="21"/>
      <c r="L35" s="21"/>
      <c r="M35" s="24">
        <v>81.3</v>
      </c>
      <c r="N35" s="25"/>
      <c r="O35" s="25"/>
      <c r="P35" s="25"/>
      <c r="Q35" s="25">
        <v>1350000</v>
      </c>
      <c r="R35" s="25">
        <f>ROUND(ROUND(M35,4)*N35,1)</f>
        <v>0</v>
      </c>
      <c r="S35" s="25">
        <f>ROUND(ROUND(M35,4)*O35,1)</f>
        <v>0</v>
      </c>
      <c r="T35" s="25">
        <f>ROUND(ROUND(M35,4)*P35,1)</f>
        <v>0</v>
      </c>
      <c r="U35" s="25">
        <f>ROUND(ROUND(M35,4)*Q35,1)</f>
        <v>109755000</v>
      </c>
      <c r="V35" s="26"/>
      <c r="W35" s="26"/>
      <c r="X35" s="26"/>
      <c r="Y35" s="27"/>
      <c r="Z35" s="27"/>
      <c r="AA35" s="27"/>
      <c r="AB35" s="27"/>
      <c r="AC35" s="27"/>
      <c r="AD35" s="27"/>
      <c r="AE35" s="27"/>
      <c r="AF35" s="27"/>
      <c r="AG35" s="27"/>
      <c r="AH35" s="27"/>
    </row>
    <row r="36" spans="1:34" ht="27" customHeight="1">
      <c r="A36" s="20">
        <v>13</v>
      </c>
      <c r="B36" s="21"/>
      <c r="C36" s="21"/>
      <c r="D36" s="22" t="s">
        <v>168</v>
      </c>
      <c r="E36" s="23" t="s">
        <v>181</v>
      </c>
      <c r="F36" s="22" t="s">
        <v>182</v>
      </c>
      <c r="G36" s="21"/>
      <c r="H36" s="21"/>
      <c r="I36" s="21"/>
      <c r="J36" s="21"/>
      <c r="K36" s="21"/>
      <c r="L36" s="21"/>
      <c r="M36" s="24">
        <v>243.9</v>
      </c>
      <c r="N36" s="25"/>
      <c r="O36" s="25"/>
      <c r="P36" s="25">
        <v>80000</v>
      </c>
      <c r="Q36" s="25"/>
      <c r="R36" s="25">
        <f>ROUND(ROUND(M36,4)*N36,1)</f>
        <v>0</v>
      </c>
      <c r="S36" s="25">
        <f>ROUND(ROUND(M36,4)*O36,1)</f>
        <v>0</v>
      </c>
      <c r="T36" s="25">
        <f>ROUND(ROUND(M36,4)*P36,1)</f>
        <v>19512000</v>
      </c>
      <c r="U36" s="25">
        <f>ROUND(ROUND(M36,4)*Q36,1)</f>
        <v>0</v>
      </c>
      <c r="V36" s="26"/>
      <c r="W36" s="26"/>
      <c r="X36" s="26"/>
    </row>
    <row r="37" spans="1:34" ht="16.5" customHeight="1">
      <c r="A37" s="4">
        <v>14</v>
      </c>
      <c r="B37" s="7" t="s">
        <v>183</v>
      </c>
      <c r="C37" s="7"/>
      <c r="D37" s="10" t="s">
        <v>183</v>
      </c>
      <c r="E37" s="16" t="s">
        <v>184</v>
      </c>
      <c r="F37" s="10" t="s">
        <v>115</v>
      </c>
      <c r="G37" s="7"/>
      <c r="H37" s="7"/>
      <c r="I37" s="7"/>
      <c r="J37" s="7"/>
      <c r="K37" s="7"/>
      <c r="L37" s="7"/>
      <c r="M37" s="17">
        <f>ROUND(SUM(L37:L38),4)</f>
        <v>6.7750000000000004</v>
      </c>
      <c r="N37" s="9"/>
      <c r="O37" s="9"/>
      <c r="P37" s="9">
        <v>217068</v>
      </c>
      <c r="Q37" s="9"/>
      <c r="R37" s="9">
        <f>ROUND(ROUND(M37,4)*N37,1)</f>
        <v>0</v>
      </c>
      <c r="S37" s="9">
        <f>ROUND(ROUND(M37,4)*O37,1)</f>
        <v>0</v>
      </c>
      <c r="T37" s="9">
        <f>ROUND(ROUND(M37,4)*P37,1)</f>
        <v>1470635.7</v>
      </c>
      <c r="U37" s="9">
        <f>ROUND(ROUND(M37,4)*Q37,1)</f>
        <v>0</v>
      </c>
      <c r="V37" s="18"/>
      <c r="W37" s="18"/>
      <c r="X37" s="18"/>
      <c r="Y37" s="1" t="s">
        <v>116</v>
      </c>
      <c r="Z37" s="1" t="s">
        <v>117</v>
      </c>
      <c r="AB37" s="1" t="s">
        <v>185</v>
      </c>
    </row>
    <row r="38" spans="1:34" ht="16.5" customHeight="1">
      <c r="A38" s="4"/>
      <c r="B38" s="7"/>
      <c r="C38" s="7"/>
      <c r="D38" s="10"/>
      <c r="E38" s="19" t="s">
        <v>186</v>
      </c>
      <c r="F38" s="10"/>
      <c r="G38" s="7"/>
      <c r="H38" s="7"/>
      <c r="I38" s="7"/>
      <c r="J38" s="7"/>
      <c r="K38" s="7"/>
      <c r="L38" s="7">
        <v>6.7750000000000004</v>
      </c>
      <c r="M38" s="17"/>
      <c r="N38" s="9"/>
      <c r="O38" s="9"/>
      <c r="P38" s="9"/>
      <c r="Q38" s="9"/>
      <c r="R38" s="9"/>
      <c r="S38" s="9"/>
      <c r="T38" s="9"/>
      <c r="U38" s="9"/>
      <c r="V38" s="18"/>
      <c r="W38" s="18"/>
      <c r="X38" s="18"/>
    </row>
    <row r="39" spans="1:34" ht="18.75" customHeight="1">
      <c r="A39" s="4"/>
      <c r="B39" s="7"/>
      <c r="C39" s="7"/>
      <c r="D39" s="11" t="s">
        <v>187</v>
      </c>
      <c r="E39" s="11" t="s">
        <v>188</v>
      </c>
      <c r="F39" s="11"/>
      <c r="G39" s="7"/>
      <c r="H39" s="7"/>
      <c r="I39" s="7"/>
      <c r="J39" s="7"/>
      <c r="K39" s="7"/>
      <c r="L39" s="7"/>
      <c r="M39" s="13"/>
      <c r="N39" s="14"/>
      <c r="O39" s="9"/>
      <c r="P39" s="14"/>
      <c r="Q39" s="14"/>
      <c r="R39" s="14">
        <f>ROUND(SUM(R8:R38),0)</f>
        <v>694080164</v>
      </c>
      <c r="S39" s="9">
        <f>ROUND(SUM(S8:S38),0)</f>
        <v>0</v>
      </c>
      <c r="T39" s="14">
        <f>ROUND(SUM(T8:T38),0)</f>
        <v>149578425</v>
      </c>
      <c r="U39" s="14">
        <f>ROUND(SUM(U8:U38),0)</f>
        <v>377212371</v>
      </c>
      <c r="V39" s="14"/>
      <c r="W39" s="14"/>
      <c r="X39" s="14"/>
    </row>
    <row r="40" spans="1:34" ht="18.75" customHeight="1">
      <c r="A40" s="4"/>
      <c r="B40" s="7"/>
      <c r="C40" s="7"/>
      <c r="D40" s="11" t="s">
        <v>109</v>
      </c>
      <c r="E40" s="11" t="s">
        <v>189</v>
      </c>
      <c r="F40" s="11"/>
      <c r="G40" s="7"/>
      <c r="H40" s="7"/>
      <c r="I40" s="7"/>
      <c r="J40" s="7"/>
      <c r="K40" s="7"/>
      <c r="L40" s="7"/>
      <c r="M40" s="13"/>
      <c r="N40" s="14"/>
      <c r="O40" s="9"/>
      <c r="P40" s="14"/>
      <c r="Q40" s="14"/>
      <c r="R40" s="14"/>
      <c r="S40" s="9"/>
      <c r="T40" s="14"/>
      <c r="U40" s="14"/>
      <c r="V40" s="14"/>
      <c r="W40" s="14"/>
      <c r="X40" s="14"/>
      <c r="Y40" s="15"/>
      <c r="Z40" s="15"/>
      <c r="AA40" s="15"/>
      <c r="AB40" s="15"/>
      <c r="AC40" s="15"/>
      <c r="AD40" s="15"/>
      <c r="AE40" s="15"/>
      <c r="AF40" s="15"/>
      <c r="AG40" s="15"/>
      <c r="AH40" s="15"/>
    </row>
    <row r="41" spans="1:34" ht="27" customHeight="1">
      <c r="A41" s="4">
        <v>15</v>
      </c>
      <c r="B41" s="7" t="s">
        <v>190</v>
      </c>
      <c r="C41" s="7"/>
      <c r="D41" s="10" t="s">
        <v>190</v>
      </c>
      <c r="E41" s="16" t="s">
        <v>191</v>
      </c>
      <c r="F41" s="10" t="s">
        <v>192</v>
      </c>
      <c r="G41" s="7"/>
      <c r="H41" s="7"/>
      <c r="I41" s="7"/>
      <c r="J41" s="7"/>
      <c r="K41" s="7"/>
      <c r="L41" s="7"/>
      <c r="M41" s="17">
        <v>12.45</v>
      </c>
      <c r="N41" s="9"/>
      <c r="O41" s="9"/>
      <c r="P41" s="9">
        <v>51792</v>
      </c>
      <c r="Q41" s="9">
        <v>396971</v>
      </c>
      <c r="R41" s="9">
        <f t="shared" ref="R41:R47" si="0">ROUND(ROUND(M41,4)*N41,1)</f>
        <v>0</v>
      </c>
      <c r="S41" s="9">
        <f t="shared" ref="S41:S47" si="1">ROUND(ROUND(M41,4)*O41,1)</f>
        <v>0</v>
      </c>
      <c r="T41" s="9">
        <f t="shared" ref="T41:T47" si="2">ROUND(ROUND(M41,4)*P41,1)</f>
        <v>644810.4</v>
      </c>
      <c r="U41" s="9">
        <f t="shared" ref="U41:U47" si="3">ROUND(ROUND(M41,4)*Q41,1)</f>
        <v>4942289</v>
      </c>
      <c r="V41" s="18"/>
      <c r="W41" s="18"/>
      <c r="X41" s="18"/>
      <c r="Y41" s="1" t="s">
        <v>116</v>
      </c>
      <c r="Z41" s="1" t="s">
        <v>117</v>
      </c>
      <c r="AB41" s="1" t="s">
        <v>193</v>
      </c>
      <c r="AC41" s="1" t="s">
        <v>194</v>
      </c>
    </row>
    <row r="42" spans="1:34" ht="27" customHeight="1">
      <c r="A42" s="4">
        <v>16</v>
      </c>
      <c r="B42" s="7" t="s">
        <v>195</v>
      </c>
      <c r="C42" s="7" t="s">
        <v>196</v>
      </c>
      <c r="D42" s="10" t="s">
        <v>197</v>
      </c>
      <c r="E42" s="16" t="s">
        <v>198</v>
      </c>
      <c r="F42" s="10" t="s">
        <v>115</v>
      </c>
      <c r="G42" s="7"/>
      <c r="H42" s="7"/>
      <c r="I42" s="7"/>
      <c r="J42" s="7"/>
      <c r="K42" s="7"/>
      <c r="L42" s="7"/>
      <c r="M42" s="17">
        <v>35.167999999999999</v>
      </c>
      <c r="N42" s="9">
        <v>305947</v>
      </c>
      <c r="O42" s="9">
        <v>0</v>
      </c>
      <c r="P42" s="9">
        <v>51719</v>
      </c>
      <c r="Q42" s="9">
        <v>17260</v>
      </c>
      <c r="R42" s="9">
        <f t="shared" si="0"/>
        <v>10759544.1</v>
      </c>
      <c r="S42" s="9">
        <f t="shared" si="1"/>
        <v>0</v>
      </c>
      <c r="T42" s="9">
        <f t="shared" si="2"/>
        <v>1818853.8</v>
      </c>
      <c r="U42" s="9">
        <f t="shared" si="3"/>
        <v>606999.69999999995</v>
      </c>
      <c r="V42" s="18"/>
      <c r="W42" s="18"/>
      <c r="X42" s="18"/>
      <c r="Y42" s="1" t="s">
        <v>116</v>
      </c>
      <c r="Z42" s="1" t="s">
        <v>117</v>
      </c>
      <c r="AA42" s="1" t="s">
        <v>199</v>
      </c>
      <c r="AB42" s="1" t="s">
        <v>200</v>
      </c>
      <c r="AC42" s="1" t="s">
        <v>201</v>
      </c>
    </row>
    <row r="43" spans="1:34" ht="16.5" customHeight="1">
      <c r="A43" s="4">
        <v>17</v>
      </c>
      <c r="B43" s="7" t="s">
        <v>202</v>
      </c>
      <c r="C43" s="7" t="s">
        <v>112</v>
      </c>
      <c r="D43" s="10" t="s">
        <v>203</v>
      </c>
      <c r="E43" s="16" t="s">
        <v>204</v>
      </c>
      <c r="F43" s="10" t="s">
        <v>115</v>
      </c>
      <c r="G43" s="7"/>
      <c r="H43" s="7"/>
      <c r="I43" s="7"/>
      <c r="J43" s="7"/>
      <c r="K43" s="7"/>
      <c r="L43" s="7"/>
      <c r="M43" s="17">
        <v>133.221</v>
      </c>
      <c r="N43" s="9">
        <v>427239</v>
      </c>
      <c r="O43" s="9">
        <v>0</v>
      </c>
      <c r="P43" s="9">
        <v>59732</v>
      </c>
      <c r="Q43" s="9">
        <v>17783</v>
      </c>
      <c r="R43" s="9">
        <f t="shared" si="0"/>
        <v>56917206.799999997</v>
      </c>
      <c r="S43" s="9">
        <f t="shared" si="1"/>
        <v>0</v>
      </c>
      <c r="T43" s="9">
        <f t="shared" si="2"/>
        <v>7957556.7999999998</v>
      </c>
      <c r="U43" s="9">
        <f t="shared" si="3"/>
        <v>2369069</v>
      </c>
      <c r="V43" s="18"/>
      <c r="W43" s="18"/>
      <c r="X43" s="18"/>
      <c r="Y43" s="1" t="s">
        <v>116</v>
      </c>
      <c r="Z43" s="1" t="s">
        <v>117</v>
      </c>
      <c r="AA43" s="1" t="s">
        <v>205</v>
      </c>
      <c r="AB43" s="1" t="s">
        <v>206</v>
      </c>
      <c r="AC43" s="1" t="s">
        <v>207</v>
      </c>
    </row>
    <row r="44" spans="1:34" ht="16.5" customHeight="1">
      <c r="A44" s="4">
        <v>18</v>
      </c>
      <c r="B44" s="7" t="s">
        <v>208</v>
      </c>
      <c r="C44" s="7"/>
      <c r="D44" s="10" t="s">
        <v>208</v>
      </c>
      <c r="E44" s="16" t="s">
        <v>209</v>
      </c>
      <c r="F44" s="10" t="s">
        <v>126</v>
      </c>
      <c r="G44" s="7"/>
      <c r="H44" s="7"/>
      <c r="I44" s="7"/>
      <c r="J44" s="7"/>
      <c r="K44" s="7"/>
      <c r="L44" s="7"/>
      <c r="M44" s="17">
        <v>0.81899999999999995</v>
      </c>
      <c r="N44" s="9">
        <v>7518570</v>
      </c>
      <c r="O44" s="9">
        <v>0</v>
      </c>
      <c r="P44" s="9">
        <v>446766</v>
      </c>
      <c r="Q44" s="9">
        <v>21982</v>
      </c>
      <c r="R44" s="9">
        <f t="shared" si="0"/>
        <v>6157708.7999999998</v>
      </c>
      <c r="S44" s="9">
        <f t="shared" si="1"/>
        <v>0</v>
      </c>
      <c r="T44" s="9">
        <f t="shared" si="2"/>
        <v>365901.4</v>
      </c>
      <c r="U44" s="9">
        <f t="shared" si="3"/>
        <v>18003.3</v>
      </c>
      <c r="V44" s="18"/>
      <c r="W44" s="18"/>
      <c r="X44" s="18"/>
      <c r="Y44" s="1" t="s">
        <v>116</v>
      </c>
      <c r="Z44" s="1" t="s">
        <v>117</v>
      </c>
      <c r="AA44" s="1" t="s">
        <v>127</v>
      </c>
      <c r="AB44" s="1" t="s">
        <v>210</v>
      </c>
      <c r="AC44" s="1" t="s">
        <v>211</v>
      </c>
    </row>
    <row r="45" spans="1:34" ht="16.5" customHeight="1">
      <c r="A45" s="4">
        <v>19</v>
      </c>
      <c r="B45" s="7" t="s">
        <v>212</v>
      </c>
      <c r="C45" s="7"/>
      <c r="D45" s="10" t="s">
        <v>212</v>
      </c>
      <c r="E45" s="16" t="s">
        <v>213</v>
      </c>
      <c r="F45" s="10" t="s">
        <v>126</v>
      </c>
      <c r="G45" s="7"/>
      <c r="H45" s="7"/>
      <c r="I45" s="7"/>
      <c r="J45" s="7"/>
      <c r="K45" s="7"/>
      <c r="L45" s="7"/>
      <c r="M45" s="17">
        <v>7.5039999999999996</v>
      </c>
      <c r="N45" s="9">
        <v>7801540</v>
      </c>
      <c r="O45" s="9">
        <v>0</v>
      </c>
      <c r="P45" s="9">
        <v>329155</v>
      </c>
      <c r="Q45" s="9">
        <v>134764</v>
      </c>
      <c r="R45" s="9">
        <f t="shared" si="0"/>
        <v>58542756.200000003</v>
      </c>
      <c r="S45" s="9">
        <f t="shared" si="1"/>
        <v>0</v>
      </c>
      <c r="T45" s="9">
        <f t="shared" si="2"/>
        <v>2469979.1</v>
      </c>
      <c r="U45" s="9">
        <f t="shared" si="3"/>
        <v>1011269.1</v>
      </c>
      <c r="V45" s="18"/>
      <c r="W45" s="18"/>
      <c r="X45" s="18"/>
      <c r="Y45" s="1" t="s">
        <v>116</v>
      </c>
      <c r="Z45" s="1" t="s">
        <v>117</v>
      </c>
      <c r="AA45" s="1" t="s">
        <v>214</v>
      </c>
      <c r="AB45" s="1" t="s">
        <v>215</v>
      </c>
      <c r="AC45" s="1" t="s">
        <v>216</v>
      </c>
    </row>
    <row r="46" spans="1:34" ht="27" customHeight="1">
      <c r="A46" s="4">
        <v>20</v>
      </c>
      <c r="B46" s="7" t="s">
        <v>217</v>
      </c>
      <c r="C46" s="7"/>
      <c r="D46" s="10" t="s">
        <v>217</v>
      </c>
      <c r="E46" s="16" t="s">
        <v>218</v>
      </c>
      <c r="F46" s="10" t="s">
        <v>152</v>
      </c>
      <c r="G46" s="7"/>
      <c r="H46" s="7"/>
      <c r="I46" s="7"/>
      <c r="J46" s="7"/>
      <c r="K46" s="7"/>
      <c r="L46" s="7"/>
      <c r="M46" s="17">
        <v>2.4540000000000002</v>
      </c>
      <c r="N46" s="9">
        <v>2254623</v>
      </c>
      <c r="O46" s="9">
        <v>0</v>
      </c>
      <c r="P46" s="9">
        <v>1172170</v>
      </c>
      <c r="Q46" s="9"/>
      <c r="R46" s="9">
        <f t="shared" si="0"/>
        <v>5532844.7999999998</v>
      </c>
      <c r="S46" s="9">
        <f t="shared" si="1"/>
        <v>0</v>
      </c>
      <c r="T46" s="9">
        <f t="shared" si="2"/>
        <v>2876505.2</v>
      </c>
      <c r="U46" s="9">
        <f t="shared" si="3"/>
        <v>0</v>
      </c>
      <c r="V46" s="18"/>
      <c r="W46" s="18"/>
      <c r="X46" s="18"/>
      <c r="Y46" s="1" t="s">
        <v>116</v>
      </c>
      <c r="Z46" s="1" t="s">
        <v>117</v>
      </c>
      <c r="AA46" s="1" t="s">
        <v>219</v>
      </c>
      <c r="AB46" s="1" t="s">
        <v>220</v>
      </c>
    </row>
    <row r="47" spans="1:34" ht="16.5" customHeight="1">
      <c r="A47" s="4">
        <v>21</v>
      </c>
      <c r="B47" s="7" t="s">
        <v>221</v>
      </c>
      <c r="C47" s="7"/>
      <c r="D47" s="10" t="s">
        <v>221</v>
      </c>
      <c r="E47" s="16" t="s">
        <v>222</v>
      </c>
      <c r="F47" s="10" t="s">
        <v>152</v>
      </c>
      <c r="G47" s="7"/>
      <c r="H47" s="7"/>
      <c r="I47" s="7"/>
      <c r="J47" s="7"/>
      <c r="K47" s="7"/>
      <c r="L47" s="7"/>
      <c r="M47" s="17">
        <f>ROUND(SUM(L47:L48),4)</f>
        <v>5.31</v>
      </c>
      <c r="N47" s="9">
        <v>2067016</v>
      </c>
      <c r="O47" s="9">
        <v>0</v>
      </c>
      <c r="P47" s="9">
        <v>537146</v>
      </c>
      <c r="Q47" s="9"/>
      <c r="R47" s="9">
        <f t="shared" si="0"/>
        <v>10975855</v>
      </c>
      <c r="S47" s="9">
        <f t="shared" si="1"/>
        <v>0</v>
      </c>
      <c r="T47" s="9">
        <f t="shared" si="2"/>
        <v>2852245.3</v>
      </c>
      <c r="U47" s="9">
        <f t="shared" si="3"/>
        <v>0</v>
      </c>
      <c r="V47" s="18"/>
      <c r="W47" s="18"/>
      <c r="X47" s="18"/>
      <c r="Y47" s="1" t="s">
        <v>116</v>
      </c>
      <c r="Z47" s="1" t="s">
        <v>117</v>
      </c>
      <c r="AA47" s="1" t="s">
        <v>223</v>
      </c>
      <c r="AB47" s="1" t="s">
        <v>224</v>
      </c>
    </row>
    <row r="48" spans="1:34" ht="16.5" customHeight="1">
      <c r="A48" s="4"/>
      <c r="B48" s="7"/>
      <c r="C48" s="7"/>
      <c r="D48" s="10"/>
      <c r="E48" s="19" t="s">
        <v>225</v>
      </c>
      <c r="F48" s="10"/>
      <c r="G48" s="7"/>
      <c r="H48" s="7"/>
      <c r="I48" s="7"/>
      <c r="J48" s="7"/>
      <c r="K48" s="7"/>
      <c r="L48" s="7">
        <v>5.31</v>
      </c>
      <c r="M48" s="17"/>
      <c r="N48" s="9"/>
      <c r="O48" s="9"/>
      <c r="P48" s="9"/>
      <c r="Q48" s="9"/>
      <c r="R48" s="9"/>
      <c r="S48" s="9"/>
      <c r="T48" s="9"/>
      <c r="U48" s="9"/>
      <c r="V48" s="18"/>
      <c r="W48" s="18"/>
      <c r="X48" s="18"/>
    </row>
    <row r="49" spans="1:29" ht="27" customHeight="1">
      <c r="A49" s="4">
        <v>22</v>
      </c>
      <c r="B49" s="7" t="s">
        <v>226</v>
      </c>
      <c r="C49" s="7" t="s">
        <v>112</v>
      </c>
      <c r="D49" s="10" t="s">
        <v>227</v>
      </c>
      <c r="E49" s="16" t="s">
        <v>228</v>
      </c>
      <c r="F49" s="10" t="s">
        <v>115</v>
      </c>
      <c r="G49" s="7"/>
      <c r="H49" s="7"/>
      <c r="I49" s="7"/>
      <c r="J49" s="7"/>
      <c r="K49" s="7"/>
      <c r="L49" s="7"/>
      <c r="M49" s="17">
        <f>ROUND(SUM(L49:L52),4)</f>
        <v>20.044799999999999</v>
      </c>
      <c r="N49" s="9">
        <v>476416</v>
      </c>
      <c r="O49" s="9">
        <v>0</v>
      </c>
      <c r="P49" s="9">
        <v>159841</v>
      </c>
      <c r="Q49" s="9">
        <v>23993</v>
      </c>
      <c r="R49" s="9">
        <f>ROUND(ROUND(M49,4)*N49,1)</f>
        <v>9549663.4000000004</v>
      </c>
      <c r="S49" s="9">
        <f>ROUND(ROUND(M49,4)*O49,1)</f>
        <v>0</v>
      </c>
      <c r="T49" s="9">
        <f>ROUND(ROUND(M49,4)*P49,1)</f>
        <v>3203980.9</v>
      </c>
      <c r="U49" s="9">
        <f>ROUND(ROUND(M49,4)*Q49,1)</f>
        <v>480934.9</v>
      </c>
      <c r="V49" s="18"/>
      <c r="W49" s="18"/>
      <c r="X49" s="18"/>
      <c r="Y49" s="1" t="s">
        <v>116</v>
      </c>
      <c r="Z49" s="1" t="s">
        <v>117</v>
      </c>
      <c r="AA49" s="1" t="s">
        <v>229</v>
      </c>
      <c r="AB49" s="1" t="s">
        <v>230</v>
      </c>
      <c r="AC49" s="1" t="s">
        <v>231</v>
      </c>
    </row>
    <row r="50" spans="1:29" ht="16.5" customHeight="1">
      <c r="A50" s="4"/>
      <c r="B50" s="7"/>
      <c r="C50" s="7"/>
      <c r="D50" s="10"/>
      <c r="E50" s="19" t="s">
        <v>232</v>
      </c>
      <c r="F50" s="10"/>
      <c r="G50" s="7"/>
      <c r="H50" s="7"/>
      <c r="I50" s="7"/>
      <c r="J50" s="7"/>
      <c r="K50" s="7"/>
      <c r="L50" s="7">
        <v>14.731199999999999</v>
      </c>
      <c r="M50" s="17"/>
      <c r="N50" s="9"/>
      <c r="O50" s="9"/>
      <c r="P50" s="9"/>
      <c r="Q50" s="9"/>
      <c r="R50" s="9"/>
      <c r="S50" s="9"/>
      <c r="T50" s="9"/>
      <c r="U50" s="9"/>
      <c r="V50" s="18"/>
      <c r="W50" s="18"/>
      <c r="X50" s="18"/>
    </row>
    <row r="51" spans="1:29" ht="16.5" customHeight="1">
      <c r="A51" s="4"/>
      <c r="B51" s="7"/>
      <c r="C51" s="7"/>
      <c r="D51" s="10"/>
      <c r="E51" s="19" t="s">
        <v>233</v>
      </c>
      <c r="F51" s="10"/>
      <c r="G51" s="7"/>
      <c r="H51" s="7"/>
      <c r="I51" s="7"/>
      <c r="J51" s="7"/>
      <c r="K51" s="7"/>
      <c r="L51" s="7">
        <v>3.9312</v>
      </c>
      <c r="M51" s="17"/>
      <c r="N51" s="9"/>
      <c r="O51" s="9"/>
      <c r="P51" s="9"/>
      <c r="Q51" s="9"/>
      <c r="R51" s="9"/>
      <c r="S51" s="9"/>
      <c r="T51" s="9"/>
      <c r="U51" s="9"/>
      <c r="V51" s="18"/>
      <c r="W51" s="18"/>
      <c r="X51" s="18"/>
    </row>
    <row r="52" spans="1:29" ht="16.5" customHeight="1">
      <c r="A52" s="4"/>
      <c r="B52" s="7"/>
      <c r="C52" s="7"/>
      <c r="D52" s="10"/>
      <c r="E52" s="19" t="s">
        <v>234</v>
      </c>
      <c r="F52" s="10"/>
      <c r="G52" s="7"/>
      <c r="H52" s="7"/>
      <c r="I52" s="7"/>
      <c r="J52" s="7"/>
      <c r="K52" s="7"/>
      <c r="L52" s="7">
        <v>1.3824000000000001</v>
      </c>
      <c r="M52" s="17"/>
      <c r="N52" s="9"/>
      <c r="O52" s="9"/>
      <c r="P52" s="9"/>
      <c r="Q52" s="9"/>
      <c r="R52" s="9"/>
      <c r="S52" s="9"/>
      <c r="T52" s="9"/>
      <c r="U52" s="9"/>
      <c r="V52" s="18"/>
      <c r="W52" s="18"/>
      <c r="X52" s="18"/>
    </row>
    <row r="53" spans="1:29" ht="27" customHeight="1">
      <c r="A53" s="4">
        <v>23</v>
      </c>
      <c r="B53" s="7" t="s">
        <v>235</v>
      </c>
      <c r="C53" s="7"/>
      <c r="D53" s="10" t="s">
        <v>235</v>
      </c>
      <c r="E53" s="16" t="s">
        <v>236</v>
      </c>
      <c r="F53" s="10" t="s">
        <v>126</v>
      </c>
      <c r="G53" s="7"/>
      <c r="H53" s="7"/>
      <c r="I53" s="7"/>
      <c r="J53" s="7"/>
      <c r="K53" s="7"/>
      <c r="L53" s="7"/>
      <c r="M53" s="17">
        <v>0.2122</v>
      </c>
      <c r="N53" s="9">
        <v>7518570</v>
      </c>
      <c r="O53" s="9">
        <v>0</v>
      </c>
      <c r="P53" s="9">
        <v>587269</v>
      </c>
      <c r="Q53" s="9">
        <v>21982</v>
      </c>
      <c r="R53" s="9">
        <f>ROUND(ROUND(M53,4)*N53,1)</f>
        <v>1595440.6</v>
      </c>
      <c r="S53" s="9">
        <f>ROUND(ROUND(M53,4)*O53,1)</f>
        <v>0</v>
      </c>
      <c r="T53" s="9">
        <f>ROUND(ROUND(M53,4)*P53,1)</f>
        <v>124618.5</v>
      </c>
      <c r="U53" s="9">
        <f>ROUND(ROUND(M53,4)*Q53,1)</f>
        <v>4664.6000000000004</v>
      </c>
      <c r="V53" s="18"/>
      <c r="W53" s="18"/>
      <c r="X53" s="18"/>
      <c r="Y53" s="1" t="s">
        <v>116</v>
      </c>
      <c r="Z53" s="1" t="s">
        <v>117</v>
      </c>
      <c r="AA53" s="1" t="s">
        <v>127</v>
      </c>
      <c r="AB53" s="1" t="s">
        <v>237</v>
      </c>
      <c r="AC53" s="1" t="s">
        <v>211</v>
      </c>
    </row>
    <row r="54" spans="1:29" ht="27" customHeight="1">
      <c r="A54" s="4">
        <v>24</v>
      </c>
      <c r="B54" s="7" t="s">
        <v>238</v>
      </c>
      <c r="C54" s="7"/>
      <c r="D54" s="10" t="s">
        <v>238</v>
      </c>
      <c r="E54" s="16" t="s">
        <v>239</v>
      </c>
      <c r="F54" s="10" t="s">
        <v>126</v>
      </c>
      <c r="G54" s="7"/>
      <c r="H54" s="7"/>
      <c r="I54" s="7"/>
      <c r="J54" s="7"/>
      <c r="K54" s="7"/>
      <c r="L54" s="7"/>
      <c r="M54" s="17">
        <v>0.25700000000000001</v>
      </c>
      <c r="N54" s="9">
        <v>7802710</v>
      </c>
      <c r="O54" s="9">
        <v>0</v>
      </c>
      <c r="P54" s="9">
        <v>395459</v>
      </c>
      <c r="Q54" s="9">
        <v>138949</v>
      </c>
      <c r="R54" s="9">
        <f>ROUND(ROUND(M54,4)*N54,1)</f>
        <v>2005296.5</v>
      </c>
      <c r="S54" s="9">
        <f>ROUND(ROUND(M54,4)*O54,1)</f>
        <v>0</v>
      </c>
      <c r="T54" s="9">
        <f>ROUND(ROUND(M54,4)*P54,1)</f>
        <v>101633</v>
      </c>
      <c r="U54" s="9">
        <f>ROUND(ROUND(M54,4)*Q54,1)</f>
        <v>35709.9</v>
      </c>
      <c r="V54" s="18"/>
      <c r="W54" s="18"/>
      <c r="X54" s="18"/>
      <c r="Y54" s="1" t="s">
        <v>116</v>
      </c>
      <c r="Z54" s="1" t="s">
        <v>117</v>
      </c>
      <c r="AA54" s="1" t="s">
        <v>240</v>
      </c>
      <c r="AB54" s="1" t="s">
        <v>241</v>
      </c>
      <c r="AC54" s="1" t="s">
        <v>242</v>
      </c>
    </row>
    <row r="55" spans="1:29" ht="27" customHeight="1">
      <c r="A55" s="4">
        <v>25</v>
      </c>
      <c r="B55" s="7" t="s">
        <v>243</v>
      </c>
      <c r="C55" s="7"/>
      <c r="D55" s="10" t="s">
        <v>243</v>
      </c>
      <c r="E55" s="16" t="s">
        <v>244</v>
      </c>
      <c r="F55" s="10" t="s">
        <v>126</v>
      </c>
      <c r="G55" s="7"/>
      <c r="H55" s="7"/>
      <c r="I55" s="7"/>
      <c r="J55" s="7"/>
      <c r="K55" s="7"/>
      <c r="L55" s="7"/>
      <c r="M55" s="17">
        <v>3.04</v>
      </c>
      <c r="N55" s="9">
        <v>7760680</v>
      </c>
      <c r="O55" s="9">
        <v>0</v>
      </c>
      <c r="P55" s="9">
        <v>334680</v>
      </c>
      <c r="Q55" s="9">
        <v>164682</v>
      </c>
      <c r="R55" s="9">
        <f>ROUND(ROUND(M55,4)*N55,1)</f>
        <v>23592467.199999999</v>
      </c>
      <c r="S55" s="9">
        <f>ROUND(ROUND(M55,4)*O55,1)</f>
        <v>0</v>
      </c>
      <c r="T55" s="9">
        <f>ROUND(ROUND(M55,4)*P55,1)</f>
        <v>1017427.2</v>
      </c>
      <c r="U55" s="9">
        <f>ROUND(ROUND(M55,4)*Q55,1)</f>
        <v>500633.3</v>
      </c>
      <c r="V55" s="18"/>
      <c r="W55" s="18"/>
      <c r="X55" s="18"/>
      <c r="Y55" s="1" t="s">
        <v>116</v>
      </c>
      <c r="Z55" s="1" t="s">
        <v>117</v>
      </c>
      <c r="AA55" s="1" t="s">
        <v>245</v>
      </c>
      <c r="AB55" s="1" t="s">
        <v>246</v>
      </c>
      <c r="AC55" s="1" t="s">
        <v>247</v>
      </c>
    </row>
    <row r="56" spans="1:29" ht="27" customHeight="1">
      <c r="A56" s="4">
        <v>26</v>
      </c>
      <c r="B56" s="7" t="s">
        <v>248</v>
      </c>
      <c r="C56" s="7"/>
      <c r="D56" s="10" t="s">
        <v>248</v>
      </c>
      <c r="E56" s="16" t="s">
        <v>249</v>
      </c>
      <c r="F56" s="10" t="s">
        <v>152</v>
      </c>
      <c r="G56" s="7"/>
      <c r="H56" s="7"/>
      <c r="I56" s="7"/>
      <c r="J56" s="7"/>
      <c r="K56" s="7"/>
      <c r="L56" s="7"/>
      <c r="M56" s="17">
        <f>ROUND(SUM(L56:L59),4)</f>
        <v>1.9785999999999999</v>
      </c>
      <c r="N56" s="9">
        <v>2235130</v>
      </c>
      <c r="O56" s="9">
        <v>0</v>
      </c>
      <c r="P56" s="9">
        <v>1356133</v>
      </c>
      <c r="Q56" s="9"/>
      <c r="R56" s="9">
        <f>ROUND(ROUND(M56,4)*N56,1)</f>
        <v>4422428.2</v>
      </c>
      <c r="S56" s="9">
        <f>ROUND(ROUND(M56,4)*O56,1)</f>
        <v>0</v>
      </c>
      <c r="T56" s="9">
        <f>ROUND(ROUND(M56,4)*P56,1)</f>
        <v>2683244.7999999998</v>
      </c>
      <c r="U56" s="9">
        <f>ROUND(ROUND(M56,4)*Q56,1)</f>
        <v>0</v>
      </c>
      <c r="V56" s="18"/>
      <c r="W56" s="18"/>
      <c r="X56" s="18"/>
      <c r="Y56" s="1" t="s">
        <v>116</v>
      </c>
      <c r="Z56" s="1" t="s">
        <v>117</v>
      </c>
      <c r="AA56" s="1" t="s">
        <v>250</v>
      </c>
      <c r="AB56" s="1" t="s">
        <v>251</v>
      </c>
    </row>
    <row r="57" spans="1:29" ht="16.5" customHeight="1">
      <c r="A57" s="4"/>
      <c r="B57" s="7"/>
      <c r="C57" s="7"/>
      <c r="D57" s="10"/>
      <c r="E57" s="19" t="s">
        <v>252</v>
      </c>
      <c r="F57" s="10"/>
      <c r="G57" s="7"/>
      <c r="H57" s="7"/>
      <c r="I57" s="7"/>
      <c r="J57" s="7"/>
      <c r="K57" s="7"/>
      <c r="L57" s="7">
        <v>1.4563999999999999</v>
      </c>
      <c r="M57" s="17"/>
      <c r="N57" s="9"/>
      <c r="O57" s="9"/>
      <c r="P57" s="9"/>
      <c r="Q57" s="9"/>
      <c r="R57" s="9"/>
      <c r="S57" s="9"/>
      <c r="T57" s="9"/>
      <c r="U57" s="9"/>
      <c r="V57" s="18"/>
      <c r="W57" s="18"/>
      <c r="X57" s="18"/>
    </row>
    <row r="58" spans="1:29" ht="16.5" customHeight="1">
      <c r="A58" s="4"/>
      <c r="B58" s="7"/>
      <c r="C58" s="7"/>
      <c r="D58" s="10"/>
      <c r="E58" s="19" t="s">
        <v>253</v>
      </c>
      <c r="F58" s="10"/>
      <c r="G58" s="7"/>
      <c r="H58" s="7"/>
      <c r="I58" s="7"/>
      <c r="J58" s="7"/>
      <c r="K58" s="7"/>
      <c r="L58" s="7">
        <v>0.36670000000000003</v>
      </c>
      <c r="M58" s="17"/>
      <c r="N58" s="9"/>
      <c r="O58" s="9"/>
      <c r="P58" s="9"/>
      <c r="Q58" s="9"/>
      <c r="R58" s="9"/>
      <c r="S58" s="9"/>
      <c r="T58" s="9"/>
      <c r="U58" s="9"/>
      <c r="V58" s="18"/>
      <c r="W58" s="18"/>
      <c r="X58" s="18"/>
    </row>
    <row r="59" spans="1:29" ht="16.5" customHeight="1">
      <c r="A59" s="4"/>
      <c r="B59" s="7"/>
      <c r="C59" s="7"/>
      <c r="D59" s="10"/>
      <c r="E59" s="19" t="s">
        <v>254</v>
      </c>
      <c r="F59" s="10"/>
      <c r="G59" s="7"/>
      <c r="H59" s="7"/>
      <c r="I59" s="7"/>
      <c r="J59" s="7"/>
      <c r="K59" s="7"/>
      <c r="L59" s="7">
        <v>0.1555</v>
      </c>
      <c r="M59" s="17"/>
      <c r="N59" s="9"/>
      <c r="O59" s="9"/>
      <c r="P59" s="9"/>
      <c r="Q59" s="9"/>
      <c r="R59" s="9"/>
      <c r="S59" s="9"/>
      <c r="T59" s="9"/>
      <c r="U59" s="9"/>
      <c r="V59" s="18"/>
      <c r="W59" s="18"/>
      <c r="X59" s="18"/>
    </row>
    <row r="60" spans="1:29" ht="27" customHeight="1">
      <c r="A60" s="4">
        <v>27</v>
      </c>
      <c r="B60" s="7" t="s">
        <v>255</v>
      </c>
      <c r="C60" s="7" t="s">
        <v>256</v>
      </c>
      <c r="D60" s="10" t="s">
        <v>257</v>
      </c>
      <c r="E60" s="16" t="s">
        <v>258</v>
      </c>
      <c r="F60" s="10" t="s">
        <v>115</v>
      </c>
      <c r="G60" s="7"/>
      <c r="H60" s="7"/>
      <c r="I60" s="7"/>
      <c r="J60" s="7"/>
      <c r="K60" s="7"/>
      <c r="L60" s="7"/>
      <c r="M60" s="17">
        <f>ROUND(SUM(L60:L61),4)</f>
        <v>113.7593</v>
      </c>
      <c r="N60" s="9">
        <v>310438</v>
      </c>
      <c r="O60" s="9">
        <v>0</v>
      </c>
      <c r="P60" s="9">
        <v>65910</v>
      </c>
      <c r="Q60" s="9"/>
      <c r="R60" s="9">
        <f>ROUND(ROUND(M60,4)*N60,1)</f>
        <v>35315209.600000001</v>
      </c>
      <c r="S60" s="9">
        <f>ROUND(ROUND(M60,4)*O60,1)</f>
        <v>0</v>
      </c>
      <c r="T60" s="9">
        <f>ROUND(ROUND(M60,4)*P60,1)</f>
        <v>7497875.5</v>
      </c>
      <c r="U60" s="9">
        <f>ROUND(ROUND(M60,4)*Q60,1)</f>
        <v>0</v>
      </c>
      <c r="V60" s="18"/>
      <c r="W60" s="18"/>
      <c r="X60" s="18"/>
      <c r="Y60" s="1" t="s">
        <v>116</v>
      </c>
      <c r="Z60" s="1" t="s">
        <v>117</v>
      </c>
      <c r="AA60" s="1" t="s">
        <v>259</v>
      </c>
      <c r="AB60" s="1" t="s">
        <v>260</v>
      </c>
    </row>
    <row r="61" spans="1:29" ht="49.5" customHeight="1">
      <c r="A61" s="4"/>
      <c r="B61" s="7"/>
      <c r="C61" s="7"/>
      <c r="D61" s="10"/>
      <c r="E61" s="19" t="s">
        <v>261</v>
      </c>
      <c r="F61" s="10"/>
      <c r="G61" s="7"/>
      <c r="H61" s="7"/>
      <c r="I61" s="7"/>
      <c r="J61" s="7"/>
      <c r="K61" s="7"/>
      <c r="L61" s="7">
        <v>113.7593</v>
      </c>
      <c r="M61" s="17"/>
      <c r="N61" s="9"/>
      <c r="O61" s="9"/>
      <c r="P61" s="9"/>
      <c r="Q61" s="9"/>
      <c r="R61" s="9"/>
      <c r="S61" s="9"/>
      <c r="T61" s="9"/>
      <c r="U61" s="9"/>
      <c r="V61" s="18"/>
      <c r="W61" s="18"/>
      <c r="X61" s="18"/>
    </row>
    <row r="62" spans="1:29" ht="27" customHeight="1">
      <c r="A62" s="4">
        <v>28</v>
      </c>
      <c r="B62" s="7" t="s">
        <v>262</v>
      </c>
      <c r="C62" s="7" t="s">
        <v>263</v>
      </c>
      <c r="D62" s="10" t="s">
        <v>264</v>
      </c>
      <c r="E62" s="16" t="s">
        <v>265</v>
      </c>
      <c r="F62" s="10" t="s">
        <v>266</v>
      </c>
      <c r="G62" s="7"/>
      <c r="H62" s="7"/>
      <c r="I62" s="7"/>
      <c r="J62" s="7"/>
      <c r="K62" s="7"/>
      <c r="L62" s="7"/>
      <c r="M62" s="17">
        <f>ROUND(SUM(L62:L63),4)</f>
        <v>65.722499999999997</v>
      </c>
      <c r="N62" s="9">
        <v>3240</v>
      </c>
      <c r="O62" s="9">
        <v>0</v>
      </c>
      <c r="P62" s="9">
        <v>11053</v>
      </c>
      <c r="Q62" s="9">
        <v>200</v>
      </c>
      <c r="R62" s="9">
        <f>ROUND(ROUND(M62,4)*N62,1)</f>
        <v>212940.9</v>
      </c>
      <c r="S62" s="9">
        <f>ROUND(ROUND(M62,4)*O62,1)</f>
        <v>0</v>
      </c>
      <c r="T62" s="9">
        <f>ROUND(ROUND(M62,4)*P62,1)</f>
        <v>726430.8</v>
      </c>
      <c r="U62" s="9">
        <f>ROUND(ROUND(M62,4)*Q62,1)</f>
        <v>13144.5</v>
      </c>
      <c r="V62" s="18"/>
      <c r="W62" s="18"/>
      <c r="X62" s="18"/>
      <c r="Y62" s="1" t="s">
        <v>116</v>
      </c>
      <c r="Z62" s="1" t="s">
        <v>117</v>
      </c>
      <c r="AA62" s="1" t="s">
        <v>267</v>
      </c>
      <c r="AB62" s="1" t="s">
        <v>268</v>
      </c>
      <c r="AC62" s="1" t="s">
        <v>269</v>
      </c>
    </row>
    <row r="63" spans="1:29" ht="27" customHeight="1">
      <c r="A63" s="4"/>
      <c r="B63" s="7"/>
      <c r="C63" s="7"/>
      <c r="D63" s="10"/>
      <c r="E63" s="19" t="s">
        <v>270</v>
      </c>
      <c r="F63" s="10"/>
      <c r="G63" s="7"/>
      <c r="H63" s="7"/>
      <c r="I63" s="7"/>
      <c r="J63" s="7"/>
      <c r="K63" s="7"/>
      <c r="L63" s="7">
        <v>65.722499999999997</v>
      </c>
      <c r="M63" s="17"/>
      <c r="N63" s="9"/>
      <c r="O63" s="9"/>
      <c r="P63" s="9"/>
      <c r="Q63" s="9"/>
      <c r="R63" s="9"/>
      <c r="S63" s="9"/>
      <c r="T63" s="9"/>
      <c r="U63" s="9"/>
      <c r="V63" s="18"/>
      <c r="W63" s="18"/>
      <c r="X63" s="18"/>
    </row>
    <row r="64" spans="1:29" ht="27" customHeight="1">
      <c r="A64" s="4">
        <v>29</v>
      </c>
      <c r="B64" s="7" t="s">
        <v>195</v>
      </c>
      <c r="C64" s="7" t="s">
        <v>196</v>
      </c>
      <c r="D64" s="10" t="s">
        <v>197</v>
      </c>
      <c r="E64" s="16" t="s">
        <v>271</v>
      </c>
      <c r="F64" s="10" t="s">
        <v>115</v>
      </c>
      <c r="G64" s="7"/>
      <c r="H64" s="7"/>
      <c r="I64" s="7"/>
      <c r="J64" s="7"/>
      <c r="K64" s="7"/>
      <c r="L64" s="7"/>
      <c r="M64" s="17">
        <f>ROUND(SUM(L64:L66),4)</f>
        <v>1.6531</v>
      </c>
      <c r="N64" s="9">
        <v>305947</v>
      </c>
      <c r="O64" s="9">
        <v>0</v>
      </c>
      <c r="P64" s="9">
        <v>51719</v>
      </c>
      <c r="Q64" s="9">
        <v>17260</v>
      </c>
      <c r="R64" s="9">
        <f>ROUND(ROUND(M64,4)*N64,1)</f>
        <v>505761</v>
      </c>
      <c r="S64" s="9">
        <f>ROUND(ROUND(M64,4)*O64,1)</f>
        <v>0</v>
      </c>
      <c r="T64" s="9">
        <f>ROUND(ROUND(M64,4)*P64,1)</f>
        <v>85496.7</v>
      </c>
      <c r="U64" s="9">
        <f>ROUND(ROUND(M64,4)*Q64,1)</f>
        <v>28532.5</v>
      </c>
      <c r="V64" s="18"/>
      <c r="W64" s="18"/>
      <c r="X64" s="18"/>
      <c r="Y64" s="1" t="s">
        <v>116</v>
      </c>
      <c r="Z64" s="1" t="s">
        <v>117</v>
      </c>
      <c r="AA64" s="1" t="s">
        <v>199</v>
      </c>
      <c r="AB64" s="1" t="s">
        <v>200</v>
      </c>
      <c r="AC64" s="1" t="s">
        <v>201</v>
      </c>
    </row>
    <row r="65" spans="1:29" ht="16.5" customHeight="1">
      <c r="A65" s="4"/>
      <c r="B65" s="7"/>
      <c r="C65" s="7"/>
      <c r="D65" s="10"/>
      <c r="E65" s="19" t="s">
        <v>272</v>
      </c>
      <c r="F65" s="10"/>
      <c r="G65" s="7"/>
      <c r="H65" s="7"/>
      <c r="I65" s="7"/>
      <c r="J65" s="7"/>
      <c r="K65" s="7"/>
      <c r="L65" s="7">
        <v>1.1339999999999999</v>
      </c>
      <c r="M65" s="17"/>
      <c r="N65" s="9"/>
      <c r="O65" s="9"/>
      <c r="P65" s="9"/>
      <c r="Q65" s="9"/>
      <c r="R65" s="9"/>
      <c r="S65" s="9"/>
      <c r="T65" s="9"/>
      <c r="U65" s="9"/>
      <c r="V65" s="18"/>
      <c r="W65" s="18"/>
      <c r="X65" s="18"/>
    </row>
    <row r="66" spans="1:29" ht="16.5" customHeight="1">
      <c r="A66" s="4"/>
      <c r="B66" s="7"/>
      <c r="C66" s="7"/>
      <c r="D66" s="10"/>
      <c r="E66" s="19" t="s">
        <v>273</v>
      </c>
      <c r="F66" s="10"/>
      <c r="G66" s="7"/>
      <c r="H66" s="7"/>
      <c r="I66" s="7"/>
      <c r="J66" s="7"/>
      <c r="K66" s="7"/>
      <c r="L66" s="7">
        <v>0.51910000000000001</v>
      </c>
      <c r="M66" s="17"/>
      <c r="N66" s="9"/>
      <c r="O66" s="9"/>
      <c r="P66" s="9"/>
      <c r="Q66" s="9"/>
      <c r="R66" s="9"/>
      <c r="S66" s="9"/>
      <c r="T66" s="9"/>
      <c r="U66" s="9"/>
      <c r="V66" s="18"/>
      <c r="W66" s="18"/>
      <c r="X66" s="18"/>
    </row>
    <row r="67" spans="1:29" ht="27" customHeight="1">
      <c r="A67" s="4">
        <v>30</v>
      </c>
      <c r="B67" s="7" t="s">
        <v>202</v>
      </c>
      <c r="C67" s="7" t="s">
        <v>112</v>
      </c>
      <c r="D67" s="10" t="s">
        <v>203</v>
      </c>
      <c r="E67" s="16" t="s">
        <v>274</v>
      </c>
      <c r="F67" s="10" t="s">
        <v>115</v>
      </c>
      <c r="G67" s="7"/>
      <c r="H67" s="7"/>
      <c r="I67" s="7"/>
      <c r="J67" s="7"/>
      <c r="K67" s="7"/>
      <c r="L67" s="7"/>
      <c r="M67" s="17">
        <f>ROUND(SUM(L67:L69),4)</f>
        <v>11.1547</v>
      </c>
      <c r="N67" s="9">
        <v>427239</v>
      </c>
      <c r="O67" s="9">
        <v>0</v>
      </c>
      <c r="P67" s="9">
        <v>59732</v>
      </c>
      <c r="Q67" s="9">
        <v>17783</v>
      </c>
      <c r="R67" s="9">
        <f>ROUND(ROUND(M67,4)*N67,1)</f>
        <v>4765722.9000000004</v>
      </c>
      <c r="S67" s="9">
        <f>ROUND(ROUND(M67,4)*O67,1)</f>
        <v>0</v>
      </c>
      <c r="T67" s="9">
        <f>ROUND(ROUND(M67,4)*P67,1)</f>
        <v>666292.5</v>
      </c>
      <c r="U67" s="9">
        <f>ROUND(ROUND(M67,4)*Q67,1)</f>
        <v>198364</v>
      </c>
      <c r="V67" s="18"/>
      <c r="W67" s="18"/>
      <c r="X67" s="18"/>
      <c r="Y67" s="1" t="s">
        <v>116</v>
      </c>
      <c r="Z67" s="1" t="s">
        <v>117</v>
      </c>
      <c r="AA67" s="1" t="s">
        <v>205</v>
      </c>
      <c r="AB67" s="1" t="s">
        <v>206</v>
      </c>
      <c r="AC67" s="1" t="s">
        <v>207</v>
      </c>
    </row>
    <row r="68" spans="1:29" ht="16.5" customHeight="1">
      <c r="A68" s="4"/>
      <c r="B68" s="7"/>
      <c r="C68" s="7"/>
      <c r="D68" s="10"/>
      <c r="E68" s="19" t="s">
        <v>275</v>
      </c>
      <c r="F68" s="10"/>
      <c r="G68" s="7"/>
      <c r="H68" s="7"/>
      <c r="I68" s="7"/>
      <c r="J68" s="7"/>
      <c r="K68" s="7"/>
      <c r="L68" s="7">
        <v>1.782</v>
      </c>
      <c r="M68" s="17"/>
      <c r="N68" s="9"/>
      <c r="O68" s="9"/>
      <c r="P68" s="9"/>
      <c r="Q68" s="9"/>
      <c r="R68" s="9"/>
      <c r="S68" s="9"/>
      <c r="T68" s="9"/>
      <c r="U68" s="9"/>
      <c r="V68" s="18"/>
      <c r="W68" s="18"/>
      <c r="X68" s="18"/>
    </row>
    <row r="69" spans="1:29" ht="61.5" customHeight="1">
      <c r="A69" s="4"/>
      <c r="B69" s="7"/>
      <c r="C69" s="7"/>
      <c r="D69" s="10"/>
      <c r="E69" s="19" t="s">
        <v>276</v>
      </c>
      <c r="F69" s="10"/>
      <c r="G69" s="7"/>
      <c r="H69" s="7"/>
      <c r="I69" s="7"/>
      <c r="J69" s="7"/>
      <c r="K69" s="7"/>
      <c r="L69" s="7">
        <v>9.3727</v>
      </c>
      <c r="M69" s="17"/>
      <c r="N69" s="9"/>
      <c r="O69" s="9"/>
      <c r="P69" s="9"/>
      <c r="Q69" s="9"/>
      <c r="R69" s="9"/>
      <c r="S69" s="9"/>
      <c r="T69" s="9"/>
      <c r="U69" s="9"/>
      <c r="V69" s="18"/>
      <c r="W69" s="18"/>
      <c r="X69" s="18"/>
    </row>
    <row r="70" spans="1:29" ht="27" customHeight="1">
      <c r="A70" s="4">
        <v>31</v>
      </c>
      <c r="B70" s="7" t="s">
        <v>208</v>
      </c>
      <c r="C70" s="7"/>
      <c r="D70" s="10" t="s">
        <v>208</v>
      </c>
      <c r="E70" s="16" t="s">
        <v>277</v>
      </c>
      <c r="F70" s="10" t="s">
        <v>126</v>
      </c>
      <c r="G70" s="7"/>
      <c r="H70" s="7"/>
      <c r="I70" s="7"/>
      <c r="J70" s="7"/>
      <c r="K70" s="7"/>
      <c r="L70" s="7"/>
      <c r="M70" s="17">
        <v>0.90400000000000003</v>
      </c>
      <c r="N70" s="9">
        <v>7518570</v>
      </c>
      <c r="O70" s="9">
        <v>0</v>
      </c>
      <c r="P70" s="9">
        <v>446766</v>
      </c>
      <c r="Q70" s="9">
        <v>21982</v>
      </c>
      <c r="R70" s="9">
        <f>ROUND(ROUND(M70,4)*N70,1)</f>
        <v>6796787.2999999998</v>
      </c>
      <c r="S70" s="9">
        <f>ROUND(ROUND(M70,4)*O70,1)</f>
        <v>0</v>
      </c>
      <c r="T70" s="9">
        <f>ROUND(ROUND(M70,4)*P70,1)</f>
        <v>403876.5</v>
      </c>
      <c r="U70" s="9">
        <f>ROUND(ROUND(M70,4)*Q70,1)</f>
        <v>19871.7</v>
      </c>
      <c r="V70" s="18"/>
      <c r="W70" s="18"/>
      <c r="X70" s="18"/>
      <c r="Y70" s="1" t="s">
        <v>116</v>
      </c>
      <c r="Z70" s="1" t="s">
        <v>117</v>
      </c>
      <c r="AA70" s="1" t="s">
        <v>127</v>
      </c>
      <c r="AB70" s="1" t="s">
        <v>210</v>
      </c>
      <c r="AC70" s="1" t="s">
        <v>211</v>
      </c>
    </row>
    <row r="71" spans="1:29" ht="16.5" customHeight="1">
      <c r="A71" s="4">
        <v>32</v>
      </c>
      <c r="B71" s="7" t="s">
        <v>221</v>
      </c>
      <c r="C71" s="7"/>
      <c r="D71" s="10" t="s">
        <v>221</v>
      </c>
      <c r="E71" s="16" t="s">
        <v>278</v>
      </c>
      <c r="F71" s="10" t="s">
        <v>152</v>
      </c>
      <c r="G71" s="7"/>
      <c r="H71" s="7"/>
      <c r="I71" s="7"/>
      <c r="J71" s="7"/>
      <c r="K71" s="7"/>
      <c r="L71" s="7"/>
      <c r="M71" s="17">
        <f>ROUND(SUM(L71:L73),4)</f>
        <v>1.0141</v>
      </c>
      <c r="N71" s="9">
        <v>2067016</v>
      </c>
      <c r="O71" s="9">
        <v>0</v>
      </c>
      <c r="P71" s="9">
        <v>537146</v>
      </c>
      <c r="Q71" s="9"/>
      <c r="R71" s="9">
        <f>ROUND(ROUND(M71,4)*N71,1)</f>
        <v>2096160.9</v>
      </c>
      <c r="S71" s="9">
        <f>ROUND(ROUND(M71,4)*O71,1)</f>
        <v>0</v>
      </c>
      <c r="T71" s="9">
        <f>ROUND(ROUND(M71,4)*P71,1)</f>
        <v>544719.80000000005</v>
      </c>
      <c r="U71" s="9">
        <f>ROUND(ROUND(M71,4)*Q71,1)</f>
        <v>0</v>
      </c>
      <c r="V71" s="18"/>
      <c r="W71" s="18"/>
      <c r="X71" s="18"/>
      <c r="Y71" s="1" t="s">
        <v>116</v>
      </c>
      <c r="Z71" s="1" t="s">
        <v>117</v>
      </c>
      <c r="AA71" s="1" t="s">
        <v>223</v>
      </c>
      <c r="AB71" s="1" t="s">
        <v>224</v>
      </c>
    </row>
    <row r="72" spans="1:29" ht="16.5" customHeight="1">
      <c r="A72" s="4"/>
      <c r="B72" s="7"/>
      <c r="C72" s="7"/>
      <c r="D72" s="10"/>
      <c r="E72" s="19" t="s">
        <v>279</v>
      </c>
      <c r="F72" s="10"/>
      <c r="G72" s="7"/>
      <c r="H72" s="7"/>
      <c r="I72" s="7"/>
      <c r="J72" s="7"/>
      <c r="K72" s="7"/>
      <c r="L72" s="7">
        <v>0.16200000000000001</v>
      </c>
      <c r="M72" s="17"/>
      <c r="N72" s="9"/>
      <c r="O72" s="9"/>
      <c r="P72" s="9"/>
      <c r="Q72" s="9"/>
      <c r="R72" s="9"/>
      <c r="S72" s="9"/>
      <c r="T72" s="9"/>
      <c r="U72" s="9"/>
      <c r="V72" s="18"/>
      <c r="W72" s="18"/>
      <c r="X72" s="18"/>
    </row>
    <row r="73" spans="1:29" ht="61.5" customHeight="1">
      <c r="A73" s="4"/>
      <c r="B73" s="7"/>
      <c r="C73" s="7"/>
      <c r="D73" s="10"/>
      <c r="E73" s="19" t="s">
        <v>280</v>
      </c>
      <c r="F73" s="10"/>
      <c r="G73" s="7"/>
      <c r="H73" s="7"/>
      <c r="I73" s="7"/>
      <c r="J73" s="7"/>
      <c r="K73" s="7"/>
      <c r="L73" s="7">
        <v>0.85209999999999997</v>
      </c>
      <c r="M73" s="17"/>
      <c r="N73" s="9"/>
      <c r="O73" s="9"/>
      <c r="P73" s="9"/>
      <c r="Q73" s="9"/>
      <c r="R73" s="9"/>
      <c r="S73" s="9"/>
      <c r="T73" s="9"/>
      <c r="U73" s="9"/>
      <c r="V73" s="18"/>
      <c r="W73" s="18"/>
      <c r="X73" s="18"/>
    </row>
    <row r="74" spans="1:29" ht="27" customHeight="1">
      <c r="A74" s="4">
        <v>33</v>
      </c>
      <c r="B74" s="7" t="s">
        <v>281</v>
      </c>
      <c r="C74" s="7"/>
      <c r="D74" s="10" t="s">
        <v>281</v>
      </c>
      <c r="E74" s="16" t="s">
        <v>282</v>
      </c>
      <c r="F74" s="10" t="s">
        <v>115</v>
      </c>
      <c r="G74" s="7"/>
      <c r="H74" s="7"/>
      <c r="I74" s="7"/>
      <c r="J74" s="7"/>
      <c r="K74" s="7"/>
      <c r="L74" s="7"/>
      <c r="M74" s="17">
        <f>ROUND(SUM(L74:L79),4)</f>
        <v>930</v>
      </c>
      <c r="N74" s="9"/>
      <c r="O74" s="9"/>
      <c r="P74" s="9">
        <v>24403</v>
      </c>
      <c r="Q74" s="9"/>
      <c r="R74" s="9">
        <f>ROUND(ROUND(M74,4)*N74,1)</f>
        <v>0</v>
      </c>
      <c r="S74" s="9">
        <f>ROUND(ROUND(M74,4)*O74,1)</f>
        <v>0</v>
      </c>
      <c r="T74" s="9">
        <f>ROUND(ROUND(M74,4)*P74,1)</f>
        <v>22694790</v>
      </c>
      <c r="U74" s="9">
        <f>ROUND(ROUND(M74,4)*Q74,1)</f>
        <v>0</v>
      </c>
      <c r="V74" s="18"/>
      <c r="W74" s="18"/>
      <c r="X74" s="18"/>
      <c r="Y74" s="1" t="s">
        <v>116</v>
      </c>
      <c r="Z74" s="1" t="s">
        <v>117</v>
      </c>
      <c r="AB74" s="1" t="s">
        <v>283</v>
      </c>
    </row>
    <row r="75" spans="1:29" ht="16.5" customHeight="1">
      <c r="A75" s="4"/>
      <c r="B75" s="7"/>
      <c r="C75" s="7"/>
      <c r="D75" s="10"/>
      <c r="E75" s="19" t="s">
        <v>284</v>
      </c>
      <c r="F75" s="10"/>
      <c r="G75" s="7"/>
      <c r="H75" s="7"/>
      <c r="I75" s="7"/>
      <c r="J75" s="7"/>
      <c r="K75" s="7"/>
      <c r="L75" s="7">
        <v>1245</v>
      </c>
      <c r="M75" s="17"/>
      <c r="N75" s="9"/>
      <c r="O75" s="9"/>
      <c r="P75" s="9"/>
      <c r="Q75" s="9"/>
      <c r="R75" s="9"/>
      <c r="S75" s="9"/>
      <c r="T75" s="9"/>
      <c r="U75" s="9"/>
      <c r="V75" s="18"/>
      <c r="W75" s="18"/>
      <c r="X75" s="18"/>
    </row>
    <row r="76" spans="1:29" ht="16.5" customHeight="1">
      <c r="A76" s="4"/>
      <c r="B76" s="7"/>
      <c r="C76" s="7"/>
      <c r="D76" s="10"/>
      <c r="E76" s="28" t="s">
        <v>285</v>
      </c>
      <c r="F76" s="10"/>
      <c r="G76" s="7"/>
      <c r="H76" s="7"/>
      <c r="I76" s="7"/>
      <c r="J76" s="7"/>
      <c r="K76" s="7"/>
      <c r="L76" s="7"/>
      <c r="M76" s="17"/>
      <c r="N76" s="9"/>
      <c r="O76" s="9"/>
      <c r="P76" s="9"/>
      <c r="Q76" s="9"/>
      <c r="R76" s="9"/>
      <c r="S76" s="9"/>
      <c r="T76" s="9"/>
      <c r="U76" s="9"/>
      <c r="V76" s="18"/>
      <c r="W76" s="18"/>
      <c r="X76" s="18"/>
    </row>
    <row r="77" spans="1:29" ht="16.5" customHeight="1">
      <c r="A77" s="4"/>
      <c r="B77" s="7"/>
      <c r="C77" s="7"/>
      <c r="D77" s="10"/>
      <c r="E77" s="19" t="s">
        <v>286</v>
      </c>
      <c r="F77" s="10"/>
      <c r="G77" s="7"/>
      <c r="H77" s="7"/>
      <c r="I77" s="7"/>
      <c r="J77" s="7"/>
      <c r="K77" s="7"/>
      <c r="L77" s="7">
        <v>-36.820999999999998</v>
      </c>
      <c r="M77" s="17"/>
      <c r="N77" s="9"/>
      <c r="O77" s="9"/>
      <c r="P77" s="9"/>
      <c r="Q77" s="9"/>
      <c r="R77" s="9"/>
      <c r="S77" s="9"/>
      <c r="T77" s="9"/>
      <c r="U77" s="9"/>
      <c r="V77" s="18"/>
      <c r="W77" s="18"/>
      <c r="X77" s="18"/>
    </row>
    <row r="78" spans="1:29" ht="27" customHeight="1">
      <c r="A78" s="4"/>
      <c r="B78" s="7"/>
      <c r="C78" s="7"/>
      <c r="D78" s="10"/>
      <c r="E78" s="19" t="s">
        <v>287</v>
      </c>
      <c r="F78" s="10"/>
      <c r="G78" s="7"/>
      <c r="H78" s="7"/>
      <c r="I78" s="7"/>
      <c r="J78" s="7"/>
      <c r="K78" s="7"/>
      <c r="L78" s="7">
        <v>-164.42</v>
      </c>
      <c r="M78" s="17"/>
      <c r="N78" s="9"/>
      <c r="O78" s="9"/>
      <c r="P78" s="9"/>
      <c r="Q78" s="9"/>
      <c r="R78" s="9"/>
      <c r="S78" s="9"/>
      <c r="T78" s="9"/>
      <c r="U78" s="9"/>
      <c r="V78" s="18"/>
      <c r="W78" s="18"/>
      <c r="X78" s="18"/>
    </row>
    <row r="79" spans="1:29" ht="16.5" customHeight="1">
      <c r="A79" s="4"/>
      <c r="B79" s="7"/>
      <c r="C79" s="7"/>
      <c r="D79" s="10"/>
      <c r="E79" s="19" t="s">
        <v>288</v>
      </c>
      <c r="F79" s="10"/>
      <c r="G79" s="7"/>
      <c r="H79" s="7"/>
      <c r="I79" s="7"/>
      <c r="J79" s="7"/>
      <c r="K79" s="7"/>
      <c r="L79" s="7">
        <v>-113.759</v>
      </c>
      <c r="M79" s="17">
        <v>-113.759</v>
      </c>
      <c r="N79" s="9"/>
      <c r="O79" s="9"/>
      <c r="P79" s="9"/>
      <c r="Q79" s="9"/>
      <c r="R79" s="9"/>
      <c r="S79" s="9"/>
      <c r="T79" s="9"/>
      <c r="U79" s="9"/>
      <c r="V79" s="18"/>
      <c r="W79" s="18"/>
      <c r="X79" s="18"/>
    </row>
    <row r="80" spans="1:29" ht="27" customHeight="1">
      <c r="A80" s="4">
        <v>34</v>
      </c>
      <c r="B80" s="7" t="s">
        <v>289</v>
      </c>
      <c r="C80" s="7"/>
      <c r="D80" s="10" t="s">
        <v>289</v>
      </c>
      <c r="E80" s="16" t="s">
        <v>290</v>
      </c>
      <c r="F80" s="10" t="s">
        <v>192</v>
      </c>
      <c r="G80" s="7"/>
      <c r="H80" s="7"/>
      <c r="I80" s="7"/>
      <c r="J80" s="7"/>
      <c r="K80" s="7"/>
      <c r="L80" s="7"/>
      <c r="M80" s="17">
        <f>ROUND(SUM(L80:L81),4)</f>
        <v>3.15</v>
      </c>
      <c r="N80" s="9"/>
      <c r="O80" s="9"/>
      <c r="P80" s="9"/>
      <c r="Q80" s="9">
        <v>576925</v>
      </c>
      <c r="R80" s="9">
        <f>ROUND(ROUND(M80,4)*N80,1)</f>
        <v>0</v>
      </c>
      <c r="S80" s="9">
        <f>ROUND(ROUND(M80,4)*O80,1)</f>
        <v>0</v>
      </c>
      <c r="T80" s="9">
        <f>ROUND(ROUND(M80,4)*P80,1)</f>
        <v>0</v>
      </c>
      <c r="U80" s="9">
        <f>ROUND(ROUND(M80,4)*Q80,1)</f>
        <v>1817313.8</v>
      </c>
      <c r="V80" s="18"/>
      <c r="W80" s="18"/>
      <c r="X80" s="18"/>
      <c r="Y80" s="1" t="s">
        <v>116</v>
      </c>
      <c r="Z80" s="1" t="s">
        <v>117</v>
      </c>
      <c r="AC80" s="1" t="s">
        <v>291</v>
      </c>
    </row>
    <row r="81" spans="1:34" ht="27" customHeight="1">
      <c r="A81" s="4"/>
      <c r="B81" s="7"/>
      <c r="C81" s="7"/>
      <c r="D81" s="10"/>
      <c r="E81" s="19" t="s">
        <v>292</v>
      </c>
      <c r="F81" s="10"/>
      <c r="G81" s="7"/>
      <c r="H81" s="7"/>
      <c r="I81" s="7"/>
      <c r="J81" s="7"/>
      <c r="K81" s="7"/>
      <c r="L81" s="7">
        <v>3.15</v>
      </c>
      <c r="M81" s="17"/>
      <c r="N81" s="9"/>
      <c r="O81" s="9"/>
      <c r="P81" s="9"/>
      <c r="Q81" s="9"/>
      <c r="R81" s="9"/>
      <c r="S81" s="9"/>
      <c r="T81" s="9"/>
      <c r="U81" s="9"/>
      <c r="V81" s="18"/>
      <c r="W81" s="18"/>
      <c r="X81" s="18"/>
    </row>
    <row r="82" spans="1:34" ht="27" customHeight="1">
      <c r="A82" s="4">
        <v>35</v>
      </c>
      <c r="B82" s="7" t="s">
        <v>293</v>
      </c>
      <c r="C82" s="7"/>
      <c r="D82" s="10" t="s">
        <v>293</v>
      </c>
      <c r="E82" s="16" t="s">
        <v>294</v>
      </c>
      <c r="F82" s="10" t="s">
        <v>192</v>
      </c>
      <c r="G82" s="7"/>
      <c r="H82" s="7"/>
      <c r="I82" s="7"/>
      <c r="J82" s="7"/>
      <c r="K82" s="7"/>
      <c r="L82" s="7"/>
      <c r="M82" s="17">
        <v>3.15</v>
      </c>
      <c r="N82" s="9"/>
      <c r="O82" s="9"/>
      <c r="P82" s="9"/>
      <c r="Q82" s="9">
        <v>231637</v>
      </c>
      <c r="R82" s="9">
        <f>ROUND(ROUND(M82,4)*N82,1)</f>
        <v>0</v>
      </c>
      <c r="S82" s="9">
        <f>ROUND(ROUND(M82,4)*O82,1)</f>
        <v>0</v>
      </c>
      <c r="T82" s="9">
        <f>ROUND(ROUND(M82,4)*P82,1)</f>
        <v>0</v>
      </c>
      <c r="U82" s="9">
        <f>ROUND(ROUND(M82,4)*Q82,1)</f>
        <v>729656.6</v>
      </c>
      <c r="V82" s="18"/>
      <c r="W82" s="18"/>
      <c r="X82" s="18"/>
      <c r="Y82" s="1" t="s">
        <v>116</v>
      </c>
      <c r="Z82" s="1" t="s">
        <v>117</v>
      </c>
      <c r="AC82" s="1" t="s">
        <v>295</v>
      </c>
    </row>
    <row r="83" spans="1:34" ht="16.5" customHeight="1">
      <c r="A83" s="4"/>
      <c r="B83" s="7"/>
      <c r="C83" s="7"/>
      <c r="D83" s="10"/>
      <c r="E83" s="19"/>
      <c r="F83" s="10"/>
      <c r="G83" s="7"/>
      <c r="H83" s="7"/>
      <c r="I83" s="7"/>
      <c r="J83" s="7"/>
      <c r="K83" s="7"/>
      <c r="L83" s="7"/>
      <c r="M83" s="17"/>
      <c r="N83" s="9"/>
      <c r="O83" s="9"/>
      <c r="P83" s="9"/>
      <c r="Q83" s="9"/>
      <c r="R83" s="9"/>
      <c r="S83" s="9"/>
      <c r="T83" s="9"/>
      <c r="U83" s="9"/>
      <c r="V83" s="18"/>
      <c r="W83" s="18"/>
      <c r="X83" s="18"/>
    </row>
    <row r="84" spans="1:34" ht="18.75" customHeight="1">
      <c r="A84" s="4"/>
      <c r="B84" s="7"/>
      <c r="C84" s="7"/>
      <c r="D84" s="11" t="s">
        <v>187</v>
      </c>
      <c r="E84" s="11" t="s">
        <v>296</v>
      </c>
      <c r="F84" s="11"/>
      <c r="G84" s="7"/>
      <c r="H84" s="7"/>
      <c r="I84" s="7"/>
      <c r="J84" s="7"/>
      <c r="K84" s="7"/>
      <c r="L84" s="7"/>
      <c r="M84" s="13"/>
      <c r="N84" s="14"/>
      <c r="O84" s="9"/>
      <c r="P84" s="14"/>
      <c r="Q84" s="14"/>
      <c r="R84" s="14">
        <f>ROUND(SUM(R41:R83),0)</f>
        <v>239743794</v>
      </c>
      <c r="S84" s="9">
        <f>ROUND(SUM(S41:S83),0)</f>
        <v>0</v>
      </c>
      <c r="T84" s="14">
        <f>ROUND(SUM(T41:T83),0)</f>
        <v>58736238</v>
      </c>
      <c r="U84" s="14">
        <f>ROUND(SUM(U41:U83),0)</f>
        <v>12776456</v>
      </c>
      <c r="V84" s="14"/>
      <c r="W84" s="14"/>
      <c r="X84" s="14"/>
    </row>
    <row r="85" spans="1:34" ht="18.75" customHeight="1">
      <c r="A85" s="4"/>
      <c r="B85" s="7"/>
      <c r="C85" s="7"/>
      <c r="D85" s="11" t="s">
        <v>109</v>
      </c>
      <c r="E85" s="11" t="s">
        <v>297</v>
      </c>
      <c r="F85" s="11"/>
      <c r="G85" s="7"/>
      <c r="H85" s="7"/>
      <c r="I85" s="7"/>
      <c r="J85" s="7"/>
      <c r="K85" s="7"/>
      <c r="L85" s="7"/>
      <c r="M85" s="13"/>
      <c r="N85" s="14"/>
      <c r="O85" s="9"/>
      <c r="P85" s="14"/>
      <c r="Q85" s="14"/>
      <c r="R85" s="14"/>
      <c r="S85" s="9"/>
      <c r="T85" s="14"/>
      <c r="U85" s="14"/>
      <c r="V85" s="14"/>
      <c r="W85" s="14"/>
      <c r="X85" s="14"/>
      <c r="Y85" s="15"/>
      <c r="Z85" s="15"/>
      <c r="AA85" s="15"/>
      <c r="AB85" s="15"/>
      <c r="AC85" s="15"/>
      <c r="AD85" s="15"/>
      <c r="AE85" s="15"/>
      <c r="AF85" s="15"/>
      <c r="AG85" s="15"/>
      <c r="AH85" s="15"/>
    </row>
    <row r="86" spans="1:34" ht="27" customHeight="1">
      <c r="A86" s="4">
        <v>36</v>
      </c>
      <c r="B86" s="7" t="s">
        <v>298</v>
      </c>
      <c r="C86" s="7"/>
      <c r="D86" s="10" t="s">
        <v>298</v>
      </c>
      <c r="E86" s="16" t="s">
        <v>299</v>
      </c>
      <c r="F86" s="10" t="s">
        <v>115</v>
      </c>
      <c r="G86" s="7"/>
      <c r="H86" s="7"/>
      <c r="I86" s="7"/>
      <c r="J86" s="7"/>
      <c r="K86" s="7"/>
      <c r="L86" s="7"/>
      <c r="M86" s="17">
        <v>170.179</v>
      </c>
      <c r="N86" s="9"/>
      <c r="O86" s="9"/>
      <c r="P86" s="9">
        <v>37879</v>
      </c>
      <c r="Q86" s="9"/>
      <c r="R86" s="9">
        <f t="shared" ref="R86:R98" si="4">ROUND(ROUND(M86,4)*N86,1)</f>
        <v>0</v>
      </c>
      <c r="S86" s="9">
        <f t="shared" ref="S86:S98" si="5">ROUND(ROUND(M86,4)*O86,1)</f>
        <v>0</v>
      </c>
      <c r="T86" s="9">
        <f t="shared" ref="T86:T98" si="6">ROUND(ROUND(M86,4)*P86,1)</f>
        <v>6446210.2999999998</v>
      </c>
      <c r="U86" s="9">
        <f t="shared" ref="U86:U98" si="7">ROUND(ROUND(M86,4)*Q86,1)</f>
        <v>0</v>
      </c>
      <c r="V86" s="18"/>
      <c r="W86" s="18"/>
      <c r="X86" s="18"/>
      <c r="Y86" s="1" t="s">
        <v>116</v>
      </c>
      <c r="Z86" s="1" t="s">
        <v>117</v>
      </c>
      <c r="AB86" s="1" t="s">
        <v>300</v>
      </c>
    </row>
    <row r="87" spans="1:34" ht="27" customHeight="1">
      <c r="A87" s="4">
        <v>37</v>
      </c>
      <c r="B87" s="7" t="s">
        <v>301</v>
      </c>
      <c r="C87" s="7" t="s">
        <v>196</v>
      </c>
      <c r="D87" s="10" t="s">
        <v>302</v>
      </c>
      <c r="E87" s="16" t="s">
        <v>303</v>
      </c>
      <c r="F87" s="10" t="s">
        <v>115</v>
      </c>
      <c r="G87" s="7"/>
      <c r="H87" s="7"/>
      <c r="I87" s="7"/>
      <c r="J87" s="7"/>
      <c r="K87" s="7"/>
      <c r="L87" s="7"/>
      <c r="M87" s="17">
        <v>5.6139999999999999</v>
      </c>
      <c r="N87" s="9">
        <v>305947</v>
      </c>
      <c r="O87" s="9">
        <v>0</v>
      </c>
      <c r="P87" s="9">
        <v>42978</v>
      </c>
      <c r="Q87" s="9">
        <v>17260</v>
      </c>
      <c r="R87" s="9">
        <f t="shared" si="4"/>
        <v>1717586.5</v>
      </c>
      <c r="S87" s="9">
        <f t="shared" si="5"/>
        <v>0</v>
      </c>
      <c r="T87" s="9">
        <f t="shared" si="6"/>
        <v>241278.5</v>
      </c>
      <c r="U87" s="9">
        <f t="shared" si="7"/>
        <v>96897.600000000006</v>
      </c>
      <c r="V87" s="18"/>
      <c r="W87" s="18"/>
      <c r="X87" s="18"/>
      <c r="Y87" s="1" t="s">
        <v>116</v>
      </c>
      <c r="Z87" s="1" t="s">
        <v>117</v>
      </c>
      <c r="AA87" s="1" t="s">
        <v>199</v>
      </c>
      <c r="AB87" s="1" t="s">
        <v>304</v>
      </c>
      <c r="AC87" s="1" t="s">
        <v>201</v>
      </c>
    </row>
    <row r="88" spans="1:34" ht="27" customHeight="1">
      <c r="A88" s="4">
        <v>38</v>
      </c>
      <c r="B88" s="7" t="s">
        <v>305</v>
      </c>
      <c r="C88" s="7" t="s">
        <v>306</v>
      </c>
      <c r="D88" s="10" t="s">
        <v>307</v>
      </c>
      <c r="E88" s="16" t="s">
        <v>308</v>
      </c>
      <c r="F88" s="10" t="s">
        <v>115</v>
      </c>
      <c r="G88" s="7"/>
      <c r="H88" s="7"/>
      <c r="I88" s="7"/>
      <c r="J88" s="7"/>
      <c r="K88" s="7"/>
      <c r="L88" s="7"/>
      <c r="M88" s="17">
        <v>10.694000000000001</v>
      </c>
      <c r="N88" s="9">
        <v>429358</v>
      </c>
      <c r="O88" s="9">
        <v>0</v>
      </c>
      <c r="P88" s="9">
        <v>71751</v>
      </c>
      <c r="Q88" s="9">
        <v>17783</v>
      </c>
      <c r="R88" s="9">
        <f t="shared" si="4"/>
        <v>4591554.5</v>
      </c>
      <c r="S88" s="9">
        <f t="shared" si="5"/>
        <v>0</v>
      </c>
      <c r="T88" s="9">
        <f t="shared" si="6"/>
        <v>767305.2</v>
      </c>
      <c r="U88" s="9">
        <f t="shared" si="7"/>
        <v>190171.4</v>
      </c>
      <c r="V88" s="18"/>
      <c r="W88" s="18"/>
      <c r="X88" s="18"/>
      <c r="Y88" s="1" t="s">
        <v>116</v>
      </c>
      <c r="Z88" s="1" t="s">
        <v>117</v>
      </c>
      <c r="AA88" s="1" t="s">
        <v>309</v>
      </c>
      <c r="AB88" s="1" t="s">
        <v>310</v>
      </c>
      <c r="AC88" s="1" t="s">
        <v>207</v>
      </c>
    </row>
    <row r="89" spans="1:34" ht="27" customHeight="1">
      <c r="A89" s="4">
        <v>39</v>
      </c>
      <c r="B89" s="7" t="s">
        <v>208</v>
      </c>
      <c r="C89" s="7"/>
      <c r="D89" s="10" t="s">
        <v>208</v>
      </c>
      <c r="E89" s="16" t="s">
        <v>311</v>
      </c>
      <c r="F89" s="10" t="s">
        <v>126</v>
      </c>
      <c r="G89" s="7"/>
      <c r="H89" s="7"/>
      <c r="I89" s="7"/>
      <c r="J89" s="7"/>
      <c r="K89" s="7"/>
      <c r="L89" s="7"/>
      <c r="M89" s="17">
        <v>0.755</v>
      </c>
      <c r="N89" s="9">
        <v>7518570</v>
      </c>
      <c r="O89" s="9">
        <v>0</v>
      </c>
      <c r="P89" s="9">
        <v>446766</v>
      </c>
      <c r="Q89" s="9">
        <v>21982</v>
      </c>
      <c r="R89" s="9">
        <f t="shared" si="4"/>
        <v>5676520.4000000004</v>
      </c>
      <c r="S89" s="9">
        <f t="shared" si="5"/>
        <v>0</v>
      </c>
      <c r="T89" s="9">
        <f t="shared" si="6"/>
        <v>337308.3</v>
      </c>
      <c r="U89" s="9">
        <f t="shared" si="7"/>
        <v>16596.400000000001</v>
      </c>
      <c r="V89" s="18"/>
      <c r="W89" s="18"/>
      <c r="X89" s="18"/>
      <c r="Y89" s="1" t="s">
        <v>116</v>
      </c>
      <c r="Z89" s="1" t="s">
        <v>117</v>
      </c>
      <c r="AA89" s="1" t="s">
        <v>127</v>
      </c>
      <c r="AB89" s="1" t="s">
        <v>210</v>
      </c>
      <c r="AC89" s="1" t="s">
        <v>211</v>
      </c>
    </row>
    <row r="90" spans="1:34" ht="27" customHeight="1">
      <c r="A90" s="4">
        <v>40</v>
      </c>
      <c r="B90" s="7" t="s">
        <v>212</v>
      </c>
      <c r="C90" s="7"/>
      <c r="D90" s="10" t="s">
        <v>212</v>
      </c>
      <c r="E90" s="16" t="s">
        <v>312</v>
      </c>
      <c r="F90" s="10" t="s">
        <v>126</v>
      </c>
      <c r="G90" s="7"/>
      <c r="H90" s="7"/>
      <c r="I90" s="7"/>
      <c r="J90" s="7"/>
      <c r="K90" s="7"/>
      <c r="L90" s="7"/>
      <c r="M90" s="17">
        <v>0.46600000000000003</v>
      </c>
      <c r="N90" s="9">
        <v>7801540</v>
      </c>
      <c r="O90" s="9">
        <v>0</v>
      </c>
      <c r="P90" s="9">
        <v>329155</v>
      </c>
      <c r="Q90" s="9">
        <v>134764</v>
      </c>
      <c r="R90" s="9">
        <f t="shared" si="4"/>
        <v>3635517.6</v>
      </c>
      <c r="S90" s="9">
        <f t="shared" si="5"/>
        <v>0</v>
      </c>
      <c r="T90" s="9">
        <f t="shared" si="6"/>
        <v>153386.20000000001</v>
      </c>
      <c r="U90" s="9">
        <f t="shared" si="7"/>
        <v>62800</v>
      </c>
      <c r="V90" s="18"/>
      <c r="W90" s="18"/>
      <c r="X90" s="18"/>
      <c r="Y90" s="1" t="s">
        <v>116</v>
      </c>
      <c r="Z90" s="1" t="s">
        <v>117</v>
      </c>
      <c r="AA90" s="1" t="s">
        <v>214</v>
      </c>
      <c r="AB90" s="1" t="s">
        <v>215</v>
      </c>
      <c r="AC90" s="1" t="s">
        <v>216</v>
      </c>
    </row>
    <row r="91" spans="1:34" ht="27" customHeight="1">
      <c r="A91" s="4">
        <v>41</v>
      </c>
      <c r="B91" s="7" t="s">
        <v>221</v>
      </c>
      <c r="C91" s="7"/>
      <c r="D91" s="10" t="s">
        <v>221</v>
      </c>
      <c r="E91" s="16" t="s">
        <v>313</v>
      </c>
      <c r="F91" s="10" t="s">
        <v>152</v>
      </c>
      <c r="G91" s="7"/>
      <c r="H91" s="7"/>
      <c r="I91" s="7"/>
      <c r="J91" s="7"/>
      <c r="K91" s="7"/>
      <c r="L91" s="7"/>
      <c r="M91" s="17">
        <v>0.28799999999999998</v>
      </c>
      <c r="N91" s="9">
        <v>2067016</v>
      </c>
      <c r="O91" s="9">
        <v>0</v>
      </c>
      <c r="P91" s="9">
        <v>537146</v>
      </c>
      <c r="Q91" s="9"/>
      <c r="R91" s="9">
        <f t="shared" si="4"/>
        <v>595300.6</v>
      </c>
      <c r="S91" s="9">
        <f t="shared" si="5"/>
        <v>0</v>
      </c>
      <c r="T91" s="9">
        <f t="shared" si="6"/>
        <v>154698</v>
      </c>
      <c r="U91" s="9">
        <f t="shared" si="7"/>
        <v>0</v>
      </c>
      <c r="V91" s="18"/>
      <c r="W91" s="18"/>
      <c r="X91" s="18"/>
      <c r="Y91" s="1" t="s">
        <v>116</v>
      </c>
      <c r="Z91" s="1" t="s">
        <v>117</v>
      </c>
      <c r="AA91" s="1" t="s">
        <v>223</v>
      </c>
      <c r="AB91" s="1" t="s">
        <v>224</v>
      </c>
    </row>
    <row r="92" spans="1:34" ht="27" customHeight="1">
      <c r="A92" s="4">
        <v>42</v>
      </c>
      <c r="B92" s="7" t="s">
        <v>314</v>
      </c>
      <c r="C92" s="7" t="s">
        <v>315</v>
      </c>
      <c r="D92" s="10" t="s">
        <v>316</v>
      </c>
      <c r="E92" s="16" t="s">
        <v>317</v>
      </c>
      <c r="F92" s="10" t="s">
        <v>115</v>
      </c>
      <c r="G92" s="7"/>
      <c r="H92" s="7"/>
      <c r="I92" s="7"/>
      <c r="J92" s="7"/>
      <c r="K92" s="7"/>
      <c r="L92" s="7"/>
      <c r="M92" s="17">
        <v>44.808</v>
      </c>
      <c r="N92" s="9">
        <v>341107</v>
      </c>
      <c r="O92" s="9">
        <v>0</v>
      </c>
      <c r="P92" s="9">
        <v>75777</v>
      </c>
      <c r="Q92" s="9">
        <v>2283</v>
      </c>
      <c r="R92" s="9">
        <f t="shared" si="4"/>
        <v>15284322.5</v>
      </c>
      <c r="S92" s="9">
        <f t="shared" si="5"/>
        <v>0</v>
      </c>
      <c r="T92" s="9">
        <f t="shared" si="6"/>
        <v>3395415.8</v>
      </c>
      <c r="U92" s="9">
        <f t="shared" si="7"/>
        <v>102296.7</v>
      </c>
      <c r="V92" s="18"/>
      <c r="W92" s="18"/>
      <c r="X92" s="18"/>
      <c r="Y92" s="1" t="s">
        <v>116</v>
      </c>
      <c r="Z92" s="1" t="s">
        <v>117</v>
      </c>
      <c r="AA92" s="1" t="s">
        <v>318</v>
      </c>
      <c r="AB92" s="1" t="s">
        <v>319</v>
      </c>
      <c r="AC92" s="1" t="s">
        <v>320</v>
      </c>
    </row>
    <row r="93" spans="1:34" ht="27" customHeight="1">
      <c r="A93" s="4">
        <v>43</v>
      </c>
      <c r="B93" s="7" t="s">
        <v>262</v>
      </c>
      <c r="C93" s="7" t="s">
        <v>321</v>
      </c>
      <c r="D93" s="10" t="s">
        <v>322</v>
      </c>
      <c r="E93" s="16" t="s">
        <v>323</v>
      </c>
      <c r="F93" s="10" t="s">
        <v>266</v>
      </c>
      <c r="G93" s="7"/>
      <c r="H93" s="7"/>
      <c r="I93" s="7"/>
      <c r="J93" s="7"/>
      <c r="K93" s="7"/>
      <c r="L93" s="7"/>
      <c r="M93" s="17">
        <v>126.672</v>
      </c>
      <c r="N93" s="9">
        <v>4210</v>
      </c>
      <c r="O93" s="9">
        <v>0</v>
      </c>
      <c r="P93" s="9">
        <v>11053</v>
      </c>
      <c r="Q93" s="9">
        <v>200</v>
      </c>
      <c r="R93" s="9">
        <f t="shared" si="4"/>
        <v>533289.1</v>
      </c>
      <c r="S93" s="9">
        <f t="shared" si="5"/>
        <v>0</v>
      </c>
      <c r="T93" s="9">
        <f t="shared" si="6"/>
        <v>1400105.6</v>
      </c>
      <c r="U93" s="9">
        <f t="shared" si="7"/>
        <v>25334.400000000001</v>
      </c>
      <c r="V93" s="18"/>
      <c r="W93" s="18"/>
      <c r="X93" s="18"/>
      <c r="Y93" s="1" t="s">
        <v>116</v>
      </c>
      <c r="Z93" s="1" t="s">
        <v>117</v>
      </c>
      <c r="AA93" s="1" t="s">
        <v>324</v>
      </c>
      <c r="AB93" s="1" t="s">
        <v>268</v>
      </c>
      <c r="AC93" s="1" t="s">
        <v>269</v>
      </c>
    </row>
    <row r="94" spans="1:34" ht="27" customHeight="1">
      <c r="A94" s="4">
        <v>44</v>
      </c>
      <c r="B94" s="7" t="s">
        <v>325</v>
      </c>
      <c r="C94" s="7" t="s">
        <v>321</v>
      </c>
      <c r="D94" s="10" t="s">
        <v>326</v>
      </c>
      <c r="E94" s="16" t="s">
        <v>327</v>
      </c>
      <c r="F94" s="10" t="s">
        <v>266</v>
      </c>
      <c r="G94" s="7"/>
      <c r="H94" s="7"/>
      <c r="I94" s="7"/>
      <c r="J94" s="7"/>
      <c r="K94" s="7"/>
      <c r="L94" s="7"/>
      <c r="M94" s="17">
        <v>126.672</v>
      </c>
      <c r="N94" s="9">
        <v>2972</v>
      </c>
      <c r="O94" s="9">
        <v>0</v>
      </c>
      <c r="P94" s="9">
        <v>9353</v>
      </c>
      <c r="Q94" s="9">
        <v>200</v>
      </c>
      <c r="R94" s="9">
        <f t="shared" si="4"/>
        <v>376469.2</v>
      </c>
      <c r="S94" s="9">
        <f t="shared" si="5"/>
        <v>0</v>
      </c>
      <c r="T94" s="9">
        <f t="shared" si="6"/>
        <v>1184763.2</v>
      </c>
      <c r="U94" s="9">
        <f t="shared" si="7"/>
        <v>25334.400000000001</v>
      </c>
      <c r="V94" s="18"/>
      <c r="W94" s="18"/>
      <c r="X94" s="18"/>
      <c r="Y94" s="1" t="s">
        <v>116</v>
      </c>
      <c r="Z94" s="1" t="s">
        <v>117</v>
      </c>
      <c r="AA94" s="1" t="s">
        <v>328</v>
      </c>
      <c r="AB94" s="1" t="s">
        <v>329</v>
      </c>
      <c r="AC94" s="1" t="s">
        <v>269</v>
      </c>
    </row>
    <row r="95" spans="1:34" ht="16.5" customHeight="1">
      <c r="A95" s="4">
        <v>45</v>
      </c>
      <c r="B95" s="7" t="s">
        <v>330</v>
      </c>
      <c r="C95" s="7" t="s">
        <v>321</v>
      </c>
      <c r="D95" s="10" t="s">
        <v>331</v>
      </c>
      <c r="E95" s="16" t="s">
        <v>332</v>
      </c>
      <c r="F95" s="10" t="s">
        <v>266</v>
      </c>
      <c r="G95" s="7"/>
      <c r="H95" s="7"/>
      <c r="I95" s="7"/>
      <c r="J95" s="7"/>
      <c r="K95" s="7"/>
      <c r="L95" s="7"/>
      <c r="M95" s="17">
        <v>204.29</v>
      </c>
      <c r="N95" s="9">
        <v>4210</v>
      </c>
      <c r="O95" s="9">
        <v>0</v>
      </c>
      <c r="P95" s="9">
        <v>8502</v>
      </c>
      <c r="Q95" s="9">
        <v>194</v>
      </c>
      <c r="R95" s="9">
        <f t="shared" si="4"/>
        <v>860060.9</v>
      </c>
      <c r="S95" s="9">
        <f t="shared" si="5"/>
        <v>0</v>
      </c>
      <c r="T95" s="9">
        <f t="shared" si="6"/>
        <v>1736873.6</v>
      </c>
      <c r="U95" s="9">
        <f t="shared" si="7"/>
        <v>39632.300000000003</v>
      </c>
      <c r="V95" s="18"/>
      <c r="W95" s="18"/>
      <c r="X95" s="18"/>
      <c r="Y95" s="1" t="s">
        <v>116</v>
      </c>
      <c r="Z95" s="1" t="s">
        <v>117</v>
      </c>
      <c r="AA95" s="1" t="s">
        <v>324</v>
      </c>
      <c r="AB95" s="1" t="s">
        <v>333</v>
      </c>
      <c r="AC95" s="1" t="s">
        <v>334</v>
      </c>
    </row>
    <row r="96" spans="1:34" ht="27" customHeight="1">
      <c r="A96" s="4">
        <v>46</v>
      </c>
      <c r="B96" s="7" t="s">
        <v>335</v>
      </c>
      <c r="C96" s="7" t="s">
        <v>321</v>
      </c>
      <c r="D96" s="10" t="s">
        <v>336</v>
      </c>
      <c r="E96" s="16" t="s">
        <v>337</v>
      </c>
      <c r="F96" s="10" t="s">
        <v>266</v>
      </c>
      <c r="G96" s="7"/>
      <c r="H96" s="7"/>
      <c r="I96" s="7"/>
      <c r="J96" s="7"/>
      <c r="K96" s="7"/>
      <c r="L96" s="7"/>
      <c r="M96" s="17">
        <v>204.29</v>
      </c>
      <c r="N96" s="9">
        <v>2972</v>
      </c>
      <c r="O96" s="9">
        <v>0</v>
      </c>
      <c r="P96" s="9">
        <v>6377</v>
      </c>
      <c r="Q96" s="9">
        <v>194</v>
      </c>
      <c r="R96" s="9">
        <f t="shared" si="4"/>
        <v>607149.9</v>
      </c>
      <c r="S96" s="9">
        <f t="shared" si="5"/>
        <v>0</v>
      </c>
      <c r="T96" s="9">
        <f t="shared" si="6"/>
        <v>1302757.3</v>
      </c>
      <c r="U96" s="9">
        <f t="shared" si="7"/>
        <v>39632.300000000003</v>
      </c>
      <c r="V96" s="18"/>
      <c r="W96" s="18"/>
      <c r="X96" s="18"/>
      <c r="Y96" s="1" t="s">
        <v>116</v>
      </c>
      <c r="Z96" s="1" t="s">
        <v>117</v>
      </c>
      <c r="AA96" s="1" t="s">
        <v>328</v>
      </c>
      <c r="AB96" s="1" t="s">
        <v>338</v>
      </c>
      <c r="AC96" s="1" t="s">
        <v>334</v>
      </c>
    </row>
    <row r="97" spans="1:34" ht="27" customHeight="1">
      <c r="A97" s="20">
        <v>47</v>
      </c>
      <c r="B97" s="21"/>
      <c r="C97" s="21"/>
      <c r="D97" s="22" t="s">
        <v>168</v>
      </c>
      <c r="E97" s="23" t="s">
        <v>339</v>
      </c>
      <c r="F97" s="22" t="s">
        <v>266</v>
      </c>
      <c r="G97" s="21"/>
      <c r="H97" s="21"/>
      <c r="I97" s="21"/>
      <c r="J97" s="21"/>
      <c r="K97" s="21"/>
      <c r="L97" s="21"/>
      <c r="M97" s="24">
        <v>204.29</v>
      </c>
      <c r="N97" s="25">
        <v>5000</v>
      </c>
      <c r="O97" s="25"/>
      <c r="P97" s="25"/>
      <c r="Q97" s="25"/>
      <c r="R97" s="25">
        <f t="shared" si="4"/>
        <v>1021450</v>
      </c>
      <c r="S97" s="25">
        <f t="shared" si="5"/>
        <v>0</v>
      </c>
      <c r="T97" s="25">
        <f t="shared" si="6"/>
        <v>0</v>
      </c>
      <c r="U97" s="25">
        <f t="shared" si="7"/>
        <v>0</v>
      </c>
      <c r="V97" s="26"/>
      <c r="W97" s="26"/>
      <c r="X97" s="26"/>
      <c r="Y97" s="27"/>
      <c r="Z97" s="27"/>
      <c r="AA97" s="27"/>
      <c r="AB97" s="27"/>
      <c r="AC97" s="27"/>
      <c r="AD97" s="27"/>
      <c r="AE97" s="27"/>
      <c r="AF97" s="27"/>
      <c r="AG97" s="27"/>
      <c r="AH97" s="27"/>
    </row>
    <row r="98" spans="1:34" ht="16.5" customHeight="1">
      <c r="A98" s="4">
        <v>48</v>
      </c>
      <c r="B98" s="7" t="s">
        <v>340</v>
      </c>
      <c r="C98" s="7" t="s">
        <v>256</v>
      </c>
      <c r="D98" s="10" t="s">
        <v>341</v>
      </c>
      <c r="E98" s="16" t="s">
        <v>342</v>
      </c>
      <c r="F98" s="10" t="s">
        <v>266</v>
      </c>
      <c r="G98" s="7"/>
      <c r="H98" s="7"/>
      <c r="I98" s="7"/>
      <c r="J98" s="7"/>
      <c r="K98" s="7"/>
      <c r="L98" s="7"/>
      <c r="M98" s="17">
        <f>ROUND(SUM(L98:L100),4)</f>
        <v>102.13120000000001</v>
      </c>
      <c r="N98" s="9">
        <v>5697</v>
      </c>
      <c r="O98" s="9">
        <v>0</v>
      </c>
      <c r="P98" s="9">
        <v>6037</v>
      </c>
      <c r="Q98" s="9">
        <v>190</v>
      </c>
      <c r="R98" s="9">
        <f t="shared" si="4"/>
        <v>581841.4</v>
      </c>
      <c r="S98" s="9">
        <f t="shared" si="5"/>
        <v>0</v>
      </c>
      <c r="T98" s="9">
        <f t="shared" si="6"/>
        <v>616566.1</v>
      </c>
      <c r="U98" s="9">
        <f t="shared" si="7"/>
        <v>19404.900000000001</v>
      </c>
      <c r="V98" s="18"/>
      <c r="W98" s="18"/>
      <c r="X98" s="18"/>
      <c r="Y98" s="1" t="s">
        <v>116</v>
      </c>
      <c r="Z98" s="1" t="s">
        <v>117</v>
      </c>
      <c r="AA98" s="1" t="s">
        <v>343</v>
      </c>
      <c r="AB98" s="1" t="s">
        <v>344</v>
      </c>
      <c r="AC98" s="1" t="s">
        <v>345</v>
      </c>
    </row>
    <row r="99" spans="1:34" ht="27" customHeight="1">
      <c r="A99" s="4"/>
      <c r="B99" s="7"/>
      <c r="C99" s="7"/>
      <c r="D99" s="10"/>
      <c r="E99" s="19" t="s">
        <v>346</v>
      </c>
      <c r="F99" s="10"/>
      <c r="G99" s="7"/>
      <c r="H99" s="7"/>
      <c r="I99" s="7"/>
      <c r="J99" s="7"/>
      <c r="K99" s="7"/>
      <c r="L99" s="7">
        <v>65.2864</v>
      </c>
      <c r="M99" s="17"/>
      <c r="N99" s="9"/>
      <c r="O99" s="9"/>
      <c r="P99" s="9"/>
      <c r="Q99" s="9"/>
      <c r="R99" s="9"/>
      <c r="S99" s="9"/>
      <c r="T99" s="9"/>
      <c r="U99" s="9"/>
      <c r="V99" s="18"/>
      <c r="W99" s="18"/>
      <c r="X99" s="18"/>
    </row>
    <row r="100" spans="1:34" ht="16.5" customHeight="1">
      <c r="A100" s="4"/>
      <c r="B100" s="7"/>
      <c r="C100" s="7"/>
      <c r="D100" s="10"/>
      <c r="E100" s="19" t="s">
        <v>347</v>
      </c>
      <c r="F100" s="10"/>
      <c r="G100" s="7"/>
      <c r="H100" s="7"/>
      <c r="I100" s="7"/>
      <c r="J100" s="7"/>
      <c r="K100" s="7"/>
      <c r="L100" s="7">
        <v>36.844799999999999</v>
      </c>
      <c r="M100" s="17"/>
      <c r="N100" s="9"/>
      <c r="O100" s="9"/>
      <c r="P100" s="9"/>
      <c r="Q100" s="9"/>
      <c r="R100" s="9"/>
      <c r="S100" s="9"/>
      <c r="T100" s="9"/>
      <c r="U100" s="9"/>
      <c r="V100" s="18"/>
      <c r="W100" s="18"/>
      <c r="X100" s="18"/>
    </row>
    <row r="101" spans="1:34" ht="27" customHeight="1">
      <c r="A101" s="4">
        <v>49</v>
      </c>
      <c r="B101" s="7" t="s">
        <v>348</v>
      </c>
      <c r="C101" s="7" t="s">
        <v>306</v>
      </c>
      <c r="D101" s="10" t="s">
        <v>349</v>
      </c>
      <c r="E101" s="16" t="s">
        <v>350</v>
      </c>
      <c r="F101" s="10" t="s">
        <v>115</v>
      </c>
      <c r="G101" s="7"/>
      <c r="H101" s="7"/>
      <c r="I101" s="7"/>
      <c r="J101" s="7"/>
      <c r="K101" s="7"/>
      <c r="L101" s="7"/>
      <c r="M101" s="17">
        <v>4.3680000000000003</v>
      </c>
      <c r="N101" s="9">
        <v>385725</v>
      </c>
      <c r="O101" s="9">
        <v>0</v>
      </c>
      <c r="P101" s="9">
        <v>93605</v>
      </c>
      <c r="Q101" s="9">
        <v>12804</v>
      </c>
      <c r="R101" s="9">
        <f>ROUND(ROUND(M101,4)*N101,1)</f>
        <v>1684846.8</v>
      </c>
      <c r="S101" s="9">
        <f>ROUND(ROUND(M101,4)*O101,1)</f>
        <v>0</v>
      </c>
      <c r="T101" s="9">
        <f>ROUND(ROUND(M101,4)*P101,1)</f>
        <v>408866.6</v>
      </c>
      <c r="U101" s="9">
        <f>ROUND(ROUND(M101,4)*Q101,1)</f>
        <v>55927.9</v>
      </c>
      <c r="V101" s="18"/>
      <c r="W101" s="18"/>
      <c r="X101" s="18"/>
      <c r="Y101" s="1" t="s">
        <v>116</v>
      </c>
      <c r="Z101" s="1" t="s">
        <v>117</v>
      </c>
      <c r="AA101" s="1" t="s">
        <v>351</v>
      </c>
      <c r="AB101" s="1" t="s">
        <v>352</v>
      </c>
      <c r="AC101" s="1" t="s">
        <v>353</v>
      </c>
    </row>
    <row r="102" spans="1:34" ht="27" customHeight="1">
      <c r="A102" s="4">
        <v>50</v>
      </c>
      <c r="B102" s="7" t="s">
        <v>354</v>
      </c>
      <c r="C102" s="7"/>
      <c r="D102" s="10" t="s">
        <v>354</v>
      </c>
      <c r="E102" s="16" t="s">
        <v>355</v>
      </c>
      <c r="F102" s="10" t="s">
        <v>126</v>
      </c>
      <c r="G102" s="7"/>
      <c r="H102" s="7"/>
      <c r="I102" s="7"/>
      <c r="J102" s="7"/>
      <c r="K102" s="7"/>
      <c r="L102" s="7"/>
      <c r="M102" s="17">
        <f>ROUND(SUM(L102:L103),4)</f>
        <v>0.27879999999999999</v>
      </c>
      <c r="N102" s="9">
        <v>7719570</v>
      </c>
      <c r="O102" s="9">
        <v>0</v>
      </c>
      <c r="P102" s="9">
        <v>674886</v>
      </c>
      <c r="Q102" s="9">
        <v>21982</v>
      </c>
      <c r="R102" s="9">
        <f>ROUND(ROUND(M102,4)*N102,1)</f>
        <v>2152216.1</v>
      </c>
      <c r="S102" s="9">
        <f>ROUND(ROUND(M102,4)*O102,1)</f>
        <v>0</v>
      </c>
      <c r="T102" s="9">
        <f>ROUND(ROUND(M102,4)*P102,1)</f>
        <v>188158.2</v>
      </c>
      <c r="U102" s="9">
        <f>ROUND(ROUND(M102,4)*Q102,1)</f>
        <v>6128.6</v>
      </c>
      <c r="V102" s="18"/>
      <c r="W102" s="18"/>
      <c r="X102" s="18"/>
      <c r="Y102" s="1" t="s">
        <v>116</v>
      </c>
      <c r="Z102" s="1" t="s">
        <v>117</v>
      </c>
      <c r="AA102" s="1" t="s">
        <v>356</v>
      </c>
      <c r="AB102" s="1" t="s">
        <v>357</v>
      </c>
      <c r="AC102" s="1" t="s">
        <v>129</v>
      </c>
    </row>
    <row r="103" spans="1:34" ht="27" customHeight="1">
      <c r="A103" s="4"/>
      <c r="B103" s="7"/>
      <c r="C103" s="7"/>
      <c r="D103" s="10"/>
      <c r="E103" s="19" t="s">
        <v>358</v>
      </c>
      <c r="F103" s="10"/>
      <c r="G103" s="7"/>
      <c r="H103" s="7"/>
      <c r="I103" s="7"/>
      <c r="J103" s="7"/>
      <c r="K103" s="7"/>
      <c r="L103" s="7">
        <v>0.27879999999999999</v>
      </c>
      <c r="M103" s="17"/>
      <c r="N103" s="9"/>
      <c r="O103" s="9"/>
      <c r="P103" s="9"/>
      <c r="Q103" s="9"/>
      <c r="R103" s="9"/>
      <c r="S103" s="9"/>
      <c r="T103" s="9"/>
      <c r="U103" s="9"/>
      <c r="V103" s="18"/>
      <c r="W103" s="18"/>
      <c r="X103" s="18"/>
    </row>
    <row r="104" spans="1:34" ht="27" customHeight="1">
      <c r="A104" s="4">
        <v>51</v>
      </c>
      <c r="B104" s="7" t="s">
        <v>359</v>
      </c>
      <c r="C104" s="7"/>
      <c r="D104" s="10" t="s">
        <v>359</v>
      </c>
      <c r="E104" s="16" t="s">
        <v>360</v>
      </c>
      <c r="F104" s="10" t="s">
        <v>152</v>
      </c>
      <c r="G104" s="7"/>
      <c r="H104" s="7"/>
      <c r="I104" s="7"/>
      <c r="J104" s="7"/>
      <c r="K104" s="7"/>
      <c r="L104" s="7"/>
      <c r="M104" s="17">
        <v>0.255</v>
      </c>
      <c r="N104" s="9">
        <v>237411</v>
      </c>
      <c r="O104" s="9">
        <v>0</v>
      </c>
      <c r="P104" s="9">
        <v>933132</v>
      </c>
      <c r="Q104" s="9"/>
      <c r="R104" s="9">
        <f>ROUND(ROUND(M104,4)*N104,1)</f>
        <v>60539.8</v>
      </c>
      <c r="S104" s="9">
        <f>ROUND(ROUND(M104,4)*O104,1)</f>
        <v>0</v>
      </c>
      <c r="T104" s="9">
        <f>ROUND(ROUND(M104,4)*P104,1)</f>
        <v>237948.7</v>
      </c>
      <c r="U104" s="9">
        <f>ROUND(ROUND(M104,4)*Q104,1)</f>
        <v>0</v>
      </c>
      <c r="V104" s="18"/>
      <c r="W104" s="18"/>
      <c r="X104" s="18"/>
      <c r="Y104" s="1" t="s">
        <v>116</v>
      </c>
      <c r="Z104" s="1" t="s">
        <v>117</v>
      </c>
      <c r="AA104" s="1" t="s">
        <v>361</v>
      </c>
      <c r="AB104" s="1" t="s">
        <v>362</v>
      </c>
    </row>
    <row r="105" spans="1:34" ht="27" customHeight="1">
      <c r="A105" s="4">
        <v>52</v>
      </c>
      <c r="B105" s="7" t="s">
        <v>363</v>
      </c>
      <c r="C105" s="7" t="s">
        <v>364</v>
      </c>
      <c r="D105" s="10" t="s">
        <v>363</v>
      </c>
      <c r="E105" s="16" t="s">
        <v>365</v>
      </c>
      <c r="F105" s="10" t="s">
        <v>170</v>
      </c>
      <c r="G105" s="7"/>
      <c r="H105" s="7"/>
      <c r="I105" s="7"/>
      <c r="J105" s="7"/>
      <c r="K105" s="7"/>
      <c r="L105" s="7"/>
      <c r="M105" s="17">
        <v>52</v>
      </c>
      <c r="N105" s="9">
        <v>2456</v>
      </c>
      <c r="O105" s="9">
        <v>0</v>
      </c>
      <c r="P105" s="9">
        <v>19130</v>
      </c>
      <c r="Q105" s="9"/>
      <c r="R105" s="9">
        <f>ROUND(ROUND(M105,4)*N105,1)</f>
        <v>127712</v>
      </c>
      <c r="S105" s="9">
        <f>ROUND(ROUND(M105,4)*O105,1)</f>
        <v>0</v>
      </c>
      <c r="T105" s="9">
        <f>ROUND(ROUND(M105,4)*P105,1)</f>
        <v>994760</v>
      </c>
      <c r="U105" s="9">
        <f>ROUND(ROUND(M105,4)*Q105,1)</f>
        <v>0</v>
      </c>
      <c r="V105" s="18"/>
      <c r="W105" s="18"/>
      <c r="X105" s="18"/>
      <c r="Y105" s="1" t="s">
        <v>116</v>
      </c>
      <c r="Z105" s="1" t="s">
        <v>117</v>
      </c>
      <c r="AA105" s="1" t="s">
        <v>366</v>
      </c>
      <c r="AB105" s="1" t="s">
        <v>367</v>
      </c>
    </row>
    <row r="106" spans="1:34" ht="27" customHeight="1">
      <c r="A106" s="4">
        <v>53</v>
      </c>
      <c r="B106" s="7" t="s">
        <v>368</v>
      </c>
      <c r="C106" s="7" t="s">
        <v>364</v>
      </c>
      <c r="D106" s="10" t="s">
        <v>368</v>
      </c>
      <c r="E106" s="16" t="s">
        <v>369</v>
      </c>
      <c r="F106" s="10" t="s">
        <v>170</v>
      </c>
      <c r="G106" s="7"/>
      <c r="H106" s="7"/>
      <c r="I106" s="7"/>
      <c r="J106" s="7"/>
      <c r="K106" s="7"/>
      <c r="L106" s="7"/>
      <c r="M106" s="17">
        <v>3</v>
      </c>
      <c r="N106" s="9">
        <v>3508</v>
      </c>
      <c r="O106" s="9">
        <v>0</v>
      </c>
      <c r="P106" s="9">
        <v>36135</v>
      </c>
      <c r="Q106" s="9"/>
      <c r="R106" s="9">
        <f>ROUND(ROUND(M106,4)*N106,1)</f>
        <v>10524</v>
      </c>
      <c r="S106" s="9">
        <f>ROUND(ROUND(M106,4)*O106,1)</f>
        <v>0</v>
      </c>
      <c r="T106" s="9">
        <f>ROUND(ROUND(M106,4)*P106,1)</f>
        <v>108405</v>
      </c>
      <c r="U106" s="9">
        <f>ROUND(ROUND(M106,4)*Q106,1)</f>
        <v>0</v>
      </c>
      <c r="V106" s="18"/>
      <c r="W106" s="18"/>
      <c r="X106" s="18"/>
      <c r="Y106" s="1" t="s">
        <v>116</v>
      </c>
      <c r="Z106" s="1" t="s">
        <v>117</v>
      </c>
      <c r="AA106" s="1" t="s">
        <v>370</v>
      </c>
      <c r="AB106" s="1" t="s">
        <v>371</v>
      </c>
    </row>
    <row r="107" spans="1:34" ht="16.5" customHeight="1">
      <c r="A107" s="20">
        <v>54</v>
      </c>
      <c r="B107" s="21"/>
      <c r="C107" s="21"/>
      <c r="D107" s="22" t="s">
        <v>168</v>
      </c>
      <c r="E107" s="23" t="s">
        <v>372</v>
      </c>
      <c r="F107" s="22" t="s">
        <v>170</v>
      </c>
      <c r="G107" s="21"/>
      <c r="H107" s="21"/>
      <c r="I107" s="21"/>
      <c r="J107" s="21"/>
      <c r="K107" s="21"/>
      <c r="L107" s="21"/>
      <c r="M107" s="24">
        <v>3</v>
      </c>
      <c r="N107" s="25">
        <v>550000</v>
      </c>
      <c r="O107" s="25"/>
      <c r="P107" s="25">
        <v>130000</v>
      </c>
      <c r="Q107" s="25"/>
      <c r="R107" s="25">
        <f>ROUND(ROUND(M107,4)*N107,1)</f>
        <v>1650000</v>
      </c>
      <c r="S107" s="25">
        <f>ROUND(ROUND(M107,4)*O107,1)</f>
        <v>0</v>
      </c>
      <c r="T107" s="25">
        <f>ROUND(ROUND(M107,4)*P107,1)</f>
        <v>390000</v>
      </c>
      <c r="U107" s="25">
        <f>ROUND(ROUND(M107,4)*Q107,1)</f>
        <v>0</v>
      </c>
      <c r="V107" s="26"/>
      <c r="W107" s="26"/>
      <c r="X107" s="26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</row>
    <row r="108" spans="1:34" ht="27" customHeight="1">
      <c r="A108" s="4">
        <v>55</v>
      </c>
      <c r="B108" s="7" t="s">
        <v>281</v>
      </c>
      <c r="C108" s="7"/>
      <c r="D108" s="10" t="s">
        <v>281</v>
      </c>
      <c r="E108" s="16" t="s">
        <v>282</v>
      </c>
      <c r="F108" s="10" t="s">
        <v>115</v>
      </c>
      <c r="G108" s="7"/>
      <c r="H108" s="7"/>
      <c r="I108" s="7"/>
      <c r="J108" s="7"/>
      <c r="K108" s="7"/>
      <c r="L108" s="7"/>
      <c r="M108" s="17">
        <f>ROUND(SUM(L108:L111),4)</f>
        <v>43.277799999999999</v>
      </c>
      <c r="N108" s="9"/>
      <c r="O108" s="9"/>
      <c r="P108" s="9">
        <v>24403</v>
      </c>
      <c r="Q108" s="9"/>
      <c r="R108" s="9">
        <f>ROUND(ROUND(M108,4)*N108,1)</f>
        <v>0</v>
      </c>
      <c r="S108" s="9">
        <f>ROUND(ROUND(M108,4)*O108,1)</f>
        <v>0</v>
      </c>
      <c r="T108" s="9">
        <f>ROUND(ROUND(M108,4)*P108,1)</f>
        <v>1056108.2</v>
      </c>
      <c r="U108" s="9">
        <f>ROUND(ROUND(M108,4)*Q108,1)</f>
        <v>0</v>
      </c>
      <c r="V108" s="18"/>
      <c r="W108" s="18"/>
      <c r="X108" s="18"/>
      <c r="Y108" s="1" t="s">
        <v>116</v>
      </c>
      <c r="Z108" s="1" t="s">
        <v>117</v>
      </c>
      <c r="AB108" s="1" t="s">
        <v>283</v>
      </c>
    </row>
    <row r="109" spans="1:34" ht="16.5" customHeight="1">
      <c r="A109" s="4"/>
      <c r="B109" s="7"/>
      <c r="C109" s="7"/>
      <c r="D109" s="10"/>
      <c r="E109" s="19" t="s">
        <v>373</v>
      </c>
      <c r="F109" s="10"/>
      <c r="G109" s="7"/>
      <c r="H109" s="7"/>
      <c r="I109" s="7"/>
      <c r="J109" s="7"/>
      <c r="K109" s="7"/>
      <c r="L109" s="7">
        <v>170.179</v>
      </c>
      <c r="M109" s="17"/>
      <c r="N109" s="9"/>
      <c r="O109" s="9"/>
      <c r="P109" s="9"/>
      <c r="Q109" s="9"/>
      <c r="R109" s="9"/>
      <c r="S109" s="9"/>
      <c r="T109" s="9"/>
      <c r="U109" s="9"/>
      <c r="V109" s="18"/>
      <c r="W109" s="18"/>
      <c r="X109" s="18"/>
    </row>
    <row r="110" spans="1:34" ht="16.5" customHeight="1">
      <c r="A110" s="4"/>
      <c r="B110" s="7"/>
      <c r="C110" s="7"/>
      <c r="D110" s="10"/>
      <c r="E110" s="28" t="s">
        <v>374</v>
      </c>
      <c r="F110" s="10"/>
      <c r="G110" s="7"/>
      <c r="H110" s="7"/>
      <c r="I110" s="7"/>
      <c r="J110" s="7"/>
      <c r="K110" s="7"/>
      <c r="L110" s="7"/>
      <c r="M110" s="17"/>
      <c r="N110" s="9"/>
      <c r="O110" s="9"/>
      <c r="P110" s="9"/>
      <c r="Q110" s="9"/>
      <c r="R110" s="9"/>
      <c r="S110" s="9"/>
      <c r="T110" s="9"/>
      <c r="U110" s="9"/>
      <c r="V110" s="18"/>
      <c r="W110" s="18"/>
      <c r="X110" s="18"/>
    </row>
    <row r="111" spans="1:34" ht="16.5" customHeight="1">
      <c r="A111" s="4"/>
      <c r="B111" s="7"/>
      <c r="C111" s="7"/>
      <c r="D111" s="10"/>
      <c r="E111" s="19" t="s">
        <v>375</v>
      </c>
      <c r="F111" s="10"/>
      <c r="G111" s="7"/>
      <c r="H111" s="7"/>
      <c r="I111" s="7"/>
      <c r="J111" s="7"/>
      <c r="K111" s="7"/>
      <c r="L111" s="7">
        <v>-126.9012</v>
      </c>
      <c r="M111" s="17"/>
      <c r="N111" s="9"/>
      <c r="O111" s="9"/>
      <c r="P111" s="9"/>
      <c r="Q111" s="9"/>
      <c r="R111" s="9"/>
      <c r="S111" s="9"/>
      <c r="T111" s="9"/>
      <c r="U111" s="9"/>
      <c r="V111" s="18"/>
      <c r="W111" s="18"/>
      <c r="X111" s="18"/>
    </row>
    <row r="112" spans="1:34" ht="27" customHeight="1">
      <c r="A112" s="4">
        <v>56</v>
      </c>
      <c r="B112" s="7" t="s">
        <v>289</v>
      </c>
      <c r="C112" s="7"/>
      <c r="D112" s="10" t="s">
        <v>289</v>
      </c>
      <c r="E112" s="16" t="s">
        <v>290</v>
      </c>
      <c r="F112" s="10" t="s">
        <v>192</v>
      </c>
      <c r="G112" s="7"/>
      <c r="H112" s="7"/>
      <c r="I112" s="7"/>
      <c r="J112" s="7"/>
      <c r="K112" s="7"/>
      <c r="L112" s="7"/>
      <c r="M112" s="17">
        <f>ROUND(SUM(L112:L113),4)</f>
        <v>1.2689999999999999</v>
      </c>
      <c r="N112" s="9"/>
      <c r="O112" s="9"/>
      <c r="P112" s="9"/>
      <c r="Q112" s="9">
        <v>576925</v>
      </c>
      <c r="R112" s="9">
        <f>ROUND(ROUND(M112,4)*N112,1)</f>
        <v>0</v>
      </c>
      <c r="S112" s="9">
        <f>ROUND(ROUND(M112,4)*O112,1)</f>
        <v>0</v>
      </c>
      <c r="T112" s="9">
        <f>ROUND(ROUND(M112,4)*P112,1)</f>
        <v>0</v>
      </c>
      <c r="U112" s="9">
        <f>ROUND(ROUND(M112,4)*Q112,1)</f>
        <v>732117.8</v>
      </c>
      <c r="V112" s="18"/>
      <c r="W112" s="18"/>
      <c r="X112" s="18"/>
      <c r="Y112" s="1" t="s">
        <v>116</v>
      </c>
      <c r="Z112" s="1" t="s">
        <v>117</v>
      </c>
      <c r="AC112" s="1" t="s">
        <v>291</v>
      </c>
    </row>
    <row r="113" spans="1:34" ht="27" customHeight="1">
      <c r="A113" s="4"/>
      <c r="B113" s="7"/>
      <c r="C113" s="7"/>
      <c r="D113" s="10"/>
      <c r="E113" s="19" t="s">
        <v>376</v>
      </c>
      <c r="F113" s="10"/>
      <c r="G113" s="7"/>
      <c r="H113" s="7"/>
      <c r="I113" s="7"/>
      <c r="J113" s="7"/>
      <c r="K113" s="7"/>
      <c r="L113" s="7">
        <v>1.2689999999999999</v>
      </c>
      <c r="M113" s="17"/>
      <c r="N113" s="9"/>
      <c r="O113" s="9"/>
      <c r="P113" s="9"/>
      <c r="Q113" s="9"/>
      <c r="R113" s="9"/>
      <c r="S113" s="9"/>
      <c r="T113" s="9"/>
      <c r="U113" s="9"/>
      <c r="V113" s="18"/>
      <c r="W113" s="18"/>
      <c r="X113" s="18"/>
    </row>
    <row r="114" spans="1:34" ht="27" customHeight="1">
      <c r="A114" s="4">
        <v>57</v>
      </c>
      <c r="B114" s="7" t="s">
        <v>293</v>
      </c>
      <c r="C114" s="7"/>
      <c r="D114" s="10" t="s">
        <v>293</v>
      </c>
      <c r="E114" s="16" t="s">
        <v>294</v>
      </c>
      <c r="F114" s="10" t="s">
        <v>192</v>
      </c>
      <c r="G114" s="7"/>
      <c r="H114" s="7"/>
      <c r="I114" s="7"/>
      <c r="J114" s="7"/>
      <c r="K114" s="7"/>
      <c r="L114" s="7"/>
      <c r="M114" s="17">
        <v>1.2689999999999999</v>
      </c>
      <c r="N114" s="9"/>
      <c r="O114" s="9"/>
      <c r="P114" s="9"/>
      <c r="Q114" s="9">
        <v>231637</v>
      </c>
      <c r="R114" s="9">
        <f>ROUND(ROUND(M114,4)*N114,1)</f>
        <v>0</v>
      </c>
      <c r="S114" s="9">
        <f>ROUND(ROUND(M114,4)*O114,1)</f>
        <v>0</v>
      </c>
      <c r="T114" s="9">
        <f>ROUND(ROUND(M114,4)*P114,1)</f>
        <v>0</v>
      </c>
      <c r="U114" s="9">
        <f>ROUND(ROUND(M114,4)*Q114,1)</f>
        <v>293947.40000000002</v>
      </c>
      <c r="V114" s="18"/>
      <c r="W114" s="18"/>
      <c r="X114" s="18"/>
      <c r="Y114" s="1" t="s">
        <v>116</v>
      </c>
      <c r="Z114" s="1" t="s">
        <v>117</v>
      </c>
      <c r="AC114" s="1" t="s">
        <v>295</v>
      </c>
    </row>
    <row r="115" spans="1:34" ht="16.5" customHeight="1">
      <c r="A115" s="4"/>
      <c r="B115" s="7"/>
      <c r="C115" s="7"/>
      <c r="D115" s="10"/>
      <c r="E115" s="19"/>
      <c r="F115" s="10"/>
      <c r="G115" s="7"/>
      <c r="H115" s="7"/>
      <c r="I115" s="7"/>
      <c r="J115" s="7"/>
      <c r="K115" s="7"/>
      <c r="L115" s="7"/>
      <c r="M115" s="17"/>
      <c r="N115" s="9"/>
      <c r="O115" s="9"/>
      <c r="P115" s="9"/>
      <c r="Q115" s="9"/>
      <c r="R115" s="9"/>
      <c r="S115" s="9"/>
      <c r="T115" s="9"/>
      <c r="U115" s="9"/>
      <c r="V115" s="18"/>
      <c r="W115" s="18"/>
      <c r="X115" s="18"/>
    </row>
    <row r="116" spans="1:34" ht="18.75" customHeight="1">
      <c r="A116" s="4"/>
      <c r="B116" s="7"/>
      <c r="C116" s="7"/>
      <c r="D116" s="11" t="s">
        <v>187</v>
      </c>
      <c r="E116" s="11" t="s">
        <v>377</v>
      </c>
      <c r="F116" s="11"/>
      <c r="G116" s="7"/>
      <c r="H116" s="7"/>
      <c r="I116" s="7"/>
      <c r="J116" s="7"/>
      <c r="K116" s="7"/>
      <c r="L116" s="7"/>
      <c r="M116" s="13"/>
      <c r="N116" s="14"/>
      <c r="O116" s="9"/>
      <c r="P116" s="14"/>
      <c r="Q116" s="14"/>
      <c r="R116" s="14">
        <f>ROUND(SUM(R86:R115),0)</f>
        <v>41166901</v>
      </c>
      <c r="S116" s="9">
        <f>ROUND(SUM(S86:S115),0)</f>
        <v>0</v>
      </c>
      <c r="T116" s="14">
        <f>ROUND(SUM(T86:T115),0)</f>
        <v>21120915</v>
      </c>
      <c r="U116" s="14">
        <f>ROUND(SUM(U86:U115),0)</f>
        <v>1706222</v>
      </c>
      <c r="V116" s="14"/>
      <c r="W116" s="14"/>
      <c r="X116" s="14"/>
    </row>
    <row r="117" spans="1:34" ht="18.75" customHeight="1">
      <c r="A117" s="4"/>
      <c r="B117" s="7"/>
      <c r="C117" s="7"/>
      <c r="D117" s="11" t="s">
        <v>109</v>
      </c>
      <c r="E117" s="11" t="s">
        <v>378</v>
      </c>
      <c r="F117" s="11"/>
      <c r="G117" s="7"/>
      <c r="H117" s="7"/>
      <c r="I117" s="7"/>
      <c r="J117" s="7"/>
      <c r="K117" s="7"/>
      <c r="L117" s="7"/>
      <c r="M117" s="13"/>
      <c r="N117" s="14"/>
      <c r="O117" s="9"/>
      <c r="P117" s="14"/>
      <c r="Q117" s="14"/>
      <c r="R117" s="14"/>
      <c r="S117" s="9"/>
      <c r="T117" s="14"/>
      <c r="U117" s="14"/>
      <c r="V117" s="14"/>
      <c r="W117" s="14"/>
      <c r="X117" s="14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</row>
    <row r="118" spans="1:34" ht="16.5" customHeight="1">
      <c r="A118" s="4">
        <v>58</v>
      </c>
      <c r="B118" s="7" t="s">
        <v>298</v>
      </c>
      <c r="C118" s="7"/>
      <c r="D118" s="10" t="s">
        <v>298</v>
      </c>
      <c r="E118" s="16" t="s">
        <v>379</v>
      </c>
      <c r="F118" s="10" t="s">
        <v>115</v>
      </c>
      <c r="G118" s="7"/>
      <c r="H118" s="7"/>
      <c r="I118" s="7"/>
      <c r="J118" s="7"/>
      <c r="K118" s="7"/>
      <c r="L118" s="7"/>
      <c r="M118" s="17">
        <v>155.374</v>
      </c>
      <c r="N118" s="9"/>
      <c r="O118" s="9"/>
      <c r="P118" s="9">
        <v>37879</v>
      </c>
      <c r="Q118" s="9"/>
      <c r="R118" s="9">
        <f>ROUND(ROUND(M118,4)*N118,1)</f>
        <v>0</v>
      </c>
      <c r="S118" s="9">
        <f>ROUND(ROUND(M118,4)*O118,1)</f>
        <v>0</v>
      </c>
      <c r="T118" s="9">
        <f>ROUND(ROUND(M118,4)*P118,1)</f>
        <v>5885411.7000000002</v>
      </c>
      <c r="U118" s="9">
        <f>ROUND(ROUND(M118,4)*Q118,1)</f>
        <v>0</v>
      </c>
      <c r="V118" s="18"/>
      <c r="W118" s="18"/>
      <c r="X118" s="18"/>
      <c r="Y118" s="1" t="s">
        <v>116</v>
      </c>
      <c r="Z118" s="1" t="s">
        <v>117</v>
      </c>
      <c r="AB118" s="1" t="s">
        <v>300</v>
      </c>
    </row>
    <row r="119" spans="1:34" ht="27" customHeight="1">
      <c r="A119" s="4">
        <v>59</v>
      </c>
      <c r="B119" s="7" t="s">
        <v>301</v>
      </c>
      <c r="C119" s="7" t="s">
        <v>196</v>
      </c>
      <c r="D119" s="10" t="s">
        <v>302</v>
      </c>
      <c r="E119" s="16" t="s">
        <v>303</v>
      </c>
      <c r="F119" s="10" t="s">
        <v>115</v>
      </c>
      <c r="G119" s="7"/>
      <c r="H119" s="7"/>
      <c r="I119" s="7"/>
      <c r="J119" s="7"/>
      <c r="K119" s="7"/>
      <c r="L119" s="7"/>
      <c r="M119" s="17">
        <v>4.1210000000000004</v>
      </c>
      <c r="N119" s="9">
        <v>305947</v>
      </c>
      <c r="O119" s="9">
        <v>0</v>
      </c>
      <c r="P119" s="9">
        <v>42978</v>
      </c>
      <c r="Q119" s="9">
        <v>17260</v>
      </c>
      <c r="R119" s="9">
        <f>ROUND(ROUND(M119,4)*N119,1)</f>
        <v>1260807.6000000001</v>
      </c>
      <c r="S119" s="9">
        <f>ROUND(ROUND(M119,4)*O119,1)</f>
        <v>0</v>
      </c>
      <c r="T119" s="9">
        <f>ROUND(ROUND(M119,4)*P119,1)</f>
        <v>177112.3</v>
      </c>
      <c r="U119" s="9">
        <f>ROUND(ROUND(M119,4)*Q119,1)</f>
        <v>71128.5</v>
      </c>
      <c r="V119" s="18"/>
      <c r="W119" s="18"/>
      <c r="X119" s="18"/>
      <c r="Y119" s="1" t="s">
        <v>116</v>
      </c>
      <c r="Z119" s="1" t="s">
        <v>117</v>
      </c>
      <c r="AA119" s="1" t="s">
        <v>199</v>
      </c>
      <c r="AB119" s="1" t="s">
        <v>304</v>
      </c>
      <c r="AC119" s="1" t="s">
        <v>201</v>
      </c>
    </row>
    <row r="120" spans="1:34" ht="27" customHeight="1">
      <c r="A120" s="4">
        <v>60</v>
      </c>
      <c r="B120" s="7" t="s">
        <v>305</v>
      </c>
      <c r="C120" s="7" t="s">
        <v>112</v>
      </c>
      <c r="D120" s="10" t="s">
        <v>380</v>
      </c>
      <c r="E120" s="16" t="s">
        <v>381</v>
      </c>
      <c r="F120" s="10" t="s">
        <v>115</v>
      </c>
      <c r="G120" s="7"/>
      <c r="H120" s="7"/>
      <c r="I120" s="7"/>
      <c r="J120" s="7"/>
      <c r="K120" s="7"/>
      <c r="L120" s="7"/>
      <c r="M120" s="17">
        <v>12.067</v>
      </c>
      <c r="N120" s="9">
        <v>465134</v>
      </c>
      <c r="O120" s="9">
        <v>0</v>
      </c>
      <c r="P120" s="9">
        <v>71751</v>
      </c>
      <c r="Q120" s="9">
        <v>17783</v>
      </c>
      <c r="R120" s="9">
        <f>ROUND(ROUND(M120,4)*N120,1)</f>
        <v>5612772</v>
      </c>
      <c r="S120" s="9">
        <f>ROUND(ROUND(M120,4)*O120,1)</f>
        <v>0</v>
      </c>
      <c r="T120" s="9">
        <f>ROUND(ROUND(M120,4)*P120,1)</f>
        <v>865819.3</v>
      </c>
      <c r="U120" s="9">
        <f>ROUND(ROUND(M120,4)*Q120,1)</f>
        <v>214587.5</v>
      </c>
      <c r="V120" s="18"/>
      <c r="W120" s="18"/>
      <c r="X120" s="18"/>
      <c r="Y120" s="1" t="s">
        <v>116</v>
      </c>
      <c r="Z120" s="1" t="s">
        <v>117</v>
      </c>
      <c r="AA120" s="1" t="s">
        <v>382</v>
      </c>
      <c r="AB120" s="1" t="s">
        <v>310</v>
      </c>
      <c r="AC120" s="1" t="s">
        <v>207</v>
      </c>
    </row>
    <row r="121" spans="1:34" ht="27" customHeight="1">
      <c r="A121" s="4">
        <v>61</v>
      </c>
      <c r="B121" s="7" t="s">
        <v>208</v>
      </c>
      <c r="C121" s="7"/>
      <c r="D121" s="10" t="s">
        <v>208</v>
      </c>
      <c r="E121" s="16" t="s">
        <v>383</v>
      </c>
      <c r="F121" s="10" t="s">
        <v>126</v>
      </c>
      <c r="G121" s="7"/>
      <c r="H121" s="7"/>
      <c r="I121" s="7"/>
      <c r="J121" s="7"/>
      <c r="K121" s="7"/>
      <c r="L121" s="7"/>
      <c r="M121" s="17">
        <f>ROUND(SUM(L121:L122),4)</f>
        <v>0.32340000000000002</v>
      </c>
      <c r="N121" s="9">
        <v>7518570</v>
      </c>
      <c r="O121" s="9">
        <v>0</v>
      </c>
      <c r="P121" s="9">
        <v>446766</v>
      </c>
      <c r="Q121" s="9">
        <v>21982</v>
      </c>
      <c r="R121" s="9">
        <f>ROUND(ROUND(M121,4)*N121,1)</f>
        <v>2431505.5</v>
      </c>
      <c r="S121" s="9">
        <f>ROUND(ROUND(M121,4)*O121,1)</f>
        <v>0</v>
      </c>
      <c r="T121" s="9">
        <f>ROUND(ROUND(M121,4)*P121,1)</f>
        <v>144484.1</v>
      </c>
      <c r="U121" s="9">
        <f>ROUND(ROUND(M121,4)*Q121,1)</f>
        <v>7109</v>
      </c>
      <c r="V121" s="18"/>
      <c r="W121" s="18"/>
      <c r="X121" s="18"/>
      <c r="Y121" s="1" t="s">
        <v>116</v>
      </c>
      <c r="Z121" s="1" t="s">
        <v>117</v>
      </c>
      <c r="AA121" s="1" t="s">
        <v>127</v>
      </c>
      <c r="AB121" s="1" t="s">
        <v>210</v>
      </c>
      <c r="AC121" s="1" t="s">
        <v>211</v>
      </c>
    </row>
    <row r="122" spans="1:34" ht="27" customHeight="1">
      <c r="A122" s="4"/>
      <c r="B122" s="7"/>
      <c r="C122" s="7"/>
      <c r="D122" s="10"/>
      <c r="E122" s="19" t="s">
        <v>384</v>
      </c>
      <c r="F122" s="10"/>
      <c r="G122" s="7"/>
      <c r="H122" s="7"/>
      <c r="I122" s="7"/>
      <c r="J122" s="7"/>
      <c r="K122" s="7"/>
      <c r="L122" s="7">
        <v>0.32340000000000002</v>
      </c>
      <c r="M122" s="17"/>
      <c r="N122" s="9"/>
      <c r="O122" s="9"/>
      <c r="P122" s="9"/>
      <c r="Q122" s="9"/>
      <c r="R122" s="9"/>
      <c r="S122" s="9"/>
      <c r="T122" s="9"/>
      <c r="U122" s="9"/>
      <c r="V122" s="18"/>
      <c r="W122" s="18"/>
      <c r="X122" s="18"/>
    </row>
    <row r="123" spans="1:34" ht="16.5" customHeight="1">
      <c r="A123" s="4">
        <v>62</v>
      </c>
      <c r="B123" s="7" t="s">
        <v>212</v>
      </c>
      <c r="C123" s="7"/>
      <c r="D123" s="10" t="s">
        <v>212</v>
      </c>
      <c r="E123" s="16" t="s">
        <v>385</v>
      </c>
      <c r="F123" s="10" t="s">
        <v>126</v>
      </c>
      <c r="G123" s="7"/>
      <c r="H123" s="7"/>
      <c r="I123" s="7"/>
      <c r="J123" s="7"/>
      <c r="K123" s="7"/>
      <c r="L123" s="7"/>
      <c r="M123" s="17">
        <f>ROUND(SUM(L123:L124),4)</f>
        <v>0.75119999999999998</v>
      </c>
      <c r="N123" s="9">
        <v>7801540</v>
      </c>
      <c r="O123" s="9">
        <v>0</v>
      </c>
      <c r="P123" s="9">
        <v>329155</v>
      </c>
      <c r="Q123" s="9">
        <v>134764</v>
      </c>
      <c r="R123" s="9">
        <f>ROUND(ROUND(M123,4)*N123,1)</f>
        <v>5860516.7999999998</v>
      </c>
      <c r="S123" s="9">
        <f>ROUND(ROUND(M123,4)*O123,1)</f>
        <v>0</v>
      </c>
      <c r="T123" s="9">
        <f>ROUND(ROUND(M123,4)*P123,1)</f>
        <v>247261.2</v>
      </c>
      <c r="U123" s="9">
        <f>ROUND(ROUND(M123,4)*Q123,1)</f>
        <v>101234.7</v>
      </c>
      <c r="V123" s="18"/>
      <c r="W123" s="18"/>
      <c r="X123" s="18"/>
      <c r="Y123" s="1" t="s">
        <v>116</v>
      </c>
      <c r="Z123" s="1" t="s">
        <v>117</v>
      </c>
      <c r="AA123" s="1" t="s">
        <v>214</v>
      </c>
      <c r="AB123" s="1" t="s">
        <v>215</v>
      </c>
      <c r="AC123" s="1" t="s">
        <v>216</v>
      </c>
    </row>
    <row r="124" spans="1:34" ht="27" customHeight="1">
      <c r="A124" s="4"/>
      <c r="B124" s="7"/>
      <c r="C124" s="7"/>
      <c r="D124" s="10"/>
      <c r="E124" s="19" t="s">
        <v>386</v>
      </c>
      <c r="F124" s="10"/>
      <c r="G124" s="7"/>
      <c r="H124" s="7"/>
      <c r="I124" s="7"/>
      <c r="J124" s="7"/>
      <c r="K124" s="7"/>
      <c r="L124" s="7">
        <v>0.75119999999999998</v>
      </c>
      <c r="M124" s="17"/>
      <c r="N124" s="9"/>
      <c r="O124" s="9"/>
      <c r="P124" s="9"/>
      <c r="Q124" s="9"/>
      <c r="R124" s="9"/>
      <c r="S124" s="9"/>
      <c r="T124" s="9"/>
      <c r="U124" s="9"/>
      <c r="V124" s="18"/>
      <c r="W124" s="18"/>
      <c r="X124" s="18"/>
    </row>
    <row r="125" spans="1:34" ht="27" customHeight="1">
      <c r="A125" s="4">
        <v>63</v>
      </c>
      <c r="B125" s="7" t="s">
        <v>221</v>
      </c>
      <c r="C125" s="7"/>
      <c r="D125" s="10" t="s">
        <v>221</v>
      </c>
      <c r="E125" s="16" t="s">
        <v>313</v>
      </c>
      <c r="F125" s="10" t="s">
        <v>152</v>
      </c>
      <c r="G125" s="7"/>
      <c r="H125" s="7"/>
      <c r="I125" s="7"/>
      <c r="J125" s="7"/>
      <c r="K125" s="7"/>
      <c r="L125" s="7"/>
      <c r="M125" s="17">
        <f>ROUND(SUM(L125:L127),4)</f>
        <v>0.42</v>
      </c>
      <c r="N125" s="9">
        <v>2067016</v>
      </c>
      <c r="O125" s="9">
        <v>0</v>
      </c>
      <c r="P125" s="9">
        <v>537146</v>
      </c>
      <c r="Q125" s="9"/>
      <c r="R125" s="9">
        <f>ROUND(ROUND(M125,4)*N125,1)</f>
        <v>868146.7</v>
      </c>
      <c r="S125" s="9">
        <f>ROUND(ROUND(M125,4)*O125,1)</f>
        <v>0</v>
      </c>
      <c r="T125" s="9">
        <f>ROUND(ROUND(M125,4)*P125,1)</f>
        <v>225601.3</v>
      </c>
      <c r="U125" s="9">
        <f>ROUND(ROUND(M125,4)*Q125,1)</f>
        <v>0</v>
      </c>
      <c r="V125" s="18"/>
      <c r="W125" s="18"/>
      <c r="X125" s="18"/>
      <c r="Y125" s="1" t="s">
        <v>116</v>
      </c>
      <c r="Z125" s="1" t="s">
        <v>117</v>
      </c>
      <c r="AA125" s="1" t="s">
        <v>223</v>
      </c>
      <c r="AB125" s="1" t="s">
        <v>224</v>
      </c>
    </row>
    <row r="126" spans="1:34" ht="16.5" customHeight="1">
      <c r="A126" s="4"/>
      <c r="B126" s="7"/>
      <c r="C126" s="7"/>
      <c r="D126" s="10"/>
      <c r="E126" s="19" t="s">
        <v>387</v>
      </c>
      <c r="F126" s="10"/>
      <c r="G126" s="7"/>
      <c r="H126" s="7"/>
      <c r="I126" s="7"/>
      <c r="J126" s="7"/>
      <c r="K126" s="7"/>
      <c r="L126" s="7">
        <v>5.0099999999999999E-2</v>
      </c>
      <c r="M126" s="17"/>
      <c r="N126" s="9"/>
      <c r="O126" s="9"/>
      <c r="P126" s="9"/>
      <c r="Q126" s="9"/>
      <c r="R126" s="9"/>
      <c r="S126" s="9"/>
      <c r="T126" s="9"/>
      <c r="U126" s="9"/>
      <c r="V126" s="18"/>
      <c r="W126" s="18"/>
      <c r="X126" s="18"/>
    </row>
    <row r="127" spans="1:34" ht="27" customHeight="1">
      <c r="A127" s="4"/>
      <c r="B127" s="7"/>
      <c r="C127" s="7"/>
      <c r="D127" s="10"/>
      <c r="E127" s="19" t="s">
        <v>388</v>
      </c>
      <c r="F127" s="10"/>
      <c r="G127" s="7"/>
      <c r="H127" s="7"/>
      <c r="I127" s="7"/>
      <c r="J127" s="7"/>
      <c r="K127" s="7"/>
      <c r="L127" s="7">
        <v>0.36990000000000001</v>
      </c>
      <c r="M127" s="17"/>
      <c r="N127" s="9"/>
      <c r="O127" s="9"/>
      <c r="P127" s="9"/>
      <c r="Q127" s="9"/>
      <c r="R127" s="9"/>
      <c r="S127" s="9"/>
      <c r="T127" s="9"/>
      <c r="U127" s="9"/>
      <c r="V127" s="18"/>
      <c r="W127" s="18"/>
      <c r="X127" s="18"/>
    </row>
    <row r="128" spans="1:34" ht="27" customHeight="1">
      <c r="A128" s="4">
        <v>64</v>
      </c>
      <c r="B128" s="7" t="s">
        <v>389</v>
      </c>
      <c r="C128" s="7" t="s">
        <v>112</v>
      </c>
      <c r="D128" s="10" t="s">
        <v>390</v>
      </c>
      <c r="E128" s="16" t="s">
        <v>391</v>
      </c>
      <c r="F128" s="10" t="s">
        <v>115</v>
      </c>
      <c r="G128" s="7"/>
      <c r="H128" s="7"/>
      <c r="I128" s="7"/>
      <c r="J128" s="7"/>
      <c r="K128" s="7"/>
      <c r="L128" s="7"/>
      <c r="M128" s="17">
        <v>17.573</v>
      </c>
      <c r="N128" s="9">
        <v>553858</v>
      </c>
      <c r="O128" s="9">
        <v>0</v>
      </c>
      <c r="P128" s="9">
        <v>140503</v>
      </c>
      <c r="Q128" s="9">
        <v>22874</v>
      </c>
      <c r="R128" s="9">
        <f>ROUND(ROUND(M128,4)*N128,1)</f>
        <v>9732946.5999999996</v>
      </c>
      <c r="S128" s="9">
        <f>ROUND(ROUND(M128,4)*O128,1)</f>
        <v>0</v>
      </c>
      <c r="T128" s="9">
        <f>ROUND(ROUND(M128,4)*P128,1)</f>
        <v>2469059.2000000002</v>
      </c>
      <c r="U128" s="9">
        <f>ROUND(ROUND(M128,4)*Q128,1)</f>
        <v>401964.79999999999</v>
      </c>
      <c r="V128" s="18"/>
      <c r="W128" s="18"/>
      <c r="X128" s="18"/>
      <c r="Y128" s="1" t="s">
        <v>116</v>
      </c>
      <c r="Z128" s="1" t="s">
        <v>117</v>
      </c>
      <c r="AA128" s="1" t="s">
        <v>392</v>
      </c>
      <c r="AB128" s="1" t="s">
        <v>393</v>
      </c>
      <c r="AC128" s="1" t="s">
        <v>394</v>
      </c>
    </row>
    <row r="129" spans="1:34" ht="27" customHeight="1">
      <c r="A129" s="4">
        <v>65</v>
      </c>
      <c r="B129" s="7" t="s">
        <v>395</v>
      </c>
      <c r="C129" s="7"/>
      <c r="D129" s="10" t="s">
        <v>395</v>
      </c>
      <c r="E129" s="16" t="s">
        <v>396</v>
      </c>
      <c r="F129" s="10" t="s">
        <v>126</v>
      </c>
      <c r="G129" s="7"/>
      <c r="H129" s="7"/>
      <c r="I129" s="7"/>
      <c r="J129" s="7"/>
      <c r="K129" s="7"/>
      <c r="L129" s="7"/>
      <c r="M129" s="17">
        <v>0.83799999999999997</v>
      </c>
      <c r="N129" s="9">
        <v>7518570</v>
      </c>
      <c r="O129" s="9">
        <v>0</v>
      </c>
      <c r="P129" s="9">
        <v>537935</v>
      </c>
      <c r="Q129" s="9">
        <v>21982</v>
      </c>
      <c r="R129" s="9">
        <f>ROUND(ROUND(M129,4)*N129,1)</f>
        <v>6300561.7000000002</v>
      </c>
      <c r="S129" s="9">
        <f>ROUND(ROUND(M129,4)*O129,1)</f>
        <v>0</v>
      </c>
      <c r="T129" s="9">
        <f>ROUND(ROUND(M129,4)*P129,1)</f>
        <v>450789.5</v>
      </c>
      <c r="U129" s="9">
        <f>ROUND(ROUND(M129,4)*Q129,1)</f>
        <v>18420.900000000001</v>
      </c>
      <c r="V129" s="18"/>
      <c r="W129" s="18"/>
      <c r="X129" s="18"/>
      <c r="Y129" s="1" t="s">
        <v>116</v>
      </c>
      <c r="Z129" s="1" t="s">
        <v>117</v>
      </c>
      <c r="AA129" s="1" t="s">
        <v>127</v>
      </c>
      <c r="AB129" s="1" t="s">
        <v>397</v>
      </c>
      <c r="AC129" s="1" t="s">
        <v>211</v>
      </c>
    </row>
    <row r="130" spans="1:34" ht="27" customHeight="1">
      <c r="A130" s="4">
        <v>66</v>
      </c>
      <c r="B130" s="7" t="s">
        <v>398</v>
      </c>
      <c r="C130" s="7"/>
      <c r="D130" s="10" t="s">
        <v>398</v>
      </c>
      <c r="E130" s="16" t="s">
        <v>399</v>
      </c>
      <c r="F130" s="10" t="s">
        <v>126</v>
      </c>
      <c r="G130" s="7"/>
      <c r="H130" s="7"/>
      <c r="I130" s="7"/>
      <c r="J130" s="7"/>
      <c r="K130" s="7"/>
      <c r="L130" s="7"/>
      <c r="M130" s="17">
        <v>1.1359999999999999</v>
      </c>
      <c r="N130" s="9">
        <v>7801540</v>
      </c>
      <c r="O130" s="9">
        <v>0</v>
      </c>
      <c r="P130" s="9">
        <v>440846</v>
      </c>
      <c r="Q130" s="9">
        <v>134764</v>
      </c>
      <c r="R130" s="9">
        <f>ROUND(ROUND(M130,4)*N130,1)</f>
        <v>8862549.4000000004</v>
      </c>
      <c r="S130" s="9">
        <f>ROUND(ROUND(M130,4)*O130,1)</f>
        <v>0</v>
      </c>
      <c r="T130" s="9">
        <f>ROUND(ROUND(M130,4)*P130,1)</f>
        <v>500801.1</v>
      </c>
      <c r="U130" s="9">
        <f>ROUND(ROUND(M130,4)*Q130,1)</f>
        <v>153091.9</v>
      </c>
      <c r="V130" s="18"/>
      <c r="W130" s="18"/>
      <c r="X130" s="18"/>
      <c r="Y130" s="1" t="s">
        <v>116</v>
      </c>
      <c r="Z130" s="1" t="s">
        <v>117</v>
      </c>
      <c r="AA130" s="1" t="s">
        <v>214</v>
      </c>
      <c r="AB130" s="1" t="s">
        <v>400</v>
      </c>
      <c r="AC130" s="1" t="s">
        <v>216</v>
      </c>
    </row>
    <row r="131" spans="1:34" ht="16.5" customHeight="1">
      <c r="A131" s="4">
        <v>67</v>
      </c>
      <c r="B131" s="7" t="s">
        <v>401</v>
      </c>
      <c r="C131" s="7"/>
      <c r="D131" s="10" t="s">
        <v>401</v>
      </c>
      <c r="E131" s="16" t="s">
        <v>402</v>
      </c>
      <c r="F131" s="10" t="s">
        <v>152</v>
      </c>
      <c r="G131" s="7"/>
      <c r="H131" s="7"/>
      <c r="I131" s="7"/>
      <c r="J131" s="7"/>
      <c r="K131" s="7"/>
      <c r="L131" s="7"/>
      <c r="M131" s="17">
        <v>1.853</v>
      </c>
      <c r="N131" s="9">
        <v>2236733</v>
      </c>
      <c r="O131" s="9">
        <v>0</v>
      </c>
      <c r="P131" s="9">
        <v>1180983</v>
      </c>
      <c r="Q131" s="9"/>
      <c r="R131" s="9">
        <f>ROUND(ROUND(M131,4)*N131,1)</f>
        <v>4144666.2</v>
      </c>
      <c r="S131" s="9">
        <f>ROUND(ROUND(M131,4)*O131,1)</f>
        <v>0</v>
      </c>
      <c r="T131" s="9">
        <f>ROUND(ROUND(M131,4)*P131,1)</f>
        <v>2188361.5</v>
      </c>
      <c r="U131" s="9">
        <f>ROUND(ROUND(M131,4)*Q131,1)</f>
        <v>0</v>
      </c>
      <c r="V131" s="18"/>
      <c r="W131" s="18"/>
      <c r="X131" s="18"/>
      <c r="Y131" s="1" t="s">
        <v>116</v>
      </c>
      <c r="Z131" s="1" t="s">
        <v>117</v>
      </c>
      <c r="AA131" s="1" t="s">
        <v>403</v>
      </c>
      <c r="AB131" s="1" t="s">
        <v>404</v>
      </c>
    </row>
    <row r="132" spans="1:34" ht="16.5" customHeight="1">
      <c r="A132" s="4">
        <v>68</v>
      </c>
      <c r="B132" s="7" t="s">
        <v>262</v>
      </c>
      <c r="C132" s="7" t="s">
        <v>321</v>
      </c>
      <c r="D132" s="10" t="s">
        <v>322</v>
      </c>
      <c r="E132" s="16" t="s">
        <v>405</v>
      </c>
      <c r="F132" s="10" t="s">
        <v>266</v>
      </c>
      <c r="G132" s="7"/>
      <c r="H132" s="7"/>
      <c r="I132" s="7"/>
      <c r="J132" s="7"/>
      <c r="K132" s="7"/>
      <c r="L132" s="7"/>
      <c r="M132" s="17">
        <f>ROUND(SUM(L132:L133),4)</f>
        <v>82.632000000000005</v>
      </c>
      <c r="N132" s="9">
        <v>4210</v>
      </c>
      <c r="O132" s="9">
        <v>0</v>
      </c>
      <c r="P132" s="9">
        <v>11053</v>
      </c>
      <c r="Q132" s="9">
        <v>200</v>
      </c>
      <c r="R132" s="9">
        <f>ROUND(ROUND(M132,4)*N132,1)</f>
        <v>347880.7</v>
      </c>
      <c r="S132" s="9">
        <f>ROUND(ROUND(M132,4)*O132,1)</f>
        <v>0</v>
      </c>
      <c r="T132" s="9">
        <f>ROUND(ROUND(M132,4)*P132,1)</f>
        <v>913331.5</v>
      </c>
      <c r="U132" s="9">
        <f>ROUND(ROUND(M132,4)*Q132,1)</f>
        <v>16526.400000000001</v>
      </c>
      <c r="V132" s="18"/>
      <c r="W132" s="18"/>
      <c r="X132" s="18"/>
      <c r="Y132" s="1" t="s">
        <v>116</v>
      </c>
      <c r="Z132" s="1" t="s">
        <v>117</v>
      </c>
      <c r="AA132" s="1" t="s">
        <v>324</v>
      </c>
      <c r="AB132" s="1" t="s">
        <v>268</v>
      </c>
      <c r="AC132" s="1" t="s">
        <v>269</v>
      </c>
    </row>
    <row r="133" spans="1:34" ht="16.5" customHeight="1">
      <c r="A133" s="4"/>
      <c r="B133" s="7"/>
      <c r="C133" s="7"/>
      <c r="D133" s="10"/>
      <c r="E133" s="19" t="s">
        <v>406</v>
      </c>
      <c r="F133" s="10"/>
      <c r="G133" s="7"/>
      <c r="H133" s="7"/>
      <c r="I133" s="7"/>
      <c r="J133" s="7"/>
      <c r="K133" s="7"/>
      <c r="L133" s="7">
        <v>82.632000000000005</v>
      </c>
      <c r="M133" s="17"/>
      <c r="N133" s="9"/>
      <c r="O133" s="9"/>
      <c r="P133" s="9"/>
      <c r="Q133" s="9"/>
      <c r="R133" s="9"/>
      <c r="S133" s="9"/>
      <c r="T133" s="9"/>
      <c r="U133" s="9"/>
      <c r="V133" s="18"/>
      <c r="W133" s="18"/>
      <c r="X133" s="18"/>
    </row>
    <row r="134" spans="1:34" ht="27" customHeight="1">
      <c r="A134" s="4">
        <v>69</v>
      </c>
      <c r="B134" s="7" t="s">
        <v>325</v>
      </c>
      <c r="C134" s="7" t="s">
        <v>321</v>
      </c>
      <c r="D134" s="10" t="s">
        <v>326</v>
      </c>
      <c r="E134" s="16" t="s">
        <v>327</v>
      </c>
      <c r="F134" s="10" t="s">
        <v>266</v>
      </c>
      <c r="G134" s="7"/>
      <c r="H134" s="7"/>
      <c r="I134" s="7"/>
      <c r="J134" s="7"/>
      <c r="K134" s="7"/>
      <c r="L134" s="7"/>
      <c r="M134" s="17">
        <v>82.632000000000005</v>
      </c>
      <c r="N134" s="9">
        <v>2972</v>
      </c>
      <c r="O134" s="9">
        <v>0</v>
      </c>
      <c r="P134" s="9">
        <v>9353</v>
      </c>
      <c r="Q134" s="9">
        <v>200</v>
      </c>
      <c r="R134" s="9">
        <f>ROUND(ROUND(M134,4)*N134,1)</f>
        <v>245582.3</v>
      </c>
      <c r="S134" s="9">
        <f>ROUND(ROUND(M134,4)*O134,1)</f>
        <v>0</v>
      </c>
      <c r="T134" s="9">
        <f>ROUND(ROUND(M134,4)*P134,1)</f>
        <v>772857.1</v>
      </c>
      <c r="U134" s="9">
        <f>ROUND(ROUND(M134,4)*Q134,1)</f>
        <v>16526.400000000001</v>
      </c>
      <c r="V134" s="18"/>
      <c r="W134" s="18"/>
      <c r="X134" s="18"/>
      <c r="Y134" s="1" t="s">
        <v>116</v>
      </c>
      <c r="Z134" s="1" t="s">
        <v>117</v>
      </c>
      <c r="AA134" s="1" t="s">
        <v>328</v>
      </c>
      <c r="AB134" s="1" t="s">
        <v>329</v>
      </c>
      <c r="AC134" s="1" t="s">
        <v>269</v>
      </c>
    </row>
    <row r="135" spans="1:34" ht="27" customHeight="1">
      <c r="A135" s="4">
        <v>70</v>
      </c>
      <c r="B135" s="7" t="s">
        <v>330</v>
      </c>
      <c r="C135" s="7" t="s">
        <v>321</v>
      </c>
      <c r="D135" s="10" t="s">
        <v>331</v>
      </c>
      <c r="E135" s="16" t="s">
        <v>407</v>
      </c>
      <c r="F135" s="10" t="s">
        <v>266</v>
      </c>
      <c r="G135" s="7"/>
      <c r="H135" s="7"/>
      <c r="I135" s="7"/>
      <c r="J135" s="7"/>
      <c r="K135" s="7"/>
      <c r="L135" s="7"/>
      <c r="M135" s="17">
        <f>ROUND(SUM(L135:L137),4)</f>
        <v>169.6164</v>
      </c>
      <c r="N135" s="9">
        <v>4210</v>
      </c>
      <c r="O135" s="9">
        <v>0</v>
      </c>
      <c r="P135" s="9">
        <v>8502</v>
      </c>
      <c r="Q135" s="9">
        <v>194</v>
      </c>
      <c r="R135" s="9">
        <f>ROUND(ROUND(M135,4)*N135,1)</f>
        <v>714085</v>
      </c>
      <c r="S135" s="9">
        <f>ROUND(ROUND(M135,4)*O135,1)</f>
        <v>0</v>
      </c>
      <c r="T135" s="9">
        <f>ROUND(ROUND(M135,4)*P135,1)</f>
        <v>1442078.6</v>
      </c>
      <c r="U135" s="9">
        <f>ROUND(ROUND(M135,4)*Q135,1)</f>
        <v>32905.599999999999</v>
      </c>
      <c r="V135" s="18"/>
      <c r="W135" s="18"/>
      <c r="X135" s="18"/>
      <c r="Y135" s="1" t="s">
        <v>116</v>
      </c>
      <c r="Z135" s="1" t="s">
        <v>117</v>
      </c>
      <c r="AA135" s="1" t="s">
        <v>324</v>
      </c>
      <c r="AB135" s="1" t="s">
        <v>333</v>
      </c>
      <c r="AC135" s="1" t="s">
        <v>334</v>
      </c>
    </row>
    <row r="136" spans="1:34" ht="16.5" customHeight="1">
      <c r="A136" s="4"/>
      <c r="B136" s="7"/>
      <c r="C136" s="7"/>
      <c r="D136" s="10"/>
      <c r="E136" s="19" t="s">
        <v>408</v>
      </c>
      <c r="F136" s="10"/>
      <c r="G136" s="7"/>
      <c r="H136" s="7"/>
      <c r="I136" s="7"/>
      <c r="J136" s="7"/>
      <c r="K136" s="7"/>
      <c r="L136" s="7">
        <v>101.46</v>
      </c>
      <c r="M136" s="17"/>
      <c r="N136" s="9"/>
      <c r="O136" s="9"/>
      <c r="P136" s="9"/>
      <c r="Q136" s="9"/>
      <c r="R136" s="9"/>
      <c r="S136" s="9"/>
      <c r="T136" s="9"/>
      <c r="U136" s="9"/>
      <c r="V136" s="18"/>
      <c r="W136" s="18"/>
      <c r="X136" s="18"/>
    </row>
    <row r="137" spans="1:34" ht="16.5" customHeight="1">
      <c r="A137" s="4"/>
      <c r="B137" s="7"/>
      <c r="C137" s="7"/>
      <c r="D137" s="10"/>
      <c r="E137" s="19" t="s">
        <v>409</v>
      </c>
      <c r="F137" s="10"/>
      <c r="G137" s="7"/>
      <c r="H137" s="7"/>
      <c r="I137" s="7"/>
      <c r="J137" s="7"/>
      <c r="K137" s="7"/>
      <c r="L137" s="7">
        <v>68.156400000000005</v>
      </c>
      <c r="M137" s="17"/>
      <c r="N137" s="9"/>
      <c r="O137" s="9"/>
      <c r="P137" s="9"/>
      <c r="Q137" s="9"/>
      <c r="R137" s="9"/>
      <c r="S137" s="9"/>
      <c r="T137" s="9"/>
      <c r="U137" s="9"/>
      <c r="V137" s="18"/>
      <c r="W137" s="18"/>
      <c r="X137" s="18"/>
    </row>
    <row r="138" spans="1:34" ht="27" customHeight="1">
      <c r="A138" s="4">
        <v>71</v>
      </c>
      <c r="B138" s="7" t="s">
        <v>335</v>
      </c>
      <c r="C138" s="7" t="s">
        <v>321</v>
      </c>
      <c r="D138" s="10" t="s">
        <v>336</v>
      </c>
      <c r="E138" s="16" t="s">
        <v>410</v>
      </c>
      <c r="F138" s="10" t="s">
        <v>266</v>
      </c>
      <c r="G138" s="7"/>
      <c r="H138" s="7"/>
      <c r="I138" s="7"/>
      <c r="J138" s="7"/>
      <c r="K138" s="7"/>
      <c r="L138" s="7"/>
      <c r="M138" s="17">
        <v>169.61600000000001</v>
      </c>
      <c r="N138" s="9">
        <v>2972</v>
      </c>
      <c r="O138" s="9">
        <v>0</v>
      </c>
      <c r="P138" s="9">
        <v>6377</v>
      </c>
      <c r="Q138" s="9">
        <v>194</v>
      </c>
      <c r="R138" s="9">
        <f>ROUND(ROUND(M138,4)*N138,1)</f>
        <v>504098.8</v>
      </c>
      <c r="S138" s="9">
        <f>ROUND(ROUND(M138,4)*O138,1)</f>
        <v>0</v>
      </c>
      <c r="T138" s="9">
        <f>ROUND(ROUND(M138,4)*P138,1)</f>
        <v>1081641.2</v>
      </c>
      <c r="U138" s="9">
        <f>ROUND(ROUND(M138,4)*Q138,1)</f>
        <v>32905.5</v>
      </c>
      <c r="V138" s="18"/>
      <c r="W138" s="18"/>
      <c r="X138" s="18"/>
      <c r="Y138" s="1" t="s">
        <v>116</v>
      </c>
      <c r="Z138" s="1" t="s">
        <v>117</v>
      </c>
      <c r="AA138" s="1" t="s">
        <v>328</v>
      </c>
      <c r="AB138" s="1" t="s">
        <v>338</v>
      </c>
      <c r="AC138" s="1" t="s">
        <v>334</v>
      </c>
    </row>
    <row r="139" spans="1:34" ht="27" customHeight="1">
      <c r="A139" s="20">
        <v>72</v>
      </c>
      <c r="B139" s="21"/>
      <c r="C139" s="21"/>
      <c r="D139" s="22" t="s">
        <v>168</v>
      </c>
      <c r="E139" s="23" t="s">
        <v>339</v>
      </c>
      <c r="F139" s="22" t="s">
        <v>266</v>
      </c>
      <c r="G139" s="21"/>
      <c r="H139" s="21"/>
      <c r="I139" s="21"/>
      <c r="J139" s="21"/>
      <c r="K139" s="21"/>
      <c r="L139" s="21"/>
      <c r="M139" s="24">
        <v>169.61600000000001</v>
      </c>
      <c r="N139" s="25">
        <v>5000</v>
      </c>
      <c r="O139" s="25"/>
      <c r="P139" s="25"/>
      <c r="Q139" s="25"/>
      <c r="R139" s="25">
        <f>ROUND(ROUND(M139,4)*N139,1)</f>
        <v>848080</v>
      </c>
      <c r="S139" s="25">
        <f>ROUND(ROUND(M139,4)*O139,1)</f>
        <v>0</v>
      </c>
      <c r="T139" s="25">
        <f>ROUND(ROUND(M139,4)*P139,1)</f>
        <v>0</v>
      </c>
      <c r="U139" s="25">
        <f>ROUND(ROUND(M139,4)*Q139,1)</f>
        <v>0</v>
      </c>
      <c r="V139" s="26"/>
      <c r="W139" s="26"/>
      <c r="X139" s="26"/>
      <c r="Y139" s="27"/>
      <c r="Z139" s="27"/>
      <c r="AA139" s="27"/>
      <c r="AB139" s="27"/>
      <c r="AC139" s="27"/>
      <c r="AD139" s="27"/>
      <c r="AE139" s="27"/>
      <c r="AF139" s="27"/>
      <c r="AG139" s="27"/>
      <c r="AH139" s="27"/>
    </row>
    <row r="140" spans="1:34" ht="27" customHeight="1">
      <c r="A140" s="4">
        <v>73</v>
      </c>
      <c r="B140" s="7" t="s">
        <v>411</v>
      </c>
      <c r="C140" s="7" t="s">
        <v>315</v>
      </c>
      <c r="D140" s="10" t="s">
        <v>412</v>
      </c>
      <c r="E140" s="16" t="s">
        <v>413</v>
      </c>
      <c r="F140" s="10" t="s">
        <v>266</v>
      </c>
      <c r="G140" s="7"/>
      <c r="H140" s="7"/>
      <c r="I140" s="7"/>
      <c r="J140" s="7"/>
      <c r="K140" s="7"/>
      <c r="L140" s="7"/>
      <c r="M140" s="17">
        <v>33.820999999999998</v>
      </c>
      <c r="N140" s="9">
        <v>6669</v>
      </c>
      <c r="O140" s="9">
        <v>0</v>
      </c>
      <c r="P140" s="9">
        <v>2891</v>
      </c>
      <c r="Q140" s="9">
        <v>190</v>
      </c>
      <c r="R140" s="9">
        <f>ROUND(ROUND(M140,4)*N140,1)</f>
        <v>225552.2</v>
      </c>
      <c r="S140" s="9">
        <f>ROUND(ROUND(M140,4)*O140,1)</f>
        <v>0</v>
      </c>
      <c r="T140" s="9">
        <f>ROUND(ROUND(M140,4)*P140,1)</f>
        <v>97776.5</v>
      </c>
      <c r="U140" s="9">
        <f>ROUND(ROUND(M140,4)*Q140,1)</f>
        <v>6426</v>
      </c>
      <c r="V140" s="18"/>
      <c r="W140" s="18"/>
      <c r="X140" s="18"/>
      <c r="Y140" s="1" t="s">
        <v>116</v>
      </c>
      <c r="Z140" s="1" t="s">
        <v>117</v>
      </c>
      <c r="AA140" s="1" t="s">
        <v>414</v>
      </c>
      <c r="AB140" s="1" t="s">
        <v>415</v>
      </c>
      <c r="AC140" s="1" t="s">
        <v>345</v>
      </c>
    </row>
    <row r="141" spans="1:34" ht="16.5" customHeight="1">
      <c r="A141" s="20">
        <v>74</v>
      </c>
      <c r="B141" s="21"/>
      <c r="C141" s="21"/>
      <c r="D141" s="22" t="s">
        <v>168</v>
      </c>
      <c r="E141" s="23" t="s">
        <v>416</v>
      </c>
      <c r="F141" s="22" t="s">
        <v>170</v>
      </c>
      <c r="G141" s="21"/>
      <c r="H141" s="21"/>
      <c r="I141" s="21"/>
      <c r="J141" s="21"/>
      <c r="K141" s="21"/>
      <c r="L141" s="21"/>
      <c r="M141" s="24">
        <v>2</v>
      </c>
      <c r="N141" s="25">
        <v>30000</v>
      </c>
      <c r="O141" s="25"/>
      <c r="P141" s="25"/>
      <c r="Q141" s="25"/>
      <c r="R141" s="25">
        <f>ROUND(ROUND(M141,4)*N141,1)</f>
        <v>60000</v>
      </c>
      <c r="S141" s="25">
        <f>ROUND(ROUND(M141,4)*O141,1)</f>
        <v>0</v>
      </c>
      <c r="T141" s="25">
        <f>ROUND(ROUND(M141,4)*P141,1)</f>
        <v>0</v>
      </c>
      <c r="U141" s="25">
        <f>ROUND(ROUND(M141,4)*Q141,1)</f>
        <v>0</v>
      </c>
      <c r="V141" s="26"/>
      <c r="W141" s="26"/>
      <c r="X141" s="26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</row>
    <row r="142" spans="1:34" ht="27" customHeight="1">
      <c r="A142" s="4">
        <v>75</v>
      </c>
      <c r="B142" s="7" t="s">
        <v>281</v>
      </c>
      <c r="C142" s="7"/>
      <c r="D142" s="10" t="s">
        <v>281</v>
      </c>
      <c r="E142" s="16" t="s">
        <v>282</v>
      </c>
      <c r="F142" s="10" t="s">
        <v>115</v>
      </c>
      <c r="G142" s="7"/>
      <c r="H142" s="7"/>
      <c r="I142" s="7"/>
      <c r="J142" s="7"/>
      <c r="K142" s="7"/>
      <c r="L142" s="7"/>
      <c r="M142" s="17">
        <f>ROUND(SUM(L142:L144),4)</f>
        <v>27.765599999999999</v>
      </c>
      <c r="N142" s="9"/>
      <c r="O142" s="9"/>
      <c r="P142" s="9">
        <v>24403</v>
      </c>
      <c r="Q142" s="9"/>
      <c r="R142" s="9">
        <f>ROUND(ROUND(M142,4)*N142,1)</f>
        <v>0</v>
      </c>
      <c r="S142" s="9">
        <f>ROUND(ROUND(M142,4)*O142,1)</f>
        <v>0</v>
      </c>
      <c r="T142" s="9">
        <f>ROUND(ROUND(M142,4)*P142,1)</f>
        <v>677563.9</v>
      </c>
      <c r="U142" s="9">
        <f>ROUND(ROUND(M142,4)*Q142,1)</f>
        <v>0</v>
      </c>
      <c r="V142" s="18"/>
      <c r="W142" s="18"/>
      <c r="X142" s="18"/>
      <c r="Y142" s="1" t="s">
        <v>116</v>
      </c>
      <c r="Z142" s="1" t="s">
        <v>117</v>
      </c>
      <c r="AB142" s="1" t="s">
        <v>283</v>
      </c>
    </row>
    <row r="143" spans="1:34" ht="16.5" customHeight="1">
      <c r="A143" s="4"/>
      <c r="B143" s="7"/>
      <c r="C143" s="7"/>
      <c r="D143" s="10"/>
      <c r="E143" s="19" t="s">
        <v>417</v>
      </c>
      <c r="F143" s="10"/>
      <c r="G143" s="7"/>
      <c r="H143" s="7"/>
      <c r="I143" s="7"/>
      <c r="J143" s="7"/>
      <c r="K143" s="7"/>
      <c r="L143" s="7">
        <v>155.374</v>
      </c>
      <c r="M143" s="17"/>
      <c r="N143" s="9"/>
      <c r="O143" s="9"/>
      <c r="P143" s="9"/>
      <c r="Q143" s="9"/>
      <c r="R143" s="9"/>
      <c r="S143" s="9"/>
      <c r="T143" s="9"/>
      <c r="U143" s="9"/>
      <c r="V143" s="18"/>
      <c r="W143" s="18"/>
      <c r="X143" s="18"/>
    </row>
    <row r="144" spans="1:34" ht="27" customHeight="1">
      <c r="A144" s="4"/>
      <c r="B144" s="7"/>
      <c r="C144" s="7"/>
      <c r="D144" s="10"/>
      <c r="E144" s="19" t="s">
        <v>418</v>
      </c>
      <c r="F144" s="10"/>
      <c r="G144" s="7"/>
      <c r="H144" s="7"/>
      <c r="I144" s="7"/>
      <c r="J144" s="7"/>
      <c r="K144" s="7"/>
      <c r="L144" s="7">
        <v>-127.6084</v>
      </c>
      <c r="M144" s="17"/>
      <c r="N144" s="9"/>
      <c r="O144" s="9"/>
      <c r="P144" s="9"/>
      <c r="Q144" s="9"/>
      <c r="R144" s="9"/>
      <c r="S144" s="9"/>
      <c r="T144" s="9"/>
      <c r="U144" s="9"/>
      <c r="V144" s="18"/>
      <c r="W144" s="18"/>
      <c r="X144" s="18"/>
    </row>
    <row r="145" spans="1:29" ht="27" customHeight="1">
      <c r="A145" s="4">
        <v>76</v>
      </c>
      <c r="B145" s="7" t="s">
        <v>289</v>
      </c>
      <c r="C145" s="7"/>
      <c r="D145" s="10" t="s">
        <v>289</v>
      </c>
      <c r="E145" s="16" t="s">
        <v>290</v>
      </c>
      <c r="F145" s="10" t="s">
        <v>192</v>
      </c>
      <c r="G145" s="7"/>
      <c r="H145" s="7"/>
      <c r="I145" s="7"/>
      <c r="J145" s="7"/>
      <c r="K145" s="7"/>
      <c r="L145" s="7"/>
      <c r="M145" s="17">
        <f>ROUND(SUM(L145:L146),4)</f>
        <v>1.2761</v>
      </c>
      <c r="N145" s="9"/>
      <c r="O145" s="9"/>
      <c r="P145" s="9"/>
      <c r="Q145" s="9">
        <v>576925</v>
      </c>
      <c r="R145" s="9">
        <f>ROUND(ROUND(M145,4)*N145,1)</f>
        <v>0</v>
      </c>
      <c r="S145" s="9">
        <f>ROUND(ROUND(M145,4)*O145,1)</f>
        <v>0</v>
      </c>
      <c r="T145" s="9">
        <f>ROUND(ROUND(M145,4)*P145,1)</f>
        <v>0</v>
      </c>
      <c r="U145" s="9">
        <f>ROUND(ROUND(M145,4)*Q145,1)</f>
        <v>736214</v>
      </c>
      <c r="V145" s="18"/>
      <c r="W145" s="18"/>
      <c r="X145" s="18"/>
      <c r="Y145" s="1" t="s">
        <v>116</v>
      </c>
      <c r="Z145" s="1" t="s">
        <v>117</v>
      </c>
      <c r="AC145" s="1" t="s">
        <v>291</v>
      </c>
    </row>
    <row r="146" spans="1:29" ht="27" customHeight="1">
      <c r="A146" s="4"/>
      <c r="B146" s="7"/>
      <c r="C146" s="7"/>
      <c r="D146" s="10"/>
      <c r="E146" s="19" t="s">
        <v>419</v>
      </c>
      <c r="F146" s="10"/>
      <c r="G146" s="7"/>
      <c r="H146" s="7"/>
      <c r="I146" s="7"/>
      <c r="J146" s="7"/>
      <c r="K146" s="7"/>
      <c r="L146" s="7">
        <v>1.2761</v>
      </c>
      <c r="M146" s="17"/>
      <c r="N146" s="9"/>
      <c r="O146" s="9"/>
      <c r="P146" s="9"/>
      <c r="Q146" s="9"/>
      <c r="R146" s="9"/>
      <c r="S146" s="9"/>
      <c r="T146" s="9"/>
      <c r="U146" s="9"/>
      <c r="V146" s="18"/>
      <c r="W146" s="18"/>
      <c r="X146" s="18"/>
    </row>
    <row r="147" spans="1:29" ht="27" customHeight="1">
      <c r="A147" s="4">
        <v>77</v>
      </c>
      <c r="B147" s="7" t="s">
        <v>293</v>
      </c>
      <c r="C147" s="7"/>
      <c r="D147" s="10" t="s">
        <v>293</v>
      </c>
      <c r="E147" s="16" t="s">
        <v>294</v>
      </c>
      <c r="F147" s="10" t="s">
        <v>192</v>
      </c>
      <c r="G147" s="7"/>
      <c r="H147" s="7"/>
      <c r="I147" s="7"/>
      <c r="J147" s="7"/>
      <c r="K147" s="7"/>
      <c r="L147" s="7"/>
      <c r="M147" s="17">
        <v>1.276</v>
      </c>
      <c r="N147" s="9"/>
      <c r="O147" s="9"/>
      <c r="P147" s="9"/>
      <c r="Q147" s="9">
        <v>231637</v>
      </c>
      <c r="R147" s="9">
        <f>ROUND(ROUND(M147,4)*N147,1)</f>
        <v>0</v>
      </c>
      <c r="S147" s="9">
        <f>ROUND(ROUND(M147,4)*O147,1)</f>
        <v>0</v>
      </c>
      <c r="T147" s="9">
        <f>ROUND(ROUND(M147,4)*P147,1)</f>
        <v>0</v>
      </c>
      <c r="U147" s="9">
        <f>ROUND(ROUND(M147,4)*Q147,1)</f>
        <v>295568.8</v>
      </c>
      <c r="V147" s="18"/>
      <c r="W147" s="18"/>
      <c r="X147" s="18"/>
      <c r="Y147" s="1" t="s">
        <v>116</v>
      </c>
      <c r="Z147" s="1" t="s">
        <v>117</v>
      </c>
      <c r="AC147" s="1" t="s">
        <v>295</v>
      </c>
    </row>
    <row r="148" spans="1:29" ht="18.75" customHeight="1">
      <c r="A148" s="4"/>
      <c r="B148" s="7"/>
      <c r="C148" s="7"/>
      <c r="D148" s="11" t="s">
        <v>187</v>
      </c>
      <c r="E148" s="11" t="s">
        <v>420</v>
      </c>
      <c r="F148" s="11"/>
      <c r="G148" s="7"/>
      <c r="H148" s="7"/>
      <c r="I148" s="7"/>
      <c r="J148" s="7"/>
      <c r="K148" s="7"/>
      <c r="L148" s="7"/>
      <c r="M148" s="13"/>
      <c r="N148" s="14"/>
      <c r="O148" s="9"/>
      <c r="P148" s="14"/>
      <c r="Q148" s="14"/>
      <c r="R148" s="14">
        <f>ROUND(SUM(R118:R147),0)</f>
        <v>48019752</v>
      </c>
      <c r="S148" s="9">
        <f>ROUND(SUM(S118:S147),0)</f>
        <v>0</v>
      </c>
      <c r="T148" s="14">
        <f>ROUND(SUM(T118:T147),0)</f>
        <v>18139950</v>
      </c>
      <c r="U148" s="14">
        <f>ROUND(SUM(U118:U147),0)</f>
        <v>2104610</v>
      </c>
      <c r="V148" s="14"/>
      <c r="W148" s="14"/>
      <c r="X148" s="14"/>
    </row>
    <row r="149" spans="1:29" ht="18.75" customHeight="1">
      <c r="A149" s="29"/>
      <c r="B149" s="30"/>
      <c r="C149" s="30"/>
      <c r="D149" s="31" t="s">
        <v>421</v>
      </c>
      <c r="E149" s="31" t="s">
        <v>422</v>
      </c>
      <c r="F149" s="31"/>
      <c r="G149" s="30"/>
      <c r="H149" s="30"/>
      <c r="I149" s="30"/>
      <c r="J149" s="30"/>
      <c r="K149" s="30"/>
      <c r="L149" s="30"/>
      <c r="M149" s="32"/>
      <c r="N149" s="32"/>
      <c r="O149" s="33"/>
      <c r="P149" s="32"/>
      <c r="Q149" s="32"/>
      <c r="R149" s="32">
        <f>ROUND(R39+R84+R116+R148,0)</f>
        <v>1023010611</v>
      </c>
      <c r="S149" s="33">
        <f>ROUND(S39+S84+S116+S148,0)</f>
        <v>0</v>
      </c>
      <c r="T149" s="32">
        <f>ROUND(T39+T84+T116+T148,0)</f>
        <v>247575528</v>
      </c>
      <c r="U149" s="32">
        <f>ROUND(U39+U84+U116+U148,0)</f>
        <v>393799659</v>
      </c>
      <c r="V149" s="32"/>
      <c r="W149" s="32"/>
      <c r="X149" s="32"/>
    </row>
  </sheetData>
  <mergeCells count="12">
    <mergeCell ref="F4:F5"/>
    <mergeCell ref="H4:J4"/>
    <mergeCell ref="M4:M5"/>
    <mergeCell ref="N4:Q4"/>
    <mergeCell ref="R4:U4"/>
    <mergeCell ref="V4:X4"/>
    <mergeCell ref="A1:U1"/>
    <mergeCell ref="A2:U2"/>
    <mergeCell ref="A3:U3"/>
    <mergeCell ref="A4:A5"/>
    <mergeCell ref="B4:D4"/>
    <mergeCell ref="E4:E5"/>
  </mergeCells>
  <phoneticPr fontId="22" type="noConversion"/>
  <pageMargins left="0.82291666666666663" right="0" top="4.1666666666666664E-2" bottom="0.20833333333333334" header="0.57291666666666663" footer="0.20833333333333334"/>
  <pageSetup paperSize="0" orientation="landscape" blackAndWhite="1" useFirstPageNumber="1" horizontalDpi="0" verticalDpi="0" copies="0"/>
  <headerFooter alignWithMargins="0">
    <oddFooter>&amp;C&amp;P</oddFooter>
  </headerFooter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Be xu ly nuoc thai</vt:lpstr>
      <vt:lpstr>Sheet1</vt:lpstr>
      <vt:lpstr>Công trình khác</vt:lpstr>
      <vt:lpstr>'Công trình khác'!Print_Area</vt:lpstr>
      <vt:lpstr>'Công trình khác'!Print_Titles</vt:lpstr>
    </vt:vector>
  </TitlesOfParts>
  <Company>CHIEN THANG IC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 HANH</dc:creator>
  <cp:lastModifiedBy>DIA CAU XANH 02</cp:lastModifiedBy>
  <dcterms:created xsi:type="dcterms:W3CDTF">2012-07-17T06:24:33Z</dcterms:created>
  <dcterms:modified xsi:type="dcterms:W3CDTF">2012-07-26T08:18:14Z</dcterms:modified>
</cp:coreProperties>
</file>