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Sheet1" sheetId="1" r:id="rId1"/>
    <sheet name="Sheet2" sheetId="2" r:id="rId2"/>
    <sheet name="Sheet3" sheetId="3" r:id="rId3"/>
  </sheets>
  <calcPr calcId="145621" calcOnSave="0"/>
</workbook>
</file>

<file path=xl/calcChain.xml><?xml version="1.0" encoding="utf-8"?>
<calcChain xmlns="http://schemas.openxmlformats.org/spreadsheetml/2006/main">
  <c r="E45" i="1" l="1"/>
  <c r="E41" i="1"/>
  <c r="E37" i="1"/>
  <c r="E39" i="1" s="1"/>
  <c r="E42" i="1" s="1"/>
  <c r="E36" i="1"/>
  <c r="E29" i="1"/>
  <c r="E26" i="1"/>
  <c r="E21" i="1"/>
  <c r="E22" i="1" s="1"/>
  <c r="E24" i="1" s="1"/>
  <c r="E27" i="1" s="1"/>
  <c r="F20" i="1"/>
  <c r="G20" i="1" s="1"/>
  <c r="J16" i="1"/>
  <c r="K16" i="1" s="1"/>
  <c r="L16" i="1" s="1"/>
  <c r="F16" i="1"/>
  <c r="G16" i="1" s="1"/>
  <c r="F15" i="1"/>
  <c r="E15" i="1"/>
  <c r="F13" i="1"/>
  <c r="F12" i="1"/>
  <c r="E12" i="1"/>
  <c r="F11" i="1"/>
  <c r="F9" i="1"/>
  <c r="F8" i="1"/>
  <c r="E8" i="1"/>
  <c r="E9" i="1" s="1"/>
  <c r="K7" i="1"/>
  <c r="L7" i="1" s="1"/>
  <c r="J7" i="1"/>
  <c r="F7" i="1"/>
  <c r="F10" i="1" s="1"/>
  <c r="G10" i="1" l="1"/>
  <c r="J10" i="1"/>
  <c r="K10" i="1" s="1"/>
  <c r="L10" i="1" s="1"/>
  <c r="E11" i="1"/>
  <c r="E13" i="1" s="1"/>
  <c r="G9" i="1"/>
  <c r="J9" i="1"/>
  <c r="K9" i="1" s="1"/>
  <c r="L9" i="1" s="1"/>
  <c r="F21" i="1"/>
  <c r="G8" i="1"/>
  <c r="J12" i="1"/>
  <c r="K12" i="1" s="1"/>
  <c r="L12" i="1" s="1"/>
  <c r="G15" i="1"/>
  <c r="J20" i="1"/>
  <c r="G12" i="1"/>
  <c r="J8" i="1"/>
  <c r="K8" i="1" s="1"/>
  <c r="L8" i="1" s="1"/>
  <c r="F14" i="1"/>
  <c r="J15" i="1"/>
  <c r="K15" i="1" s="1"/>
  <c r="L15" i="1" s="1"/>
  <c r="F17" i="1"/>
  <c r="K20" i="1"/>
  <c r="L20" i="1" s="1"/>
  <c r="G7" i="1"/>
  <c r="J17" i="1" l="1"/>
  <c r="G17" i="1"/>
  <c r="K17" i="1"/>
  <c r="L17" i="1" s="1"/>
  <c r="J14" i="1"/>
  <c r="G14" i="1"/>
  <c r="K14" i="1"/>
  <c r="L14" i="1" s="1"/>
  <c r="J11" i="1"/>
  <c r="K11" i="1" s="1"/>
  <c r="L11" i="1" s="1"/>
  <c r="K13" i="1"/>
  <c r="L13" i="1" s="1"/>
  <c r="J13" i="1"/>
  <c r="G13" i="1"/>
  <c r="J21" i="1"/>
  <c r="F22" i="1"/>
  <c r="K21" i="1"/>
  <c r="L21" i="1" s="1"/>
  <c r="G21" i="1"/>
  <c r="G11" i="1"/>
  <c r="G22" i="1" l="1"/>
  <c r="F23" i="1"/>
  <c r="K22" i="1"/>
  <c r="L22" i="1" s="1"/>
  <c r="J22" i="1"/>
  <c r="J23" i="1" l="1"/>
  <c r="K23" i="1" s="1"/>
  <c r="L23" i="1" s="1"/>
  <c r="G23" i="1"/>
  <c r="F24" i="1"/>
  <c r="J24" i="1" l="1"/>
  <c r="G24" i="1"/>
  <c r="F25" i="1"/>
  <c r="K24" i="1"/>
  <c r="L24" i="1" s="1"/>
  <c r="G25" i="1" l="1"/>
  <c r="F26" i="1"/>
  <c r="J25" i="1"/>
  <c r="K25" i="1" s="1"/>
  <c r="L25" i="1" s="1"/>
  <c r="F27" i="1" l="1"/>
  <c r="J26" i="1"/>
  <c r="K26" i="1" s="1"/>
  <c r="L26" i="1" s="1"/>
  <c r="G26" i="1"/>
  <c r="F28" i="1" l="1"/>
  <c r="G27" i="1"/>
  <c r="J27" i="1"/>
  <c r="K27" i="1" s="1"/>
  <c r="L27" i="1" s="1"/>
  <c r="F29" i="1" l="1"/>
  <c r="J28" i="1"/>
  <c r="K28" i="1" s="1"/>
  <c r="L28" i="1" s="1"/>
  <c r="G28" i="1"/>
  <c r="J29" i="1" l="1"/>
  <c r="F30" i="1"/>
  <c r="G29" i="1"/>
  <c r="K29" i="1"/>
  <c r="L29" i="1" s="1"/>
  <c r="F31" i="1" l="1"/>
  <c r="G30" i="1"/>
  <c r="J30" i="1"/>
  <c r="K30" i="1" s="1"/>
  <c r="L30" i="1" s="1"/>
  <c r="F32" i="1" l="1"/>
  <c r="F35" i="1"/>
  <c r="J31" i="1"/>
  <c r="K31" i="1" s="1"/>
  <c r="L31" i="1" s="1"/>
  <c r="G31" i="1"/>
  <c r="F36" i="1" l="1"/>
  <c r="G35" i="1"/>
  <c r="J35" i="1"/>
  <c r="K35" i="1" s="1"/>
  <c r="L35" i="1" s="1"/>
  <c r="J32" i="1"/>
  <c r="K32" i="1" s="1"/>
  <c r="L32" i="1" s="1"/>
  <c r="G32" i="1"/>
  <c r="F37" i="1" l="1"/>
  <c r="J36" i="1"/>
  <c r="K36" i="1" s="1"/>
  <c r="L36" i="1" s="1"/>
  <c r="G36" i="1"/>
  <c r="J37" i="1" l="1"/>
  <c r="F38" i="1"/>
  <c r="G37" i="1"/>
  <c r="K37" i="1"/>
  <c r="L37" i="1" s="1"/>
  <c r="G38" i="1" l="1"/>
  <c r="K38" i="1"/>
  <c r="L38" i="1" s="1"/>
  <c r="J38" i="1"/>
  <c r="F39" i="1"/>
  <c r="J39" i="1" l="1"/>
  <c r="F40" i="1"/>
  <c r="K39" i="1"/>
  <c r="L39" i="1" s="1"/>
  <c r="G39" i="1"/>
  <c r="J40" i="1" l="1"/>
  <c r="F41" i="1"/>
  <c r="G40" i="1"/>
  <c r="K40" i="1"/>
  <c r="L40" i="1" s="1"/>
  <c r="J41" i="1" l="1"/>
  <c r="K41" i="1" s="1"/>
  <c r="L41" i="1" s="1"/>
  <c r="G41" i="1"/>
  <c r="F42" i="1"/>
  <c r="F43" i="1" l="1"/>
  <c r="J42" i="1"/>
  <c r="G42" i="1"/>
  <c r="K42" i="1"/>
  <c r="L42" i="1" s="1"/>
  <c r="G43" i="1" l="1"/>
  <c r="F44" i="1"/>
  <c r="J43" i="1"/>
  <c r="K43" i="1" s="1"/>
  <c r="L43" i="1" s="1"/>
  <c r="J44" i="1" l="1"/>
  <c r="K44" i="1" s="1"/>
  <c r="L44" i="1" s="1"/>
  <c r="G44" i="1"/>
  <c r="F45" i="1"/>
  <c r="F46" i="1" l="1"/>
  <c r="J45" i="1"/>
  <c r="K45" i="1" s="1"/>
  <c r="L45" i="1" s="1"/>
  <c r="G45" i="1"/>
  <c r="G46" i="1" l="1"/>
  <c r="F47" i="1"/>
  <c r="J46" i="1"/>
  <c r="K46" i="1" s="1"/>
  <c r="L46" i="1" s="1"/>
  <c r="J47" i="1" l="1"/>
  <c r="K47" i="1" s="1"/>
  <c r="L47" i="1" s="1"/>
  <c r="G47" i="1"/>
</calcChain>
</file>

<file path=xl/sharedStrings.xml><?xml version="1.0" encoding="utf-8"?>
<sst xmlns="http://schemas.openxmlformats.org/spreadsheetml/2006/main" count="104" uniqueCount="30">
  <si>
    <t>BẢNG LƯƠNG A1.8 DÙNG TRONG XDCB (TheoNĐ 205) &amp; lương tối thiểu 730.000 đ/tháng</t>
  </si>
  <si>
    <t>STT</t>
  </si>
  <si>
    <t>BẬC THỢ</t>
  </si>
  <si>
    <t>HS</t>
  </si>
  <si>
    <t>LTT</t>
  </si>
  <si>
    <t>LCB</t>
  </si>
  <si>
    <t>PCẤP THEO LƯƠNG</t>
  </si>
  <si>
    <t>PHỤ CẤP KHU VỰC</t>
  </si>
  <si>
    <t>TỔNG CỘNG</t>
  </si>
  <si>
    <t>TỔNG LƯƠNG 1</t>
  </si>
  <si>
    <t>LƯƠNG</t>
  </si>
  <si>
    <t>NGÀY CÔNG</t>
  </si>
  <si>
    <t>(1)</t>
  </si>
  <si>
    <t>(2)</t>
  </si>
  <si>
    <t>(3)</t>
  </si>
  <si>
    <t>(4)</t>
  </si>
  <si>
    <t>(5)=(4)*(3)</t>
  </si>
  <si>
    <t>(6)</t>
  </si>
  <si>
    <t>(7)</t>
  </si>
  <si>
    <t>(8)</t>
  </si>
  <si>
    <t>(9)</t>
  </si>
  <si>
    <t>(10)=(7)/26</t>
  </si>
  <si>
    <t>I</t>
  </si>
  <si>
    <t>Nhân công nhóm I</t>
  </si>
  <si>
    <t>Nhân công bậc</t>
  </si>
  <si>
    <t>/ 7</t>
  </si>
  <si>
    <t>II</t>
  </si>
  <si>
    <t>Nhân công nhóm II (đường)</t>
  </si>
  <si>
    <t>III</t>
  </si>
  <si>
    <t>Nhân công nhóm III (cầu)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</si>
</sst>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#,##0.000"/>
  </numFmts>
  <fonts count="14">
    <font>
      <sz val="11"/>
      <color theme="1"/>
      <name val="Calibri"/>
      <family val="2"/>
      <charset val="163"/>
      <scheme val="minor"/>
    </font>
    <font>
      <sz val="10"/>
      <name val="VNI-Helve"/>
    </font>
    <font>
      <b/>
      <sz val="14"/>
      <name val="Times New Roman"/>
      <family val="1"/>
    </font>
    <font>
      <sz val="12"/>
      <name val=".VnTime"/>
      <family val="2"/>
    </font>
    <font>
      <b/>
      <u/>
      <sz val="12"/>
      <name val=".VnTime"/>
      <family val="2"/>
    </font>
    <font>
      <b/>
      <sz val="10"/>
      <name val="Times New Roman"/>
      <family val="1"/>
    </font>
    <font>
      <b/>
      <sz val="10"/>
      <name val=".VnTimeH"/>
      <family val="2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.VnTime"/>
      <family val="2"/>
    </font>
    <font>
      <sz val="12"/>
      <name val="Times New Roman"/>
      <family val="1"/>
    </font>
    <font>
      <sz val="10"/>
      <name val="Arial"/>
      <family val="2"/>
    </font>
    <font>
      <sz val="11"/>
      <name val=".VnTime"/>
      <family val="2"/>
    </font>
    <font>
      <b/>
      <sz val="11"/>
      <name val=".VnTime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/>
  </cellStyleXfs>
  <cellXfs count="64">
    <xf numFmtId="0" fontId="0" fillId="0" borderId="0" xfId="0"/>
    <xf numFmtId="3" fontId="2" fillId="0" borderId="0" xfId="1" applyNumberFormat="1" applyFont="1" applyFill="1" applyAlignment="1">
      <alignment horizontal="centerContinuous" vertical="center"/>
    </xf>
    <xf numFmtId="3" fontId="3" fillId="0" borderId="0" xfId="1" applyNumberFormat="1" applyFont="1" applyFill="1" applyAlignment="1">
      <alignment vertical="center"/>
    </xf>
    <xf numFmtId="3" fontId="4" fillId="0" borderId="0" xfId="1" applyNumberFormat="1" applyFont="1" applyFill="1" applyAlignment="1">
      <alignment horizontal="right" vertical="center"/>
    </xf>
    <xf numFmtId="3" fontId="5" fillId="0" borderId="1" xfId="1" applyNumberFormat="1" applyFont="1" applyFill="1" applyBorder="1" applyAlignment="1">
      <alignment horizontal="center" vertical="center"/>
    </xf>
    <xf numFmtId="3" fontId="5" fillId="0" borderId="2" xfId="1" applyNumberFormat="1" applyFont="1" applyFill="1" applyBorder="1" applyAlignment="1">
      <alignment horizontal="center" vertical="center"/>
    </xf>
    <xf numFmtId="3" fontId="5" fillId="0" borderId="3" xfId="1" applyNumberFormat="1" applyFont="1" applyFill="1" applyBorder="1" applyAlignment="1">
      <alignment horizontal="center" vertical="center"/>
    </xf>
    <xf numFmtId="3" fontId="5" fillId="0" borderId="4" xfId="1" applyNumberFormat="1" applyFont="1" applyFill="1" applyBorder="1" applyAlignment="1">
      <alignment horizontal="center" vertical="center"/>
    </xf>
    <xf numFmtId="3" fontId="5" fillId="0" borderId="3" xfId="1" applyNumberFormat="1" applyFont="1" applyFill="1" applyBorder="1" applyAlignment="1">
      <alignment horizontal="center" vertical="center"/>
    </xf>
    <xf numFmtId="3" fontId="5" fillId="0" borderId="5" xfId="1" applyNumberFormat="1" applyFont="1" applyFill="1" applyBorder="1" applyAlignment="1">
      <alignment horizontal="center" vertical="center"/>
    </xf>
    <xf numFmtId="3" fontId="6" fillId="0" borderId="6" xfId="1" applyNumberFormat="1" applyFont="1" applyFill="1" applyBorder="1" applyAlignment="1">
      <alignment horizontal="center" vertical="center"/>
    </xf>
    <xf numFmtId="3" fontId="5" fillId="0" borderId="1" xfId="1" applyNumberFormat="1" applyFont="1" applyFill="1" applyBorder="1" applyAlignment="1">
      <alignment horizontal="center" vertical="center" wrapText="1"/>
    </xf>
    <xf numFmtId="3" fontId="5" fillId="0" borderId="1" xfId="1" applyNumberFormat="1" applyFont="1" applyFill="1" applyBorder="1" applyAlignment="1">
      <alignment horizontal="center" vertical="center"/>
    </xf>
    <xf numFmtId="3" fontId="5" fillId="0" borderId="7" xfId="1" applyNumberFormat="1" applyFont="1" applyFill="1" applyBorder="1" applyAlignment="1">
      <alignment horizontal="center" vertical="center"/>
    </xf>
    <xf numFmtId="3" fontId="5" fillId="0" borderId="8" xfId="1" applyNumberFormat="1" applyFont="1" applyFill="1" applyBorder="1" applyAlignment="1">
      <alignment horizontal="center" vertical="center"/>
    </xf>
    <xf numFmtId="3" fontId="5" fillId="0" borderId="9" xfId="1" applyNumberFormat="1" applyFont="1" applyFill="1" applyBorder="1" applyAlignment="1">
      <alignment horizontal="center" vertical="center"/>
    </xf>
    <xf numFmtId="3" fontId="5" fillId="0" borderId="10" xfId="1" applyNumberFormat="1" applyFont="1" applyFill="1" applyBorder="1" applyAlignment="1">
      <alignment horizontal="center" vertical="center"/>
    </xf>
    <xf numFmtId="3" fontId="5" fillId="0" borderId="9" xfId="1" applyNumberFormat="1" applyFont="1" applyFill="1" applyBorder="1" applyAlignment="1">
      <alignment horizontal="center" vertical="center"/>
    </xf>
    <xf numFmtId="3" fontId="5" fillId="0" borderId="11" xfId="1" applyNumberFormat="1" applyFont="1" applyFill="1" applyBorder="1" applyAlignment="1">
      <alignment horizontal="center" vertical="center"/>
    </xf>
    <xf numFmtId="3" fontId="5" fillId="0" borderId="7" xfId="1" applyNumberFormat="1" applyFont="1" applyFill="1" applyBorder="1" applyAlignment="1">
      <alignment horizontal="center" vertical="center" wrapText="1"/>
    </xf>
    <xf numFmtId="3" fontId="5" fillId="0" borderId="7" xfId="1" applyNumberFormat="1" applyFont="1" applyFill="1" applyBorder="1" applyAlignment="1">
      <alignment horizontal="center" vertical="center"/>
    </xf>
    <xf numFmtId="3" fontId="6" fillId="0" borderId="5" xfId="1" quotePrefix="1" applyNumberFormat="1" applyFont="1" applyFill="1" applyBorder="1" applyAlignment="1">
      <alignment horizontal="center" vertical="center"/>
    </xf>
    <xf numFmtId="3" fontId="6" fillId="0" borderId="5" xfId="1" quotePrefix="1" applyNumberFormat="1" applyFont="1" applyFill="1" applyBorder="1" applyAlignment="1">
      <alignment horizontal="center" vertical="center"/>
    </xf>
    <xf numFmtId="3" fontId="6" fillId="0" borderId="12" xfId="1" applyNumberFormat="1" applyFont="1" applyFill="1" applyBorder="1" applyAlignment="1">
      <alignment horizontal="center" vertical="center"/>
    </xf>
    <xf numFmtId="3" fontId="5" fillId="0" borderId="12" xfId="1" applyNumberFormat="1" applyFont="1" applyFill="1" applyBorder="1" applyAlignment="1">
      <alignment horizontal="center" vertical="center"/>
    </xf>
    <xf numFmtId="3" fontId="6" fillId="0" borderId="11" xfId="1" quotePrefix="1" applyNumberFormat="1" applyFont="1" applyFill="1" applyBorder="1" applyAlignment="1">
      <alignment horizontal="center" vertical="center"/>
    </xf>
    <xf numFmtId="3" fontId="6" fillId="0" borderId="12" xfId="1" quotePrefix="1" applyNumberFormat="1" applyFont="1" applyFill="1" applyBorder="1" applyAlignment="1">
      <alignment horizontal="center" vertical="center"/>
    </xf>
    <xf numFmtId="3" fontId="7" fillId="0" borderId="13" xfId="1" applyNumberFormat="1" applyFont="1" applyFill="1" applyBorder="1" applyAlignment="1">
      <alignment horizontal="center" vertical="center"/>
    </xf>
    <xf numFmtId="3" fontId="8" fillId="0" borderId="14" xfId="1" applyNumberFormat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vertical="center"/>
    </xf>
    <xf numFmtId="3" fontId="4" fillId="0" borderId="16" xfId="1" applyNumberFormat="1" applyFont="1" applyFill="1" applyBorder="1" applyAlignment="1">
      <alignment vertical="center"/>
    </xf>
    <xf numFmtId="3" fontId="9" fillId="0" borderId="17" xfId="1" applyNumberFormat="1" applyFont="1" applyFill="1" applyBorder="1" applyAlignment="1">
      <alignment vertical="center"/>
    </xf>
    <xf numFmtId="3" fontId="3" fillId="0" borderId="13" xfId="1" applyNumberFormat="1" applyFont="1" applyFill="1" applyBorder="1" applyAlignment="1">
      <alignment horizontal="center" vertical="center"/>
    </xf>
    <xf numFmtId="3" fontId="10" fillId="0" borderId="18" xfId="1" applyNumberFormat="1" applyFont="1" applyFill="1" applyBorder="1" applyAlignment="1">
      <alignment vertical="center"/>
    </xf>
    <xf numFmtId="164" fontId="3" fillId="0" borderId="19" xfId="1" applyNumberFormat="1" applyFont="1" applyFill="1" applyBorder="1" applyAlignment="1">
      <alignment vertical="center"/>
    </xf>
    <xf numFmtId="3" fontId="10" fillId="0" borderId="20" xfId="1" quotePrefix="1" applyNumberFormat="1" applyFont="1" applyFill="1" applyBorder="1" applyAlignment="1">
      <alignment vertical="center"/>
    </xf>
    <xf numFmtId="4" fontId="3" fillId="0" borderId="13" xfId="1" applyNumberFormat="1" applyFont="1" applyFill="1" applyBorder="1" applyAlignment="1">
      <alignment vertical="center"/>
    </xf>
    <xf numFmtId="3" fontId="3" fillId="0" borderId="13" xfId="1" applyNumberFormat="1" applyFont="1" applyFill="1" applyBorder="1" applyAlignment="1">
      <alignment vertical="center"/>
    </xf>
    <xf numFmtId="3" fontId="9" fillId="0" borderId="13" xfId="1" applyNumberFormat="1" applyFont="1" applyFill="1" applyBorder="1" applyAlignment="1">
      <alignment horizontal="center" vertical="center"/>
    </xf>
    <xf numFmtId="3" fontId="7" fillId="0" borderId="18" xfId="1" applyNumberFormat="1" applyFont="1" applyFill="1" applyBorder="1" applyAlignment="1">
      <alignment vertical="center"/>
    </xf>
    <xf numFmtId="164" fontId="9" fillId="0" borderId="19" xfId="1" applyNumberFormat="1" applyFont="1" applyFill="1" applyBorder="1" applyAlignment="1">
      <alignment vertical="center"/>
    </xf>
    <xf numFmtId="3" fontId="7" fillId="0" borderId="20" xfId="1" quotePrefix="1" applyNumberFormat="1" applyFont="1" applyFill="1" applyBorder="1" applyAlignment="1">
      <alignment vertical="center"/>
    </xf>
    <xf numFmtId="4" fontId="9" fillId="0" borderId="13" xfId="1" applyNumberFormat="1" applyFont="1" applyFill="1" applyBorder="1" applyAlignment="1">
      <alignment vertical="center"/>
    </xf>
    <xf numFmtId="3" fontId="9" fillId="0" borderId="13" xfId="1" applyNumberFormat="1" applyFont="1" applyFill="1" applyBorder="1" applyAlignment="1">
      <alignment vertical="center"/>
    </xf>
    <xf numFmtId="3" fontId="3" fillId="2" borderId="13" xfId="1" applyNumberFormat="1" applyFont="1" applyFill="1" applyBorder="1" applyAlignment="1">
      <alignment horizontal="center" vertical="center"/>
    </xf>
    <xf numFmtId="3" fontId="10" fillId="2" borderId="18" xfId="1" applyNumberFormat="1" applyFont="1" applyFill="1" applyBorder="1" applyAlignment="1">
      <alignment vertical="center"/>
    </xf>
    <xf numFmtId="164" fontId="3" fillId="2" borderId="19" xfId="1" applyNumberFormat="1" applyFont="1" applyFill="1" applyBorder="1" applyAlignment="1">
      <alignment vertical="center"/>
    </xf>
    <xf numFmtId="3" fontId="10" fillId="2" borderId="20" xfId="1" quotePrefix="1" applyNumberFormat="1" applyFont="1" applyFill="1" applyBorder="1" applyAlignment="1">
      <alignment vertical="center"/>
    </xf>
    <xf numFmtId="4" fontId="3" fillId="2" borderId="13" xfId="1" applyNumberFormat="1" applyFont="1" applyFill="1" applyBorder="1" applyAlignment="1">
      <alignment vertical="center"/>
    </xf>
    <xf numFmtId="3" fontId="3" fillId="2" borderId="13" xfId="1" applyNumberFormat="1" applyFont="1" applyFill="1" applyBorder="1" applyAlignment="1">
      <alignment vertical="center"/>
    </xf>
    <xf numFmtId="3" fontId="3" fillId="0" borderId="18" xfId="1" applyNumberFormat="1" applyFont="1" applyFill="1" applyBorder="1" applyAlignment="1">
      <alignment vertical="center"/>
    </xf>
    <xf numFmtId="3" fontId="3" fillId="0" borderId="20" xfId="1" quotePrefix="1" applyNumberFormat="1" applyFont="1" applyFill="1" applyBorder="1" applyAlignment="1">
      <alignment vertical="center"/>
    </xf>
    <xf numFmtId="0" fontId="3" fillId="0" borderId="13" xfId="1" applyNumberFormat="1" applyFont="1" applyFill="1" applyBorder="1" applyAlignment="1">
      <alignment vertical="center"/>
    </xf>
    <xf numFmtId="3" fontId="8" fillId="0" borderId="18" xfId="1" applyNumberFormat="1" applyFont="1" applyFill="1" applyBorder="1" applyAlignment="1">
      <alignment vertical="center"/>
    </xf>
    <xf numFmtId="164" fontId="4" fillId="0" borderId="19" xfId="1" applyNumberFormat="1" applyFont="1" applyFill="1" applyBorder="1" applyAlignment="1">
      <alignment vertical="center"/>
    </xf>
    <xf numFmtId="3" fontId="9" fillId="0" borderId="20" xfId="1" quotePrefix="1" applyNumberFormat="1" applyFont="1" applyFill="1" applyBorder="1" applyAlignment="1">
      <alignment vertical="center"/>
    </xf>
    <xf numFmtId="0" fontId="9" fillId="0" borderId="13" xfId="1" applyNumberFormat="1" applyFont="1" applyFill="1" applyBorder="1" applyAlignment="1">
      <alignment vertical="center"/>
    </xf>
    <xf numFmtId="165" fontId="9" fillId="0" borderId="13" xfId="1" applyNumberFormat="1" applyFont="1" applyFill="1" applyBorder="1" applyAlignment="1">
      <alignment vertical="center"/>
    </xf>
    <xf numFmtId="4" fontId="12" fillId="0" borderId="13" xfId="2" applyNumberFormat="1" applyFont="1" applyFill="1" applyBorder="1" applyAlignment="1">
      <alignment vertical="center"/>
    </xf>
    <xf numFmtId="165" fontId="12" fillId="0" borderId="13" xfId="2" applyNumberFormat="1" applyFont="1" applyFill="1" applyBorder="1" applyAlignment="1">
      <alignment vertical="center"/>
    </xf>
    <xf numFmtId="4" fontId="13" fillId="0" borderId="13" xfId="2" applyNumberFormat="1" applyFont="1" applyFill="1" applyBorder="1" applyAlignment="1">
      <alignment vertical="center"/>
    </xf>
    <xf numFmtId="164" fontId="10" fillId="0" borderId="18" xfId="1" applyNumberFormat="1" applyFont="1" applyFill="1" applyBorder="1" applyAlignment="1">
      <alignment vertical="center"/>
    </xf>
    <xf numFmtId="3" fontId="10" fillId="0" borderId="20" xfId="1" applyNumberFormat="1" applyFont="1" applyFill="1" applyBorder="1" applyAlignment="1">
      <alignment vertical="center"/>
    </xf>
    <xf numFmtId="4" fontId="10" fillId="0" borderId="18" xfId="1" applyNumberFormat="1" applyFont="1" applyFill="1" applyBorder="1" applyAlignment="1">
      <alignment vertical="center"/>
    </xf>
  </cellXfs>
  <cellStyles count="3">
    <cellStyle name="Normal" xfId="0" builtinId="0"/>
    <cellStyle name="Normal_Dieu chinh Luong theo ND205 (TT 03)xl" xfId="2"/>
    <cellStyle name="Normal_khaitoan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tabSelected="1" topLeftCell="A28" workbookViewId="0">
      <selection activeCell="O13" sqref="O13"/>
    </sheetView>
  </sheetViews>
  <sheetFormatPr defaultRowHeight="15"/>
  <cols>
    <col min="1" max="1" width="5" customWidth="1"/>
    <col min="2" max="2" width="15.28515625" customWidth="1"/>
    <col min="3" max="3" width="4.7109375" customWidth="1"/>
    <col min="4" max="4" width="5.85546875" customWidth="1"/>
    <col min="5" max="5" width="8.28515625" customWidth="1"/>
    <col min="6" max="6" width="10" customWidth="1"/>
    <col min="7" max="7" width="10.42578125" customWidth="1"/>
    <col min="8" max="9" width="9.5703125" customWidth="1"/>
    <col min="10" max="11" width="13.28515625" customWidth="1"/>
    <col min="12" max="12" width="16" customWidth="1"/>
  </cols>
  <sheetData>
    <row r="1" spans="1:15" ht="18.7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5" ht="15.7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O2">
        <v>730000</v>
      </c>
    </row>
    <row r="3" spans="1:15" ht="15" customHeight="1">
      <c r="A3" s="4" t="s">
        <v>1</v>
      </c>
      <c r="B3" s="5" t="s">
        <v>2</v>
      </c>
      <c r="C3" s="6"/>
      <c r="D3" s="7"/>
      <c r="E3" s="8" t="s">
        <v>3</v>
      </c>
      <c r="F3" s="4" t="s">
        <v>4</v>
      </c>
      <c r="G3" s="4" t="s">
        <v>5</v>
      </c>
      <c r="H3" s="9" t="s">
        <v>6</v>
      </c>
      <c r="I3" s="10"/>
      <c r="J3" s="11" t="s">
        <v>7</v>
      </c>
      <c r="K3" s="4" t="s">
        <v>8</v>
      </c>
      <c r="L3" s="12" t="s">
        <v>9</v>
      </c>
    </row>
    <row r="4" spans="1:15">
      <c r="A4" s="13"/>
      <c r="B4" s="14"/>
      <c r="C4" s="15"/>
      <c r="D4" s="16"/>
      <c r="E4" s="17" t="s">
        <v>10</v>
      </c>
      <c r="F4" s="13"/>
      <c r="G4" s="13"/>
      <c r="H4" s="18" t="s">
        <v>4</v>
      </c>
      <c r="I4" s="17" t="s">
        <v>5</v>
      </c>
      <c r="J4" s="19"/>
      <c r="K4" s="13"/>
      <c r="L4" s="20" t="s">
        <v>11</v>
      </c>
    </row>
    <row r="5" spans="1:15">
      <c r="A5" s="21" t="s">
        <v>12</v>
      </c>
      <c r="B5" s="22" t="s">
        <v>13</v>
      </c>
      <c r="C5" s="23"/>
      <c r="D5" s="10"/>
      <c r="E5" s="21" t="s">
        <v>14</v>
      </c>
      <c r="F5" s="21" t="s">
        <v>15</v>
      </c>
      <c r="G5" s="24" t="s">
        <v>16</v>
      </c>
      <c r="H5" s="25" t="s">
        <v>17</v>
      </c>
      <c r="I5" s="26" t="s">
        <v>18</v>
      </c>
      <c r="J5" s="25" t="s">
        <v>19</v>
      </c>
      <c r="K5" s="25" t="s">
        <v>20</v>
      </c>
      <c r="L5" s="18" t="s">
        <v>21</v>
      </c>
    </row>
    <row r="6" spans="1:15" ht="15.75">
      <c r="A6" s="27" t="s">
        <v>22</v>
      </c>
      <c r="B6" s="28" t="s">
        <v>23</v>
      </c>
      <c r="C6" s="29"/>
      <c r="D6" s="30"/>
      <c r="E6" s="31"/>
      <c r="F6" s="31"/>
      <c r="G6" s="31"/>
      <c r="H6" s="31"/>
      <c r="I6" s="31"/>
      <c r="J6" s="31"/>
      <c r="K6" s="31"/>
      <c r="L6" s="31"/>
    </row>
    <row r="7" spans="1:15" ht="15.75">
      <c r="A7" s="32">
        <v>1</v>
      </c>
      <c r="B7" s="33" t="s">
        <v>24</v>
      </c>
      <c r="C7" s="34">
        <v>2</v>
      </c>
      <c r="D7" s="35" t="s">
        <v>25</v>
      </c>
      <c r="E7" s="36">
        <v>1.83</v>
      </c>
      <c r="F7" s="37">
        <f>O2</f>
        <v>730000</v>
      </c>
      <c r="G7" s="37">
        <f t="shared" ref="G7:G17" si="0">F7*E7</f>
        <v>1335900</v>
      </c>
      <c r="H7" s="36">
        <v>0.2</v>
      </c>
      <c r="I7" s="36">
        <v>0.26</v>
      </c>
      <c r="J7" s="37">
        <f>0.2*0.316*F7*(E7+H7+E7*I7)</f>
        <v>115607.58880000003</v>
      </c>
      <c r="K7" s="37">
        <f>F7*(E7+H7+E7*I7)+J7</f>
        <v>1944841.5888000003</v>
      </c>
      <c r="L7" s="37">
        <f>ROUND((K7/26),0)</f>
        <v>74802</v>
      </c>
    </row>
    <row r="8" spans="1:15" ht="15.75">
      <c r="A8" s="32">
        <v>2</v>
      </c>
      <c r="B8" s="33" t="s">
        <v>24</v>
      </c>
      <c r="C8" s="34">
        <v>2.5</v>
      </c>
      <c r="D8" s="35" t="s">
        <v>25</v>
      </c>
      <c r="E8" s="36">
        <f>(E7+E10)/2</f>
        <v>1.9950000000000001</v>
      </c>
      <c r="F8" s="37">
        <f t="shared" ref="F8:F17" si="1">$F$7</f>
        <v>730000</v>
      </c>
      <c r="G8" s="37">
        <f t="shared" si="0"/>
        <v>1456350</v>
      </c>
      <c r="H8" s="36">
        <v>0.2</v>
      </c>
      <c r="I8" s="36">
        <v>0.26</v>
      </c>
      <c r="J8" s="37">
        <f t="shared" ref="J8:J17" si="2">0.2*0.316*F8*(E8+H8+E8*I8)</f>
        <v>125199.26320000003</v>
      </c>
      <c r="K8" s="37">
        <f t="shared" ref="K8:K17" si="3">F8*(E8+H8+E8*I8)+J8</f>
        <v>2106200.2632000004</v>
      </c>
      <c r="L8" s="37">
        <f t="shared" ref="L8:L17" si="4">ROUND((K8/26),0)</f>
        <v>81008</v>
      </c>
    </row>
    <row r="9" spans="1:15" ht="15.75">
      <c r="A9" s="32">
        <v>3</v>
      </c>
      <c r="B9" s="33" t="s">
        <v>24</v>
      </c>
      <c r="C9" s="34">
        <v>2.7</v>
      </c>
      <c r="D9" s="35" t="s">
        <v>25</v>
      </c>
      <c r="E9" s="36">
        <f>FORECAST(C9,E7:E8,C7:C8)</f>
        <v>2.0609999999999999</v>
      </c>
      <c r="F9" s="37">
        <f t="shared" si="1"/>
        <v>730000</v>
      </c>
      <c r="G9" s="37">
        <f t="shared" si="0"/>
        <v>1504530</v>
      </c>
      <c r="H9" s="36">
        <v>0.2</v>
      </c>
      <c r="I9" s="36">
        <v>0.26</v>
      </c>
      <c r="J9" s="37">
        <f t="shared" si="2"/>
        <v>129035.93296000002</v>
      </c>
      <c r="K9" s="37">
        <f t="shared" si="3"/>
        <v>2170743.7329600002</v>
      </c>
      <c r="L9" s="37">
        <f t="shared" si="4"/>
        <v>83490</v>
      </c>
    </row>
    <row r="10" spans="1:15" ht="15.75">
      <c r="A10" s="32">
        <v>4</v>
      </c>
      <c r="B10" s="33" t="s">
        <v>24</v>
      </c>
      <c r="C10" s="34">
        <v>3</v>
      </c>
      <c r="D10" s="35" t="s">
        <v>25</v>
      </c>
      <c r="E10" s="36">
        <v>2.16</v>
      </c>
      <c r="F10" s="37">
        <f t="shared" si="1"/>
        <v>730000</v>
      </c>
      <c r="G10" s="37">
        <f t="shared" si="0"/>
        <v>1576800</v>
      </c>
      <c r="H10" s="36">
        <v>0.2</v>
      </c>
      <c r="I10" s="36">
        <v>0.26</v>
      </c>
      <c r="J10" s="37">
        <f t="shared" si="2"/>
        <v>134790.93760000006</v>
      </c>
      <c r="K10" s="37">
        <f t="shared" si="3"/>
        <v>2267558.9376000008</v>
      </c>
      <c r="L10" s="37">
        <f t="shared" si="4"/>
        <v>87214</v>
      </c>
    </row>
    <row r="11" spans="1:15" ht="15.75">
      <c r="A11" s="32">
        <v>5</v>
      </c>
      <c r="B11" s="33" t="s">
        <v>24</v>
      </c>
      <c r="C11" s="34">
        <v>3.2</v>
      </c>
      <c r="D11" s="35" t="s">
        <v>25</v>
      </c>
      <c r="E11" s="36">
        <f>FORECAST(C11,E9:E10,C9:C10)</f>
        <v>2.2260000000000004</v>
      </c>
      <c r="F11" s="37">
        <f t="shared" si="1"/>
        <v>730000</v>
      </c>
      <c r="G11" s="37">
        <f t="shared" si="0"/>
        <v>1624980.0000000002</v>
      </c>
      <c r="H11" s="36">
        <v>0.2</v>
      </c>
      <c r="I11" s="36">
        <v>0.26</v>
      </c>
      <c r="J11" s="37">
        <f t="shared" si="2"/>
        <v>138627.60736000008</v>
      </c>
      <c r="K11" s="37">
        <f t="shared" si="3"/>
        <v>2332102.407360001</v>
      </c>
      <c r="L11" s="37">
        <f t="shared" si="4"/>
        <v>89696</v>
      </c>
    </row>
    <row r="12" spans="1:15" ht="15.75">
      <c r="A12" s="38">
        <v>6</v>
      </c>
      <c r="B12" s="39" t="s">
        <v>24</v>
      </c>
      <c r="C12" s="40">
        <v>3.5</v>
      </c>
      <c r="D12" s="41" t="s">
        <v>25</v>
      </c>
      <c r="E12" s="42">
        <f>(E10+E14)/2</f>
        <v>2.355</v>
      </c>
      <c r="F12" s="43">
        <f t="shared" si="1"/>
        <v>730000</v>
      </c>
      <c r="G12" s="43">
        <f t="shared" si="0"/>
        <v>1719150</v>
      </c>
      <c r="H12" s="42">
        <v>0.2</v>
      </c>
      <c r="I12" s="42">
        <v>0.26</v>
      </c>
      <c r="J12" s="37">
        <f t="shared" si="2"/>
        <v>146126.55280000003</v>
      </c>
      <c r="K12" s="37">
        <f t="shared" si="3"/>
        <v>2458255.5528000002</v>
      </c>
      <c r="L12" s="37">
        <f t="shared" si="4"/>
        <v>94548</v>
      </c>
    </row>
    <row r="13" spans="1:15" ht="15.75">
      <c r="A13" s="32">
        <v>7</v>
      </c>
      <c r="B13" s="33" t="s">
        <v>24</v>
      </c>
      <c r="C13" s="34">
        <v>3.7</v>
      </c>
      <c r="D13" s="35" t="s">
        <v>25</v>
      </c>
      <c r="E13" s="36">
        <f>FORECAST(C13,E11:E12,C11:C12)</f>
        <v>2.4409999999999998</v>
      </c>
      <c r="F13" s="37">
        <f t="shared" si="1"/>
        <v>730000</v>
      </c>
      <c r="G13" s="37">
        <f t="shared" si="0"/>
        <v>1781929.9999999998</v>
      </c>
      <c r="H13" s="36">
        <v>0.2</v>
      </c>
      <c r="I13" s="36">
        <v>0.26</v>
      </c>
      <c r="J13" s="37">
        <f t="shared" si="2"/>
        <v>151125.84976000004</v>
      </c>
      <c r="K13" s="37">
        <f t="shared" si="3"/>
        <v>2542357.6497600004</v>
      </c>
      <c r="L13" s="37">
        <f t="shared" si="4"/>
        <v>97783</v>
      </c>
    </row>
    <row r="14" spans="1:15" ht="15.75">
      <c r="A14" s="44">
        <v>8</v>
      </c>
      <c r="B14" s="45" t="s">
        <v>24</v>
      </c>
      <c r="C14" s="46">
        <v>4</v>
      </c>
      <c r="D14" s="47" t="s">
        <v>25</v>
      </c>
      <c r="E14" s="48">
        <v>2.5499999999999998</v>
      </c>
      <c r="F14" s="49">
        <f t="shared" si="1"/>
        <v>730000</v>
      </c>
      <c r="G14" s="49">
        <f t="shared" si="0"/>
        <v>1861499.9999999998</v>
      </c>
      <c r="H14" s="48">
        <v>0.2</v>
      </c>
      <c r="I14" s="48">
        <v>0.26</v>
      </c>
      <c r="J14" s="49">
        <f t="shared" si="2"/>
        <v>157462.16800000001</v>
      </c>
      <c r="K14" s="49">
        <f t="shared" si="3"/>
        <v>2648952.1680000001</v>
      </c>
      <c r="L14" s="49">
        <f t="shared" si="4"/>
        <v>101883</v>
      </c>
    </row>
    <row r="15" spans="1:15" ht="15.75">
      <c r="A15" s="32">
        <v>9</v>
      </c>
      <c r="B15" s="33" t="s">
        <v>24</v>
      </c>
      <c r="C15" s="34">
        <v>4.5</v>
      </c>
      <c r="D15" s="35" t="s">
        <v>25</v>
      </c>
      <c r="E15" s="36">
        <f>(E14+E16)/2</f>
        <v>2.78</v>
      </c>
      <c r="F15" s="37">
        <f t="shared" si="1"/>
        <v>730000</v>
      </c>
      <c r="G15" s="37">
        <f t="shared" si="0"/>
        <v>2029399.9999999998</v>
      </c>
      <c r="H15" s="36">
        <v>0.2</v>
      </c>
      <c r="I15" s="36">
        <v>0.26</v>
      </c>
      <c r="J15" s="37">
        <f t="shared" si="2"/>
        <v>170832.38080000001</v>
      </c>
      <c r="K15" s="37">
        <f t="shared" si="3"/>
        <v>2873876.3807999999</v>
      </c>
      <c r="L15" s="37">
        <f t="shared" si="4"/>
        <v>110534</v>
      </c>
    </row>
    <row r="16" spans="1:15" ht="15.75">
      <c r="A16" s="32">
        <v>10</v>
      </c>
      <c r="B16" s="33" t="s">
        <v>24</v>
      </c>
      <c r="C16" s="34">
        <v>5</v>
      </c>
      <c r="D16" s="35" t="s">
        <v>25</v>
      </c>
      <c r="E16" s="36">
        <v>3.01</v>
      </c>
      <c r="F16" s="37">
        <f t="shared" si="1"/>
        <v>730000</v>
      </c>
      <c r="G16" s="37">
        <f t="shared" si="0"/>
        <v>2197300</v>
      </c>
      <c r="H16" s="36">
        <v>0.2</v>
      </c>
      <c r="I16" s="36">
        <v>0.26</v>
      </c>
      <c r="J16" s="37">
        <f t="shared" si="2"/>
        <v>184202.59360000002</v>
      </c>
      <c r="K16" s="37">
        <f t="shared" si="3"/>
        <v>3098800.5936000003</v>
      </c>
      <c r="L16" s="37">
        <f t="shared" si="4"/>
        <v>119185</v>
      </c>
    </row>
    <row r="17" spans="1:12" ht="15.75">
      <c r="A17" s="32">
        <v>10</v>
      </c>
      <c r="B17" s="33" t="s">
        <v>24</v>
      </c>
      <c r="C17" s="34">
        <v>6</v>
      </c>
      <c r="D17" s="35" t="s">
        <v>25</v>
      </c>
      <c r="E17" s="36">
        <v>3.56</v>
      </c>
      <c r="F17" s="37">
        <f t="shared" si="1"/>
        <v>730000</v>
      </c>
      <c r="G17" s="37">
        <f t="shared" si="0"/>
        <v>2598800</v>
      </c>
      <c r="H17" s="36">
        <v>0.2</v>
      </c>
      <c r="I17" s="36">
        <v>0.26</v>
      </c>
      <c r="J17" s="37">
        <f t="shared" si="2"/>
        <v>216174.84160000004</v>
      </c>
      <c r="K17" s="37">
        <f t="shared" si="3"/>
        <v>3636662.8415999999</v>
      </c>
      <c r="L17" s="37">
        <f t="shared" si="4"/>
        <v>139872</v>
      </c>
    </row>
    <row r="18" spans="1:12">
      <c r="A18" s="37"/>
      <c r="B18" s="50"/>
      <c r="C18" s="34"/>
      <c r="D18" s="51"/>
      <c r="E18" s="36"/>
      <c r="F18" s="37"/>
      <c r="G18" s="37"/>
      <c r="H18" s="37"/>
      <c r="I18" s="37"/>
      <c r="J18" s="52"/>
      <c r="K18" s="37"/>
      <c r="L18" s="37"/>
    </row>
    <row r="19" spans="1:12" ht="15.75">
      <c r="A19" s="27" t="s">
        <v>26</v>
      </c>
      <c r="B19" s="53" t="s">
        <v>27</v>
      </c>
      <c r="C19" s="54"/>
      <c r="D19" s="55"/>
      <c r="E19" s="42"/>
      <c r="F19" s="43"/>
      <c r="G19" s="43"/>
      <c r="H19" s="43"/>
      <c r="I19" s="43"/>
      <c r="J19" s="56"/>
      <c r="K19" s="57"/>
      <c r="L19" s="43"/>
    </row>
    <row r="20" spans="1:12" ht="15.75">
      <c r="A20" s="32">
        <v>1</v>
      </c>
      <c r="B20" s="33" t="s">
        <v>24</v>
      </c>
      <c r="C20" s="34">
        <v>2</v>
      </c>
      <c r="D20" s="35" t="s">
        <v>25</v>
      </c>
      <c r="E20" s="58">
        <v>1.96</v>
      </c>
      <c r="F20" s="37">
        <f>F7</f>
        <v>730000</v>
      </c>
      <c r="G20" s="37">
        <f t="shared" ref="G20:G30" si="5">F20*E20</f>
        <v>1430800</v>
      </c>
      <c r="H20" s="36">
        <v>0.2</v>
      </c>
      <c r="I20" s="36">
        <v>0.26</v>
      </c>
      <c r="J20" s="37">
        <f>0.2*0.297*F20*(E20+H20+E20*I20)</f>
        <v>115759.1952</v>
      </c>
      <c r="K20" s="37">
        <f>F20*(E20+H20+E20*I20)+J20</f>
        <v>2064567.1952</v>
      </c>
      <c r="L20" s="37">
        <f t="shared" ref="L20:L32" si="6">ROUND((K20/26),0)</f>
        <v>79406</v>
      </c>
    </row>
    <row r="21" spans="1:12" ht="15.75">
      <c r="A21" s="32">
        <v>2</v>
      </c>
      <c r="B21" s="33" t="s">
        <v>24</v>
      </c>
      <c r="C21" s="34">
        <v>2.5</v>
      </c>
      <c r="D21" s="35" t="s">
        <v>25</v>
      </c>
      <c r="E21" s="59">
        <f>(E20+E23)/2</f>
        <v>2.1349999999999998</v>
      </c>
      <c r="F21" s="37">
        <f t="shared" ref="F21:F31" si="7">F20</f>
        <v>730000</v>
      </c>
      <c r="G21" s="37">
        <f t="shared" si="5"/>
        <v>1558549.9999999998</v>
      </c>
      <c r="H21" s="36">
        <v>0.2</v>
      </c>
      <c r="I21" s="36">
        <v>0.26</v>
      </c>
      <c r="J21" s="37">
        <f t="shared" ref="J21:J32" si="8">0.2*0.297*F21*(E21+H21+E21*I21)</f>
        <v>125320.5162</v>
      </c>
      <c r="K21" s="37">
        <f t="shared" ref="K21:K32" si="9">F21*(E21+H21+E21*I21)+J21</f>
        <v>2235093.5162</v>
      </c>
      <c r="L21" s="37">
        <f t="shared" si="6"/>
        <v>85965</v>
      </c>
    </row>
    <row r="22" spans="1:12" ht="15.75">
      <c r="A22" s="32">
        <v>3</v>
      </c>
      <c r="B22" s="33" t="s">
        <v>24</v>
      </c>
      <c r="C22" s="34">
        <v>2.7</v>
      </c>
      <c r="D22" s="35" t="s">
        <v>25</v>
      </c>
      <c r="E22" s="59">
        <f>FORECAST(C22,E20:E21,C20:C21)</f>
        <v>2.2049999999999996</v>
      </c>
      <c r="F22" s="37">
        <f t="shared" si="7"/>
        <v>730000</v>
      </c>
      <c r="G22" s="37">
        <f t="shared" si="5"/>
        <v>1609649.9999999998</v>
      </c>
      <c r="H22" s="36">
        <v>0.2</v>
      </c>
      <c r="I22" s="36">
        <v>0.26</v>
      </c>
      <c r="J22" s="37">
        <f t="shared" si="8"/>
        <v>129145.04459999999</v>
      </c>
      <c r="K22" s="37">
        <f t="shared" si="9"/>
        <v>2303304.0446000001</v>
      </c>
      <c r="L22" s="37">
        <f t="shared" si="6"/>
        <v>88589</v>
      </c>
    </row>
    <row r="23" spans="1:12" ht="15.75">
      <c r="A23" s="32">
        <v>4</v>
      </c>
      <c r="B23" s="33" t="s">
        <v>24</v>
      </c>
      <c r="C23" s="34">
        <v>3</v>
      </c>
      <c r="D23" s="35" t="s">
        <v>25</v>
      </c>
      <c r="E23" s="58">
        <v>2.31</v>
      </c>
      <c r="F23" s="37">
        <f t="shared" si="7"/>
        <v>730000</v>
      </c>
      <c r="G23" s="37">
        <f t="shared" si="5"/>
        <v>1686300</v>
      </c>
      <c r="H23" s="36">
        <v>0.2</v>
      </c>
      <c r="I23" s="36">
        <v>0.26</v>
      </c>
      <c r="J23" s="37">
        <f t="shared" si="8"/>
        <v>134881.83720000001</v>
      </c>
      <c r="K23" s="37">
        <f t="shared" si="9"/>
        <v>2405619.8372</v>
      </c>
      <c r="L23" s="37">
        <f t="shared" si="6"/>
        <v>92524</v>
      </c>
    </row>
    <row r="24" spans="1:12" ht="15.75">
      <c r="A24" s="32">
        <v>5</v>
      </c>
      <c r="B24" s="33" t="s">
        <v>24</v>
      </c>
      <c r="C24" s="34">
        <v>3.2</v>
      </c>
      <c r="D24" s="35" t="s">
        <v>25</v>
      </c>
      <c r="E24" s="58">
        <f>FORECAST(C24,E22:E23,C22:C23)</f>
        <v>2.3800000000000003</v>
      </c>
      <c r="F24" s="37">
        <f t="shared" si="7"/>
        <v>730000</v>
      </c>
      <c r="G24" s="37">
        <f t="shared" si="5"/>
        <v>1737400.0000000002</v>
      </c>
      <c r="H24" s="36">
        <v>0.2</v>
      </c>
      <c r="I24" s="36">
        <v>0.26</v>
      </c>
      <c r="J24" s="37">
        <f t="shared" si="8"/>
        <v>138706.36560000002</v>
      </c>
      <c r="K24" s="37">
        <f t="shared" si="9"/>
        <v>2473830.3656000006</v>
      </c>
      <c r="L24" s="37">
        <f t="shared" si="6"/>
        <v>95147</v>
      </c>
    </row>
    <row r="25" spans="1:12" ht="15.75">
      <c r="A25" s="32">
        <v>6</v>
      </c>
      <c r="B25" s="33" t="s">
        <v>24</v>
      </c>
      <c r="C25" s="34">
        <v>3.3</v>
      </c>
      <c r="D25" s="35" t="s">
        <v>25</v>
      </c>
      <c r="E25" s="58">
        <v>2.4300000000000002</v>
      </c>
      <c r="F25" s="37">
        <f t="shared" si="7"/>
        <v>730000</v>
      </c>
      <c r="G25" s="37">
        <f>F25*E25</f>
        <v>1773900.0000000002</v>
      </c>
      <c r="H25" s="36">
        <v>0.2</v>
      </c>
      <c r="I25" s="36">
        <v>0.26</v>
      </c>
      <c r="J25" s="37">
        <f t="shared" si="8"/>
        <v>141438.17160000003</v>
      </c>
      <c r="K25" s="37">
        <f t="shared" si="9"/>
        <v>2522552.1716000005</v>
      </c>
      <c r="L25" s="37">
        <f t="shared" si="6"/>
        <v>97021</v>
      </c>
    </row>
    <row r="26" spans="1:12" ht="15.75">
      <c r="A26" s="38">
        <v>6</v>
      </c>
      <c r="B26" s="39" t="s">
        <v>24</v>
      </c>
      <c r="C26" s="40">
        <v>3.5</v>
      </c>
      <c r="D26" s="41" t="s">
        <v>25</v>
      </c>
      <c r="E26" s="60">
        <f>(E23+E28)/2</f>
        <v>2.5099999999999998</v>
      </c>
      <c r="F26" s="43">
        <f t="shared" si="7"/>
        <v>730000</v>
      </c>
      <c r="G26" s="43">
        <f t="shared" si="5"/>
        <v>1832299.9999999998</v>
      </c>
      <c r="H26" s="36">
        <v>0.2</v>
      </c>
      <c r="I26" s="42">
        <v>0.26</v>
      </c>
      <c r="J26" s="37">
        <f t="shared" si="8"/>
        <v>145809.0612</v>
      </c>
      <c r="K26" s="43">
        <f t="shared" si="9"/>
        <v>2600507.0611999999</v>
      </c>
      <c r="L26" s="43">
        <f t="shared" si="6"/>
        <v>100020</v>
      </c>
    </row>
    <row r="27" spans="1:12" ht="15.75">
      <c r="A27" s="32">
        <v>7</v>
      </c>
      <c r="B27" s="33" t="s">
        <v>24</v>
      </c>
      <c r="C27" s="34">
        <v>3.7</v>
      </c>
      <c r="D27" s="35" t="s">
        <v>25</v>
      </c>
      <c r="E27" s="58">
        <f>FORECAST(C27,E24:E26,C24:C26)</f>
        <v>2.5971428571428565</v>
      </c>
      <c r="F27" s="37">
        <f t="shared" si="7"/>
        <v>730000</v>
      </c>
      <c r="G27" s="37">
        <f t="shared" si="5"/>
        <v>1895914.2857142852</v>
      </c>
      <c r="H27" s="36">
        <v>0.2</v>
      </c>
      <c r="I27" s="36">
        <v>0.26</v>
      </c>
      <c r="J27" s="37">
        <f t="shared" si="8"/>
        <v>150570.20879999996</v>
      </c>
      <c r="K27" s="37">
        <f t="shared" si="9"/>
        <v>2685422.2087999997</v>
      </c>
      <c r="L27" s="37">
        <f t="shared" si="6"/>
        <v>103285</v>
      </c>
    </row>
    <row r="28" spans="1:12" ht="15.75">
      <c r="A28" s="32">
        <v>8</v>
      </c>
      <c r="B28" s="33" t="s">
        <v>24</v>
      </c>
      <c r="C28" s="34">
        <v>4</v>
      </c>
      <c r="D28" s="35" t="s">
        <v>25</v>
      </c>
      <c r="E28" s="58">
        <v>2.71</v>
      </c>
      <c r="F28" s="37">
        <f t="shared" si="7"/>
        <v>730000</v>
      </c>
      <c r="G28" s="37">
        <f t="shared" si="5"/>
        <v>1978300</v>
      </c>
      <c r="H28" s="36">
        <v>0.2</v>
      </c>
      <c r="I28" s="36">
        <v>0.26</v>
      </c>
      <c r="J28" s="37">
        <f t="shared" si="8"/>
        <v>156736.28520000001</v>
      </c>
      <c r="K28" s="37">
        <f t="shared" si="9"/>
        <v>2795394.2851999998</v>
      </c>
      <c r="L28" s="37">
        <f t="shared" si="6"/>
        <v>107515</v>
      </c>
    </row>
    <row r="29" spans="1:12" ht="15.75">
      <c r="A29" s="32">
        <v>9</v>
      </c>
      <c r="B29" s="33" t="s">
        <v>24</v>
      </c>
      <c r="C29" s="34">
        <v>4.5</v>
      </c>
      <c r="D29" s="35" t="s">
        <v>25</v>
      </c>
      <c r="E29" s="58">
        <f>(E28+E30)/2</f>
        <v>2.95</v>
      </c>
      <c r="F29" s="37">
        <f t="shared" si="7"/>
        <v>730000</v>
      </c>
      <c r="G29" s="37">
        <f t="shared" si="5"/>
        <v>2153500</v>
      </c>
      <c r="H29" s="36">
        <v>0.2</v>
      </c>
      <c r="I29" s="36">
        <v>0.26</v>
      </c>
      <c r="J29" s="37">
        <f t="shared" si="8"/>
        <v>169848.95400000003</v>
      </c>
      <c r="K29" s="37">
        <f t="shared" si="9"/>
        <v>3029258.9540000004</v>
      </c>
      <c r="L29" s="37">
        <f t="shared" si="6"/>
        <v>116510</v>
      </c>
    </row>
    <row r="30" spans="1:12" ht="15.75">
      <c r="A30" s="32">
        <v>10</v>
      </c>
      <c r="B30" s="33" t="s">
        <v>24</v>
      </c>
      <c r="C30" s="34">
        <v>5</v>
      </c>
      <c r="D30" s="35" t="s">
        <v>25</v>
      </c>
      <c r="E30" s="58">
        <v>3.19</v>
      </c>
      <c r="F30" s="37">
        <f t="shared" si="7"/>
        <v>730000</v>
      </c>
      <c r="G30" s="37">
        <f t="shared" si="5"/>
        <v>2328700</v>
      </c>
      <c r="H30" s="36">
        <v>0.2</v>
      </c>
      <c r="I30" s="36">
        <v>0.26</v>
      </c>
      <c r="J30" s="37">
        <f t="shared" si="8"/>
        <v>182961.62280000001</v>
      </c>
      <c r="K30" s="37">
        <f t="shared" si="9"/>
        <v>3263123.6228</v>
      </c>
      <c r="L30" s="37">
        <f t="shared" si="6"/>
        <v>125505</v>
      </c>
    </row>
    <row r="31" spans="1:12" ht="15.75">
      <c r="A31" s="32">
        <v>10</v>
      </c>
      <c r="B31" s="33" t="s">
        <v>24</v>
      </c>
      <c r="C31" s="34">
        <v>6</v>
      </c>
      <c r="D31" s="35" t="s">
        <v>25</v>
      </c>
      <c r="E31" s="58">
        <v>3.74</v>
      </c>
      <c r="F31" s="37">
        <f t="shared" si="7"/>
        <v>730000</v>
      </c>
      <c r="G31" s="37">
        <f>F31*E31</f>
        <v>2730200</v>
      </c>
      <c r="H31" s="36">
        <v>0.2</v>
      </c>
      <c r="I31" s="36">
        <v>0.26</v>
      </c>
      <c r="J31" s="37">
        <f t="shared" si="8"/>
        <v>213011.48880000002</v>
      </c>
      <c r="K31" s="37">
        <f t="shared" si="9"/>
        <v>3799063.4888000004</v>
      </c>
      <c r="L31" s="37">
        <f t="shared" si="6"/>
        <v>146118</v>
      </c>
    </row>
    <row r="32" spans="1:12" ht="15.75">
      <c r="A32" s="32">
        <v>10</v>
      </c>
      <c r="B32" s="33" t="s">
        <v>24</v>
      </c>
      <c r="C32" s="34">
        <v>7</v>
      </c>
      <c r="D32" s="35" t="s">
        <v>25</v>
      </c>
      <c r="E32" s="58">
        <v>4.4000000000000004</v>
      </c>
      <c r="F32" s="37">
        <f>F31</f>
        <v>730000</v>
      </c>
      <c r="G32" s="37">
        <f>F32*E32</f>
        <v>3212000.0000000005</v>
      </c>
      <c r="H32" s="36">
        <v>0.2</v>
      </c>
      <c r="I32" s="36">
        <v>0.26</v>
      </c>
      <c r="J32" s="37">
        <f t="shared" si="8"/>
        <v>249071.32800000004</v>
      </c>
      <c r="K32" s="37">
        <f t="shared" si="9"/>
        <v>4442191.3280000007</v>
      </c>
      <c r="L32" s="37">
        <f t="shared" si="6"/>
        <v>170854</v>
      </c>
    </row>
    <row r="33" spans="1:12" ht="15.75">
      <c r="A33" s="32"/>
      <c r="B33" s="33"/>
      <c r="C33" s="34"/>
      <c r="D33" s="35"/>
      <c r="E33" s="58"/>
      <c r="F33" s="37"/>
      <c r="G33" s="37"/>
      <c r="H33" s="36"/>
      <c r="I33" s="36"/>
      <c r="J33" s="52"/>
      <c r="K33" s="37"/>
      <c r="L33" s="37"/>
    </row>
    <row r="34" spans="1:12" ht="15.75">
      <c r="A34" s="27" t="s">
        <v>28</v>
      </c>
      <c r="B34" s="53" t="s">
        <v>29</v>
      </c>
      <c r="C34" s="54"/>
      <c r="D34" s="55"/>
      <c r="E34" s="42"/>
      <c r="F34" s="43"/>
      <c r="G34" s="43"/>
      <c r="H34" s="43"/>
      <c r="I34" s="43"/>
      <c r="J34" s="56"/>
      <c r="K34" s="43"/>
      <c r="L34" s="43"/>
    </row>
    <row r="35" spans="1:12" ht="15.75">
      <c r="A35" s="32">
        <v>1</v>
      </c>
      <c r="B35" s="33" t="s">
        <v>24</v>
      </c>
      <c r="C35" s="34">
        <v>2</v>
      </c>
      <c r="D35" s="35" t="s">
        <v>25</v>
      </c>
      <c r="E35" s="58">
        <v>2.1800000000000002</v>
      </c>
      <c r="F35" s="37">
        <f>F31</f>
        <v>730000</v>
      </c>
      <c r="G35" s="37">
        <f t="shared" ref="G35:G46" si="10">F35*E35</f>
        <v>1591400.0000000002</v>
      </c>
      <c r="H35" s="36">
        <v>0.2</v>
      </c>
      <c r="I35" s="36">
        <v>0.26</v>
      </c>
      <c r="J35" s="37">
        <f>0.2*0.27*F35*(E35+H35+E35*I35)</f>
        <v>116162.85600000004</v>
      </c>
      <c r="K35" s="37">
        <f>F35*(E35+H35+E35*I35)+J35</f>
        <v>2267326.8560000006</v>
      </c>
      <c r="L35" s="37">
        <f t="shared" ref="L35:L46" si="11">ROUND((K35/26),0)</f>
        <v>87205</v>
      </c>
    </row>
    <row r="36" spans="1:12" ht="15.75">
      <c r="A36" s="32">
        <v>2</v>
      </c>
      <c r="B36" s="33" t="s">
        <v>24</v>
      </c>
      <c r="C36" s="34">
        <v>2.5</v>
      </c>
      <c r="D36" s="35" t="s">
        <v>25</v>
      </c>
      <c r="E36" s="58">
        <f>(E35+E38)/2</f>
        <v>2.37</v>
      </c>
      <c r="F36" s="37">
        <f t="shared" ref="F36:F47" si="12">F35</f>
        <v>730000</v>
      </c>
      <c r="G36" s="37">
        <f t="shared" si="10"/>
        <v>1730100</v>
      </c>
      <c r="H36" s="36">
        <v>0.2</v>
      </c>
      <c r="I36" s="36">
        <v>0.26</v>
      </c>
      <c r="J36" s="37">
        <f t="shared" ref="J36:J46" si="13">0.2*0.27*F36*(E36+H36+E36*I36)</f>
        <v>125600.00400000004</v>
      </c>
      <c r="K36" s="37">
        <f t="shared" ref="K36:K46" si="14">F36*(E36+H36+E36*I36)+J36</f>
        <v>2451526.0040000007</v>
      </c>
      <c r="L36" s="37">
        <f t="shared" si="11"/>
        <v>94289</v>
      </c>
    </row>
    <row r="37" spans="1:12" ht="15.75">
      <c r="A37" s="32">
        <v>3</v>
      </c>
      <c r="B37" s="33" t="s">
        <v>24</v>
      </c>
      <c r="C37" s="34">
        <v>2.7</v>
      </c>
      <c r="D37" s="35" t="s">
        <v>25</v>
      </c>
      <c r="E37" s="58">
        <f>FORECAST(C37,E35:E36,C35:C36)</f>
        <v>2.4460000000000006</v>
      </c>
      <c r="F37" s="37">
        <f t="shared" si="12"/>
        <v>730000</v>
      </c>
      <c r="G37" s="37">
        <f t="shared" si="10"/>
        <v>1785580.0000000005</v>
      </c>
      <c r="H37" s="36">
        <v>0.2</v>
      </c>
      <c r="I37" s="36">
        <v>0.26</v>
      </c>
      <c r="J37" s="37">
        <f t="shared" si="13"/>
        <v>129374.86320000007</v>
      </c>
      <c r="K37" s="37">
        <f t="shared" si="14"/>
        <v>2525205.6632000008</v>
      </c>
      <c r="L37" s="37">
        <f t="shared" si="11"/>
        <v>97123</v>
      </c>
    </row>
    <row r="38" spans="1:12" ht="15.75">
      <c r="A38" s="32">
        <v>4</v>
      </c>
      <c r="B38" s="33" t="s">
        <v>24</v>
      </c>
      <c r="C38" s="34">
        <v>3</v>
      </c>
      <c r="D38" s="35" t="s">
        <v>25</v>
      </c>
      <c r="E38" s="58">
        <v>2.56</v>
      </c>
      <c r="F38" s="37">
        <f t="shared" si="12"/>
        <v>730000</v>
      </c>
      <c r="G38" s="37">
        <f t="shared" si="10"/>
        <v>1868800</v>
      </c>
      <c r="H38" s="36">
        <v>0.2</v>
      </c>
      <c r="I38" s="36">
        <v>0.26</v>
      </c>
      <c r="J38" s="37">
        <f t="shared" si="13"/>
        <v>135037.15200000003</v>
      </c>
      <c r="K38" s="37">
        <f t="shared" si="14"/>
        <v>2635725.1520000002</v>
      </c>
      <c r="L38" s="37">
        <f t="shared" si="11"/>
        <v>101374</v>
      </c>
    </row>
    <row r="39" spans="1:12" ht="15.75">
      <c r="A39" s="32">
        <v>5</v>
      </c>
      <c r="B39" s="33" t="s">
        <v>24</v>
      </c>
      <c r="C39" s="34">
        <v>3.2</v>
      </c>
      <c r="D39" s="35" t="s">
        <v>25</v>
      </c>
      <c r="E39" s="58">
        <f>FORECAST(C39,E37:E38,C37:C38)</f>
        <v>2.6359999999999997</v>
      </c>
      <c r="F39" s="37">
        <f t="shared" si="12"/>
        <v>730000</v>
      </c>
      <c r="G39" s="37">
        <f t="shared" si="10"/>
        <v>1924279.9999999998</v>
      </c>
      <c r="H39" s="36">
        <v>0.2</v>
      </c>
      <c r="I39" s="36">
        <v>0.26</v>
      </c>
      <c r="J39" s="37">
        <f t="shared" si="13"/>
        <v>138812.01120000001</v>
      </c>
      <c r="K39" s="37">
        <f t="shared" si="14"/>
        <v>2709404.8111999999</v>
      </c>
      <c r="L39" s="37">
        <f t="shared" si="11"/>
        <v>104208</v>
      </c>
    </row>
    <row r="40" spans="1:12" ht="15.75">
      <c r="A40" s="32"/>
      <c r="B40" s="33" t="s">
        <v>24</v>
      </c>
      <c r="C40" s="34">
        <v>3.3</v>
      </c>
      <c r="D40" s="35" t="s">
        <v>25</v>
      </c>
      <c r="E40" s="58">
        <v>2.7</v>
      </c>
      <c r="F40" s="37">
        <f t="shared" si="12"/>
        <v>730000</v>
      </c>
      <c r="G40" s="37">
        <f>F40*E40</f>
        <v>1971000.0000000002</v>
      </c>
      <c r="H40" s="36">
        <v>0.2</v>
      </c>
      <c r="I40" s="36">
        <v>0.26</v>
      </c>
      <c r="J40" s="37">
        <f t="shared" si="13"/>
        <v>141990.84000000003</v>
      </c>
      <c r="K40" s="37">
        <f t="shared" si="14"/>
        <v>2771450.84</v>
      </c>
      <c r="L40" s="37">
        <f t="shared" si="11"/>
        <v>106594</v>
      </c>
    </row>
    <row r="41" spans="1:12" ht="15.75">
      <c r="A41" s="38">
        <v>6</v>
      </c>
      <c r="B41" s="39" t="s">
        <v>24</v>
      </c>
      <c r="C41" s="40">
        <v>3.5</v>
      </c>
      <c r="D41" s="41" t="s">
        <v>25</v>
      </c>
      <c r="E41" s="60">
        <f>(E38+E43)/2</f>
        <v>2.7850000000000001</v>
      </c>
      <c r="F41" s="43">
        <f t="shared" si="12"/>
        <v>730000</v>
      </c>
      <c r="G41" s="43">
        <f t="shared" si="10"/>
        <v>2033050</v>
      </c>
      <c r="H41" s="36">
        <v>0.2</v>
      </c>
      <c r="I41" s="42">
        <v>0.26</v>
      </c>
      <c r="J41" s="43">
        <f t="shared" si="13"/>
        <v>146212.72200000004</v>
      </c>
      <c r="K41" s="43">
        <f t="shared" si="14"/>
        <v>2853855.7220000001</v>
      </c>
      <c r="L41" s="43">
        <f t="shared" si="11"/>
        <v>109764</v>
      </c>
    </row>
    <row r="42" spans="1:12" ht="15.75">
      <c r="A42" s="32">
        <v>7</v>
      </c>
      <c r="B42" s="33" t="s">
        <v>24</v>
      </c>
      <c r="C42" s="34">
        <v>3.7</v>
      </c>
      <c r="D42" s="35" t="s">
        <v>25</v>
      </c>
      <c r="E42" s="58">
        <f>FORECAST(C42,E39:E41,C39:C41)</f>
        <v>2.8853571428571438</v>
      </c>
      <c r="F42" s="37">
        <f t="shared" si="12"/>
        <v>730000</v>
      </c>
      <c r="G42" s="37">
        <f t="shared" si="10"/>
        <v>2106310.714285715</v>
      </c>
      <c r="H42" s="36">
        <v>0.2</v>
      </c>
      <c r="I42" s="36">
        <v>0.26</v>
      </c>
      <c r="J42" s="37">
        <f t="shared" si="13"/>
        <v>151197.38100000008</v>
      </c>
      <c r="K42" s="37">
        <f t="shared" si="14"/>
        <v>2951148.881000001</v>
      </c>
      <c r="L42" s="37">
        <f t="shared" si="11"/>
        <v>113506</v>
      </c>
    </row>
    <row r="43" spans="1:12" ht="15.75">
      <c r="A43" s="32">
        <v>8</v>
      </c>
      <c r="B43" s="33" t="s">
        <v>24</v>
      </c>
      <c r="C43" s="34">
        <v>4</v>
      </c>
      <c r="D43" s="35" t="s">
        <v>25</v>
      </c>
      <c r="E43" s="58">
        <v>3.01</v>
      </c>
      <c r="F43" s="37">
        <f t="shared" si="12"/>
        <v>730000</v>
      </c>
      <c r="G43" s="37">
        <f t="shared" si="10"/>
        <v>2197300</v>
      </c>
      <c r="H43" s="36">
        <v>0.2</v>
      </c>
      <c r="I43" s="36">
        <v>0.26</v>
      </c>
      <c r="J43" s="37">
        <f t="shared" si="13"/>
        <v>157388.29200000002</v>
      </c>
      <c r="K43" s="37">
        <f t="shared" si="14"/>
        <v>3071986.2919999999</v>
      </c>
      <c r="L43" s="37">
        <f t="shared" si="11"/>
        <v>118153</v>
      </c>
    </row>
    <row r="44" spans="1:12" ht="15.75">
      <c r="A44" s="32">
        <v>9</v>
      </c>
      <c r="B44" s="33" t="s">
        <v>24</v>
      </c>
      <c r="C44" s="34">
        <v>4.3</v>
      </c>
      <c r="D44" s="35" t="s">
        <v>25</v>
      </c>
      <c r="E44" s="58">
        <v>3.17</v>
      </c>
      <c r="F44" s="37">
        <f t="shared" si="12"/>
        <v>730000</v>
      </c>
      <c r="G44" s="37">
        <f>F44*E44</f>
        <v>2314100</v>
      </c>
      <c r="H44" s="36">
        <v>0.2</v>
      </c>
      <c r="I44" s="36">
        <v>0.26</v>
      </c>
      <c r="J44" s="37">
        <f t="shared" si="13"/>
        <v>165335.36400000006</v>
      </c>
      <c r="K44" s="37">
        <f t="shared" si="14"/>
        <v>3227101.3640000005</v>
      </c>
      <c r="L44" s="37">
        <f t="shared" si="11"/>
        <v>124119</v>
      </c>
    </row>
    <row r="45" spans="1:12" ht="15.75">
      <c r="A45" s="32">
        <v>10</v>
      </c>
      <c r="B45" s="33" t="s">
        <v>24</v>
      </c>
      <c r="C45" s="34">
        <v>4.5</v>
      </c>
      <c r="D45" s="35" t="s">
        <v>25</v>
      </c>
      <c r="E45" s="58">
        <f>(E43+E46)/2</f>
        <v>3.2749999999999999</v>
      </c>
      <c r="F45" s="37">
        <f t="shared" si="12"/>
        <v>730000</v>
      </c>
      <c r="G45" s="37">
        <f t="shared" si="10"/>
        <v>2390750</v>
      </c>
      <c r="H45" s="36">
        <v>0.2</v>
      </c>
      <c r="I45" s="36">
        <v>0.26</v>
      </c>
      <c r="J45" s="37">
        <f t="shared" si="13"/>
        <v>170550.63000000003</v>
      </c>
      <c r="K45" s="37">
        <f t="shared" si="14"/>
        <v>3328895.63</v>
      </c>
      <c r="L45" s="37">
        <f t="shared" si="11"/>
        <v>128034</v>
      </c>
    </row>
    <row r="46" spans="1:12" ht="15.75">
      <c r="A46" s="32">
        <v>11</v>
      </c>
      <c r="B46" s="33" t="s">
        <v>24</v>
      </c>
      <c r="C46" s="34">
        <v>5</v>
      </c>
      <c r="D46" s="35" t="s">
        <v>25</v>
      </c>
      <c r="E46" s="58">
        <v>3.54</v>
      </c>
      <c r="F46" s="37">
        <f t="shared" si="12"/>
        <v>730000</v>
      </c>
      <c r="G46" s="37">
        <f t="shared" si="10"/>
        <v>2584200</v>
      </c>
      <c r="H46" s="36">
        <v>0.2</v>
      </c>
      <c r="I46" s="36">
        <v>0.26</v>
      </c>
      <c r="J46" s="37">
        <f t="shared" si="13"/>
        <v>183712.96800000005</v>
      </c>
      <c r="K46" s="37">
        <f t="shared" si="14"/>
        <v>3585804.9679999999</v>
      </c>
      <c r="L46" s="37">
        <f t="shared" si="11"/>
        <v>137916</v>
      </c>
    </row>
    <row r="47" spans="1:12" ht="15.75">
      <c r="A47" s="32">
        <v>12</v>
      </c>
      <c r="B47" s="33" t="s">
        <v>24</v>
      </c>
      <c r="C47" s="61">
        <v>6</v>
      </c>
      <c r="D47" s="62" t="s">
        <v>25</v>
      </c>
      <c r="E47" s="63">
        <v>4.17</v>
      </c>
      <c r="F47" s="37">
        <f t="shared" si="12"/>
        <v>730000</v>
      </c>
      <c r="G47" s="37">
        <f>F47*E47</f>
        <v>3044100</v>
      </c>
      <c r="H47" s="36">
        <v>0.2</v>
      </c>
      <c r="I47" s="36">
        <v>0.26</v>
      </c>
      <c r="J47" s="37">
        <f>0.2*0.27*F47*(E47+H47+E47*I47)</f>
        <v>215004.56400000004</v>
      </c>
      <c r="K47" s="37">
        <f>F47*(E47+H47+E47*I47)+J47</f>
        <v>4196570.5640000002</v>
      </c>
      <c r="L47" s="37">
        <f>ROUND((K47/26),0)</f>
        <v>161407</v>
      </c>
    </row>
  </sheetData>
  <mergeCells count="8">
    <mergeCell ref="K3:K4"/>
    <mergeCell ref="B5:D5"/>
    <mergeCell ref="A3:A4"/>
    <mergeCell ref="B3:D4"/>
    <mergeCell ref="F3:F4"/>
    <mergeCell ref="G3:G4"/>
    <mergeCell ref="H3:I3"/>
    <mergeCell ref="J3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Dinh Son</dc:creator>
  <cp:lastModifiedBy>Nguyen Dinh Son</cp:lastModifiedBy>
  <dcterms:created xsi:type="dcterms:W3CDTF">2012-10-18T17:02:37Z</dcterms:created>
  <dcterms:modified xsi:type="dcterms:W3CDTF">2012-10-18T17:03:42Z</dcterms:modified>
</cp:coreProperties>
</file>